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trlProps/ctrlProp1.xml" ContentType="application/vnd.ms-excel.controlproperti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mc:AlternateContent xmlns:mc="http://schemas.openxmlformats.org/markup-compatibility/2006">
    <mc:Choice Requires="x15">
      <x15ac:absPath xmlns:x15ac="http://schemas.microsoft.com/office/spreadsheetml/2010/11/ac" url="D:\Projects\"/>
    </mc:Choice>
  </mc:AlternateContent>
  <xr:revisionPtr revIDLastSave="0" documentId="13_ncr:1_{23F3F9AB-642D-4412-B40D-CBE15B3E521F}" xr6:coauthVersionLast="47" xr6:coauthVersionMax="47" xr10:uidLastSave="{00000000-0000-0000-0000-000000000000}"/>
  <bookViews>
    <workbookView xWindow="-108" yWindow="-108" windowWidth="23256" windowHeight="13176" xr2:uid="{E6DA0A44-A58C-4E18-8B93-A90A2D0533A9}"/>
  </bookViews>
  <sheets>
    <sheet name="Dashboard0" sheetId="15" r:id="rId1"/>
    <sheet name="Dashboard" sheetId="21" r:id="rId2"/>
    <sheet name="Analysis1" sheetId="23" r:id="rId3"/>
    <sheet name="Unit Sold" sheetId="16" r:id="rId4"/>
    <sheet name="sell Vs Profit" sheetId="17" r:id="rId5"/>
    <sheet name="Discount" sheetId="18" r:id="rId6"/>
    <sheet name="Profit By Employee" sheetId="19" r:id="rId7"/>
    <sheet name="Sales by Month" sheetId="20" r:id="rId8"/>
    <sheet name="Analysis" sheetId="4" r:id="rId9"/>
    <sheet name="Data" sheetId="1" r:id="rId10"/>
    <sheet name="List" sheetId="2" r:id="rId11"/>
    <sheet name="Mail" sheetId="3" r:id="rId12"/>
  </sheets>
  <definedNames>
    <definedName name="Data">Data!$A$1:$Q$337</definedName>
    <definedName name="Slicer_Employee">#N/A</definedName>
    <definedName name="Slicer_Month_Name">#N/A</definedName>
    <definedName name="Slicer_Segment">#N/A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 i="23" l="1" a="1"/>
  <c r="A25" i="23" s="1"/>
  <c r="I1" i="23"/>
  <c r="B8" i="23" s="1"/>
  <c r="C10" i="23" s="1"/>
  <c r="J17" i="3"/>
  <c r="G17" i="3"/>
  <c r="H17" i="3"/>
  <c r="I17" i="3"/>
  <c r="F17" i="3"/>
  <c r="F6" i="3"/>
  <c r="G6" i="3"/>
  <c r="H6" i="3"/>
  <c r="I6" i="3"/>
  <c r="J6" i="3"/>
  <c r="F7" i="3"/>
  <c r="G7" i="3"/>
  <c r="H7" i="3"/>
  <c r="I7" i="3"/>
  <c r="J7" i="3"/>
  <c r="F8" i="3"/>
  <c r="G8" i="3"/>
  <c r="H8" i="3"/>
  <c r="I8" i="3"/>
  <c r="J8" i="3"/>
  <c r="F9" i="3"/>
  <c r="G9" i="3"/>
  <c r="H9" i="3"/>
  <c r="I9" i="3"/>
  <c r="J9" i="3"/>
  <c r="F10" i="3"/>
  <c r="G10" i="3"/>
  <c r="H10" i="3"/>
  <c r="I10" i="3"/>
  <c r="J10" i="3"/>
  <c r="F11" i="3"/>
  <c r="G11" i="3"/>
  <c r="H11" i="3"/>
  <c r="I11" i="3"/>
  <c r="J11" i="3"/>
  <c r="F12" i="3"/>
  <c r="G12" i="3"/>
  <c r="H12" i="3"/>
  <c r="I12" i="3"/>
  <c r="J12" i="3"/>
  <c r="F13" i="3"/>
  <c r="G13" i="3"/>
  <c r="H13" i="3"/>
  <c r="I13" i="3"/>
  <c r="J13" i="3"/>
  <c r="F14" i="3"/>
  <c r="G14" i="3"/>
  <c r="H14" i="3"/>
  <c r="I14" i="3"/>
  <c r="J14" i="3"/>
  <c r="F15" i="3"/>
  <c r="G15" i="3"/>
  <c r="H15" i="3"/>
  <c r="I15" i="3"/>
  <c r="J15" i="3"/>
  <c r="F16" i="3"/>
  <c r="G16" i="3"/>
  <c r="H16" i="3"/>
  <c r="I16" i="3"/>
  <c r="J16" i="3"/>
  <c r="J5" i="3"/>
  <c r="I5" i="3"/>
  <c r="H5" i="3"/>
  <c r="G5" i="3"/>
  <c r="F5" i="3"/>
  <c r="C51" i="4"/>
  <c r="C50" i="4"/>
  <c r="C49" i="4"/>
  <c r="C9" i="23" l="1"/>
  <c r="B23" i="23"/>
  <c r="C12" i="23"/>
  <c r="C11" i="23"/>
  <c r="B28" i="23"/>
  <c r="B17" i="23"/>
  <c r="B19" i="23" s="1"/>
  <c r="B15" i="23"/>
  <c r="B4" i="23"/>
  <c r="B3" i="23"/>
  <c r="B10" i="23"/>
  <c r="B9" i="23"/>
  <c r="B12" i="23"/>
  <c r="B11" i="23"/>
  <c r="B21" i="23" l="1"/>
  <c r="C20" i="23"/>
  <c r="C25" i="23"/>
  <c r="B24" i="23"/>
  <c r="C26" i="23"/>
  <c r="B25" i="23"/>
  <c r="C27" i="23"/>
  <c r="B26" i="23"/>
  <c r="C24" i="23"/>
  <c r="B27" i="23"/>
  <c r="B18" i="23"/>
  <c r="C19" i="23"/>
  <c r="B20" i="23"/>
  <c r="C21" i="23"/>
  <c r="C18" i="23"/>
  <c r="C47" i="4" l="1"/>
  <c r="C48" i="4" s="1"/>
  <c r="C46" i="4"/>
  <c r="C45" i="4"/>
  <c r="B64" i="4"/>
  <c r="C64" i="4"/>
  <c r="D64" i="4" s="1"/>
  <c r="E64" i="4"/>
  <c r="F64" i="4"/>
  <c r="G64" i="4" s="1"/>
  <c r="B65" i="4"/>
  <c r="C65" i="4"/>
  <c r="D65" i="4" s="1"/>
  <c r="F65" i="4"/>
  <c r="E65" i="4" s="1"/>
  <c r="B66" i="4"/>
  <c r="E66" i="4" s="1"/>
  <c r="C66" i="4"/>
  <c r="F66" i="4"/>
  <c r="G66" i="4" s="1"/>
  <c r="G63" i="4"/>
  <c r="E63" i="4"/>
  <c r="F63" i="4"/>
  <c r="D63" i="4"/>
  <c r="C63" i="4"/>
  <c r="B63" i="4"/>
  <c r="A64" i="4"/>
  <c r="A65" i="4"/>
  <c r="A66" i="4"/>
  <c r="A63" i="4"/>
  <c r="H57" i="4"/>
  <c r="H58" i="4"/>
  <c r="H59" i="4"/>
  <c r="H60" i="4"/>
  <c r="H56" i="4"/>
  <c r="E57" i="4"/>
  <c r="E58" i="4"/>
  <c r="E59" i="4"/>
  <c r="E60" i="4"/>
  <c r="E56" i="4"/>
  <c r="D57" i="4"/>
  <c r="G57" i="4"/>
  <c r="I57" i="4"/>
  <c r="D58" i="4"/>
  <c r="F58" i="4"/>
  <c r="I58" i="4"/>
  <c r="G58" i="4" s="1"/>
  <c r="J58" i="4"/>
  <c r="D59" i="4"/>
  <c r="I59" i="4"/>
  <c r="G59" i="4" s="1"/>
  <c r="D60" i="4"/>
  <c r="F60" i="4"/>
  <c r="I60" i="4"/>
  <c r="G60" i="4" s="1"/>
  <c r="J60" i="4"/>
  <c r="J56" i="4"/>
  <c r="G56" i="4"/>
  <c r="I56" i="4"/>
  <c r="F56" i="4"/>
  <c r="D56" i="4"/>
  <c r="C57" i="4"/>
  <c r="C58" i="4"/>
  <c r="C59" i="4"/>
  <c r="C60" i="4"/>
  <c r="C56" i="4"/>
  <c r="B57" i="4"/>
  <c r="B58" i="4"/>
  <c r="B59" i="4"/>
  <c r="B60" i="4"/>
  <c r="A57" i="4"/>
  <c r="A58" i="4"/>
  <c r="A59" i="4"/>
  <c r="A60" i="4"/>
  <c r="B56" i="4"/>
  <c r="A56" i="4"/>
  <c r="A40" i="4"/>
  <c r="C5" i="4"/>
  <c r="C6" i="4"/>
  <c r="C7" i="4"/>
  <c r="D7" i="4" s="1"/>
  <c r="C8" i="4"/>
  <c r="C9" i="4"/>
  <c r="C10" i="4"/>
  <c r="C11" i="4"/>
  <c r="C12" i="4"/>
  <c r="C13" i="4"/>
  <c r="C14" i="4"/>
  <c r="C15" i="4"/>
  <c r="B5" i="4"/>
  <c r="B6" i="4"/>
  <c r="B7" i="4"/>
  <c r="B8" i="4"/>
  <c r="B9" i="4"/>
  <c r="D9" i="4" s="1"/>
  <c r="B10" i="4"/>
  <c r="B11" i="4"/>
  <c r="B12" i="4"/>
  <c r="B13" i="4"/>
  <c r="B14" i="4"/>
  <c r="B15" i="4"/>
  <c r="D5" i="4"/>
  <c r="F5" i="4"/>
  <c r="G5" i="4" s="1"/>
  <c r="D6" i="4"/>
  <c r="F6" i="4"/>
  <c r="G6" i="4"/>
  <c r="F7" i="4"/>
  <c r="F8" i="4"/>
  <c r="F9" i="4"/>
  <c r="G9" i="4" s="1"/>
  <c r="D10" i="4"/>
  <c r="F10" i="4"/>
  <c r="G10" i="4" s="1"/>
  <c r="D11" i="4"/>
  <c r="F11" i="4"/>
  <c r="F12" i="4"/>
  <c r="F13" i="4"/>
  <c r="G13" i="4" s="1"/>
  <c r="D14" i="4"/>
  <c r="F14" i="4"/>
  <c r="G14" i="4" s="1"/>
  <c r="D15" i="4"/>
  <c r="F15" i="4"/>
  <c r="F4" i="4"/>
  <c r="C4" i="4"/>
  <c r="B4" i="4"/>
  <c r="D22" i="4"/>
  <c r="D66" i="4" l="1"/>
  <c r="G65" i="4"/>
  <c r="F57" i="4"/>
  <c r="F59" i="4"/>
  <c r="J59" i="4"/>
  <c r="J57" i="4"/>
  <c r="D4" i="4"/>
  <c r="F3" i="4"/>
  <c r="G7" i="4"/>
  <c r="G11" i="4"/>
  <c r="G12" i="4"/>
  <c r="G8" i="4"/>
  <c r="G4" i="4"/>
  <c r="B3" i="4"/>
  <c r="D3" i="4" s="1"/>
  <c r="E3" i="4" s="1"/>
  <c r="C3" i="4"/>
  <c r="G3" i="4" s="1"/>
  <c r="D12" i="4"/>
  <c r="D8" i="4"/>
  <c r="G15" i="4"/>
  <c r="D13" i="4"/>
  <c r="J1" i="4" l="1"/>
  <c r="A3" i="3"/>
  <c r="A2" i="3"/>
  <c r="A1" i="3"/>
  <c r="J1" i="2"/>
  <c r="E3" i="2"/>
  <c r="E4" i="2"/>
  <c r="E5" i="2"/>
  <c r="E6" i="2"/>
  <c r="E2" i="2"/>
  <c r="H3" i="2"/>
  <c r="H4" i="2"/>
  <c r="H5" i="2"/>
  <c r="H6" i="2"/>
  <c r="H2" i="2"/>
  <c r="F1" i="2"/>
  <c r="D2" i="2" a="1"/>
  <c r="D2" i="2" s="1"/>
  <c r="C2" i="2" a="1"/>
  <c r="C2" i="2" s="1"/>
  <c r="B2" i="2" a="1"/>
  <c r="B2" i="2" s="1"/>
  <c r="A2" i="2" a="1"/>
  <c r="A2" i="2" s="1"/>
  <c r="B26" i="4" l="1"/>
  <c r="B28" i="4"/>
  <c r="B30" i="4"/>
  <c r="B32" i="4"/>
  <c r="B34" i="4"/>
  <c r="B36" i="4"/>
  <c r="C40" i="4" s="1"/>
  <c r="F27" i="4"/>
  <c r="F31" i="4"/>
  <c r="F35" i="4"/>
  <c r="F25" i="4"/>
  <c r="C25" i="4"/>
  <c r="C27" i="4"/>
  <c r="C29" i="4"/>
  <c r="C31" i="4"/>
  <c r="C33" i="4"/>
  <c r="C35" i="4"/>
  <c r="F26" i="4"/>
  <c r="F30" i="4"/>
  <c r="F34" i="4"/>
  <c r="C26" i="4"/>
  <c r="D26" i="4" s="1"/>
  <c r="C28" i="4"/>
  <c r="D28" i="4" s="1"/>
  <c r="C30" i="4"/>
  <c r="D30" i="4" s="1"/>
  <c r="C32" i="4"/>
  <c r="C34" i="4"/>
  <c r="D34" i="4" s="1"/>
  <c r="C36" i="4"/>
  <c r="F28" i="4"/>
  <c r="G28" i="4" s="1"/>
  <c r="F32" i="4"/>
  <c r="G32" i="4" s="1"/>
  <c r="F36" i="4"/>
  <c r="B27" i="4"/>
  <c r="E27" i="4" s="1"/>
  <c r="B29" i="4"/>
  <c r="B31" i="4"/>
  <c r="B33" i="4"/>
  <c r="B35" i="4"/>
  <c r="E35" i="4" s="1"/>
  <c r="B25" i="4"/>
  <c r="F29" i="4"/>
  <c r="F33" i="4"/>
  <c r="D25" i="4"/>
  <c r="E25" i="4"/>
  <c r="E32" i="4" l="1"/>
  <c r="E33" i="4"/>
  <c r="E31" i="4"/>
  <c r="D32" i="4"/>
  <c r="G34" i="4"/>
  <c r="C24" i="4"/>
  <c r="G33" i="4"/>
  <c r="D33" i="4"/>
  <c r="D41" i="4"/>
  <c r="G25" i="4"/>
  <c r="E30" i="4"/>
  <c r="G27" i="4"/>
  <c r="D27" i="4"/>
  <c r="C41" i="4"/>
  <c r="E29" i="4"/>
  <c r="G30" i="4"/>
  <c r="G31" i="4"/>
  <c r="D31" i="4"/>
  <c r="F24" i="4"/>
  <c r="E36" i="4"/>
  <c r="E28" i="4"/>
  <c r="G35" i="4"/>
  <c r="D35" i="4"/>
  <c r="B24" i="4"/>
  <c r="D24" i="4" s="1"/>
  <c r="D36" i="4"/>
  <c r="D40" i="4"/>
  <c r="G36" i="4"/>
  <c r="G26" i="4"/>
  <c r="G29" i="4"/>
  <c r="D29" i="4"/>
  <c r="E34" i="4"/>
  <c r="E26" i="4"/>
  <c r="C42" i="4" s="1"/>
  <c r="E24" i="4" l="1"/>
  <c r="D43" i="4"/>
  <c r="E43" i="4" s="1"/>
  <c r="G2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tc={106E62EC-91C5-484B-8526-96D6548CF5D5}</author>
  </authors>
  <commentList>
    <comment ref="A1" authorId="0" shapeId="0" xr:uid="{B124D01B-16B5-4752-84A4-6FCB41254281}">
      <text>
        <r>
          <rPr>
            <sz val="11"/>
            <color theme="1"/>
            <rFont val="Century Gothic"/>
            <family val="2"/>
            <scheme val="minor"/>
          </rPr>
          <t>[Threaded comment]
Your version of Excel allows you to read this threaded comment; however, any edits to it will get removed if the file is opened in a newer version of Excel. Learn more: https://go.microsoft.com/fwlink/?linkid=870924
Comment:
    refresh all after loading new data.. ignore the error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<sst xmlns="http://schemas.openxmlformats.org/spreadsheetml/2006/main" count="3405" uniqueCount="102">
  <si>
    <t>Segment</t>
  </si>
  <si>
    <t>Employee</t>
  </si>
  <si>
    <t>Product</t>
  </si>
  <si>
    <t>Discount Band</t>
  </si>
  <si>
    <t>Units Sold</t>
  </si>
  <si>
    <t>Manufacturing Price</t>
  </si>
  <si>
    <t>Sale Price</t>
  </si>
  <si>
    <t>Gross Sales</t>
  </si>
  <si>
    <t>Discounts</t>
  </si>
  <si>
    <t xml:space="preserve"> Sales</t>
  </si>
  <si>
    <t>COGS</t>
  </si>
  <si>
    <t>Profit</t>
  </si>
  <si>
    <t>Date</t>
  </si>
  <si>
    <t>Month Number</t>
  </si>
  <si>
    <t>Month Name</t>
  </si>
  <si>
    <t>Year</t>
  </si>
  <si>
    <t>Profit per Unit</t>
  </si>
  <si>
    <t>Government</t>
  </si>
  <si>
    <t>Peter Jones</t>
  </si>
  <si>
    <t>Computer</t>
  </si>
  <si>
    <t>None</t>
  </si>
  <si>
    <t>January</t>
  </si>
  <si>
    <t>Shane Bond</t>
  </si>
  <si>
    <t>Midmarket</t>
  </si>
  <si>
    <t>Leo Paul</t>
  </si>
  <si>
    <t>June</t>
  </si>
  <si>
    <t>Ashley Thomas</t>
  </si>
  <si>
    <t>December</t>
  </si>
  <si>
    <t>Printer</t>
  </si>
  <si>
    <t>March</t>
  </si>
  <si>
    <t>Channel Partners</t>
  </si>
  <si>
    <t>Enterprise</t>
  </si>
  <si>
    <t>July</t>
  </si>
  <si>
    <t>Small Business</t>
  </si>
  <si>
    <t>August</t>
  </si>
  <si>
    <t>September</t>
  </si>
  <si>
    <t>John Terry</t>
  </si>
  <si>
    <t>Projector</t>
  </si>
  <si>
    <t>February</t>
  </si>
  <si>
    <t>October</t>
  </si>
  <si>
    <t>Phone</t>
  </si>
  <si>
    <t>April</t>
  </si>
  <si>
    <t>Low</t>
  </si>
  <si>
    <t>May</t>
  </si>
  <si>
    <t>November</t>
  </si>
  <si>
    <t>Medium</t>
  </si>
  <si>
    <t>High</t>
  </si>
  <si>
    <t>Customer Category</t>
  </si>
  <si>
    <t>No of Emplouee&gt;</t>
  </si>
  <si>
    <t>Cell Link</t>
  </si>
  <si>
    <t>Employee Name</t>
  </si>
  <si>
    <t>Yearly Performance Trend</t>
  </si>
  <si>
    <t>Month</t>
  </si>
  <si>
    <t>Sales(USD)</t>
  </si>
  <si>
    <t>Profit(USD)</t>
  </si>
  <si>
    <t>Units</t>
  </si>
  <si>
    <t>Profit/Unit</t>
  </si>
  <si>
    <t>Margin%</t>
  </si>
  <si>
    <t>Total</t>
  </si>
  <si>
    <t>Row Labels</t>
  </si>
  <si>
    <t>Grand Total</t>
  </si>
  <si>
    <t>Sum of  Sales</t>
  </si>
  <si>
    <t>Sum of Profit</t>
  </si>
  <si>
    <t>Sum of Units Sold</t>
  </si>
  <si>
    <t>Column Labels</t>
  </si>
  <si>
    <t>Average of Profit per Unit</t>
  </si>
  <si>
    <t>Net Sales</t>
  </si>
  <si>
    <t>Net Profit</t>
  </si>
  <si>
    <t>Margin</t>
  </si>
  <si>
    <t>Remaining Margin</t>
  </si>
  <si>
    <t xml:space="preserve">Units Sold </t>
  </si>
  <si>
    <t>Top Row Data</t>
  </si>
  <si>
    <t>Trend</t>
  </si>
  <si>
    <t>Selection</t>
  </si>
  <si>
    <t>Sales/Unit</t>
  </si>
  <si>
    <t>Data for Dashboard</t>
  </si>
  <si>
    <t>Monthly Average</t>
  </si>
  <si>
    <t>Average Sale Price</t>
  </si>
  <si>
    <t>Average Profit/Unit</t>
  </si>
  <si>
    <t>Highest Unit Sales</t>
  </si>
  <si>
    <t>Top Segment Amont</t>
  </si>
  <si>
    <t>Top Segment Name</t>
  </si>
  <si>
    <t>Top Month</t>
  </si>
  <si>
    <t>Top Month Amount</t>
  </si>
  <si>
    <t>% of total</t>
  </si>
  <si>
    <t>Top Segment amont</t>
  </si>
  <si>
    <t>Top Segment name</t>
  </si>
  <si>
    <t>Customer</t>
  </si>
  <si>
    <t>Unit Sold</t>
  </si>
  <si>
    <t>R</t>
  </si>
  <si>
    <t>Profit/unit</t>
  </si>
  <si>
    <t>(All)</t>
  </si>
  <si>
    <t>Count of Units Sold</t>
  </si>
  <si>
    <t>Sum of Discounts</t>
  </si>
  <si>
    <t>Sales</t>
  </si>
  <si>
    <t>Matching Row</t>
  </si>
  <si>
    <t>Profit:</t>
  </si>
  <si>
    <t>Sales:</t>
  </si>
  <si>
    <t>Units Sold:</t>
  </si>
  <si>
    <t>Total Profit:</t>
  </si>
  <si>
    <t>Total Unit Sold</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</si>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</sst>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13" x14ac:knownFonts="1">
    <font>
      <sz val="11"/>
      <color theme="1"/>
      <name val="Century Gothic"/>
      <family val="2"/>
      <scheme val="minor"/>
    </font>
    <font>
      <sz val="11"/>
      <color theme="1"/>
      <name val="Century Gothic"/>
      <family val="2"/>
      <scheme val="minor"/>
    </font>
    <font>
      <b/>
      <sz val="11"/>
      <color theme="1"/>
      <name val="Century Gothic"/>
      <family val="2"/>
      <scheme val="minor"/>
    </font>
    <font>
      <sz val="11"/>
      <color theme="0"/>
      <name val="Century Gothic"/>
      <family val="2"/>
      <scheme val="minor"/>
    </font>
    <font>
      <sz val="8"/>
      <name val="Century Gothic"/>
      <family val="2"/>
      <scheme val="minor"/>
    </font>
    <font>
      <b/>
      <sz val="11"/>
      <color theme="4" tint="-0.249977111117893"/>
      <name val="Century Gothic"/>
      <family val="2"/>
      <scheme val="minor"/>
    </font>
    <font>
      <sz val="36"/>
      <color theme="9"/>
      <name val="Century Gothic"/>
      <family val="2"/>
      <scheme val="minor"/>
    </font>
    <font>
      <sz val="11"/>
      <color theme="1"/>
      <name val="Calibri Light"/>
      <family val="2"/>
    </font>
    <font>
      <sz val="11"/>
      <color theme="0"/>
      <name val="Calibri Light"/>
      <family val="2"/>
    </font>
    <font>
      <b/>
      <sz val="14"/>
      <color rgb="FF00B0F0"/>
      <name val="Calibri Light"/>
      <family val="2"/>
    </font>
    <font>
      <sz val="11"/>
      <color theme="9" tint="-0.499984740745262"/>
      <name val="Century Gothic"/>
      <family val="2"/>
      <scheme val="minor"/>
    </font>
    <font>
      <sz val="11"/>
      <color theme="8"/>
      <name val="Century Gothic"/>
      <family val="2"/>
      <scheme val="minor"/>
    </font>
    <font>
      <sz val="11"/>
      <color rgb="FF00B050"/>
      <name val="Century Gothic"/>
      <family val="2"/>
      <scheme val="minor"/>
    </font>
  </fonts>
  <fills count="12">
    <fill>
      <patternFill patternType="none"/>
    </fill>
    <fill>
      <patternFill patternType="gray125"/>
    </fill>
    <fill>
      <patternFill patternType="solid">
        <fgColor theme="9" tint="-0.249977111117893"/>
        <bgColor indexed="64"/>
      </patternFill>
    </fill>
    <fill>
      <patternFill patternType="solid">
        <fgColor theme="6"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249977111117893"/>
        <bgColor indexed="64"/>
      </patternFill>
    </fill>
    <fill>
      <patternFill patternType="solid">
        <fgColor theme="2" tint="-0.249977111117893"/>
        <bgColor indexed="64"/>
      </patternFill>
    </fill>
    <fill>
      <patternFill patternType="solid">
        <fgColor theme="0"/>
        <bgColor indexed="64"/>
      </patternFill>
    </fill>
    <fill>
      <patternFill patternType="solid">
        <fgColor theme="5" tint="-0.499984740745262"/>
        <bgColor indexed="64"/>
      </patternFill>
    </fill>
    <fill>
      <patternFill patternType="solid">
        <fgColor rgb="FF00B0F0"/>
        <bgColor indexed="64"/>
      </patternFill>
    </fill>
    <fill>
      <patternFill patternType="solid">
        <fgColor theme="1"/>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7">
    <xf numFmtId="0" fontId="0" fillId="0" borderId="0" xfId="0"/>
    <xf numFmtId="44" fontId="1" fillId="0" borderId="0" xfId="1" applyFont="1"/>
    <xf numFmtId="44" fontId="0" fillId="0" borderId="0" xfId="1" applyFont="1"/>
    <xf numFmtId="14" fontId="1" fillId="0" borderId="0" xfId="1" applyNumberFormat="1" applyFont="1"/>
    <xf numFmtId="1" fontId="1" fillId="0" borderId="0" xfId="1" applyNumberFormat="1" applyFont="1"/>
    <xf numFmtId="0" fontId="0" fillId="2" borderId="0" xfId="0" applyFill="1"/>
    <xf numFmtId="44" fontId="1" fillId="2" borderId="0" xfId="1" applyFont="1" applyFill="1"/>
    <xf numFmtId="44" fontId="0" fillId="2" borderId="0" xfId="1" applyFont="1" applyFill="1"/>
    <xf numFmtId="14" fontId="1" fillId="2" borderId="0" xfId="1" applyNumberFormat="1" applyFont="1" applyFill="1"/>
    <xf numFmtId="1" fontId="1" fillId="2" borderId="0" xfId="1" applyNumberFormat="1" applyFont="1" applyFill="1"/>
    <xf numFmtId="49" fontId="1" fillId="2" borderId="0" xfId="1" applyNumberFormat="1" applyFont="1" applyFill="1"/>
    <xf numFmtId="0" fontId="1" fillId="0" borderId="0" xfId="1" applyNumberFormat="1" applyFont="1"/>
    <xf numFmtId="0" fontId="0" fillId="3" borderId="0" xfId="0" applyFill="1"/>
    <xf numFmtId="0" fontId="0" fillId="4" borderId="0" xfId="0" applyFill="1"/>
    <xf numFmtId="0" fontId="0" fillId="5"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2" fillId="0" borderId="0" xfId="0" applyFont="1"/>
    <xf numFmtId="0" fontId="3" fillId="6" borderId="0" xfId="0" applyFont="1" applyFill="1"/>
    <xf numFmtId="0" fontId="5" fillId="0" borderId="0" xfId="0" applyFont="1"/>
    <xf numFmtId="9" fontId="2" fillId="0" borderId="0" xfId="2" applyFont="1"/>
    <xf numFmtId="9" fontId="0" fillId="0" borderId="0" xfId="0" applyNumberFormat="1"/>
    <xf numFmtId="1" fontId="2" fillId="0" borderId="0" xfId="0" applyNumberFormat="1" applyFont="1"/>
    <xf numFmtId="9" fontId="2" fillId="0" borderId="0" xfId="0" applyNumberFormat="1" applyFont="1"/>
    <xf numFmtId="1" fontId="2" fillId="0" borderId="0" xfId="2" applyNumberFormat="1" applyFont="1"/>
    <xf numFmtId="0" fontId="0" fillId="7" borderId="0" xfId="0" applyFill="1"/>
    <xf numFmtId="9" fontId="0" fillId="0" borderId="0" xfId="2" applyFont="1"/>
    <xf numFmtId="0" fontId="0" fillId="8" borderId="0" xfId="0" applyFill="1"/>
    <xf numFmtId="49" fontId="0" fillId="0" borderId="0" xfId="0" applyNumberFormat="1"/>
    <xf numFmtId="0" fontId="6" fillId="8" borderId="0" xfId="0" applyFont="1" applyFill="1" applyAlignment="1">
      <alignment horizontal="center" vertical="center"/>
    </xf>
    <xf numFmtId="0" fontId="7" fillId="0" borderId="0" xfId="0" applyFont="1"/>
    <xf numFmtId="1" fontId="7" fillId="0" borderId="0" xfId="0" applyNumberFormat="1" applyFont="1"/>
    <xf numFmtId="9" fontId="7" fillId="0" borderId="0" xfId="0" applyNumberFormat="1" applyFont="1"/>
    <xf numFmtId="0" fontId="8" fillId="10" borderId="0" xfId="0" applyFont="1" applyFill="1"/>
    <xf numFmtId="1" fontId="8" fillId="10" borderId="0" xfId="0" applyNumberFormat="1" applyFont="1" applyFill="1"/>
    <xf numFmtId="9" fontId="8" fillId="10" borderId="0" xfId="2" applyFont="1" applyFill="1"/>
    <xf numFmtId="0" fontId="9" fillId="0" borderId="0" xfId="0" applyFont="1"/>
    <xf numFmtId="0" fontId="0" fillId="11" borderId="0" xfId="0" applyFill="1"/>
    <xf numFmtId="0" fontId="3" fillId="0" borderId="0" xfId="0" applyFont="1"/>
    <xf numFmtId="0" fontId="10" fillId="0" borderId="0" xfId="0" applyFont="1"/>
    <xf numFmtId="1" fontId="11" fillId="0" borderId="0" xfId="0" applyNumberFormat="1" applyFont="1"/>
    <xf numFmtId="1" fontId="12" fillId="0" borderId="0" xfId="0" applyNumberFormat="1" applyFont="1"/>
    <xf numFmtId="0" fontId="12" fillId="0" borderId="0" xfId="0" applyFont="1"/>
    <xf numFmtId="0" fontId="6" fillId="9" borderId="0" xfId="0" applyFont="1" applyFill="1" applyAlignment="1">
      <alignment horizontal="center" vertical="center"/>
    </xf>
    <xf numFmtId="0" fontId="0" fillId="0" borderId="0" xfId="0" applyNumberFormat="1"/>
  </cellXfs>
  <cellStyles count="3">
    <cellStyle name="Currency" xfId="1" builtinId="4"/>
    <cellStyle name="Normal" xfId="0" builtinId="0"/>
    <cellStyle name="Percent" xfId="2" builtinId="5"/>
  </cellStyles>
  <dxfs count="18">
    <dxf>
      <numFmt numFmtId="30" formatCode="@"/>
    </dxf>
    <dxf>
      <numFmt numFmtId="30" formatCode="@"/>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0" formatCode="@"/>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Dashboard.xlsx]Unit Sold!Unit Sold</c:name>
    <c:fmtId val="3"/>
  </c:pivotSource>
  <c:chart>
    <c:title>
      <c:tx>
        <c:rich>
          <a:bodyPr rot="0" spcFirstLastPara="1" vertOverflow="ellipsis" vert="horz" wrap="square" anchor="ctr" anchorCtr="1"/>
          <a:lstStyle/>
          <a:p>
            <a:pPr>
              <a:defRPr sz="1600" b="1" i="0" u="none" strike="noStrike" kern="1200" cap="all" spc="120" normalizeH="0" baseline="0">
                <a:solidFill>
                  <a:schemeClr val="accent5"/>
                </a:solidFill>
                <a:latin typeface="+mn-lt"/>
                <a:ea typeface="+mn-ea"/>
                <a:cs typeface="+mn-cs"/>
              </a:defRPr>
            </a:pPr>
            <a:r>
              <a:rPr lang="en-US" b="1">
                <a:solidFill>
                  <a:schemeClr val="accent5"/>
                </a:solidFill>
              </a:rPr>
              <a:t>Product Sell In Segment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accent5"/>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'Unit Sold'!$B$3:$B$4</c:f>
              <c:strCache>
                <c:ptCount val="1"/>
                <c:pt idx="0">
                  <c:v>Channel Partners</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Sold'!$A$5:$A$8</c:f>
              <c:strCache>
                <c:ptCount val="4"/>
                <c:pt idx="0">
                  <c:v>Computer</c:v>
                </c:pt>
                <c:pt idx="1">
                  <c:v>Phone</c:v>
                </c:pt>
                <c:pt idx="2">
                  <c:v>Printer</c:v>
                </c:pt>
                <c:pt idx="3">
                  <c:v>Projector</c:v>
                </c:pt>
              </c:strCache>
            </c:strRef>
          </c:cat>
          <c:val>
            <c:numRef>
              <c:f>'Unit Sold'!$B$5:$B$8</c:f>
              <c:numCache>
                <c:formatCode>General</c:formatCode>
                <c:ptCount val="4"/>
                <c:pt idx="0">
                  <c:v>12</c:v>
                </c:pt>
                <c:pt idx="1">
                  <c:v>10</c:v>
                </c:pt>
                <c:pt idx="2">
                  <c:v>11</c:v>
                </c:pt>
                <c:pt idx="3">
                  <c:v>16</c:v>
                </c:pt>
              </c:numCache>
            </c:numRef>
          </c:val>
          <c:extLst>
            <c:ext xmlns:c16="http://schemas.microsoft.com/office/drawing/2014/chart" uri="{C3380CC4-5D6E-409C-BE32-E72D297353CC}">
              <c16:uniqueId val="{00000002-9BB1-4E20-A1EF-79A1AA163F27}"/>
            </c:ext>
          </c:extLst>
        </c:ser>
        <c:ser>
          <c:idx val="1"/>
          <c:order val="1"/>
          <c:tx>
            <c:strRef>
              <c:f>'Unit Sold'!$C$3:$C$4</c:f>
              <c:strCache>
                <c:ptCount val="1"/>
                <c:pt idx="0">
                  <c:v>Enterprise</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Sold'!$A$5:$A$8</c:f>
              <c:strCache>
                <c:ptCount val="4"/>
                <c:pt idx="0">
                  <c:v>Computer</c:v>
                </c:pt>
                <c:pt idx="1">
                  <c:v>Phone</c:v>
                </c:pt>
                <c:pt idx="2">
                  <c:v>Printer</c:v>
                </c:pt>
                <c:pt idx="3">
                  <c:v>Projector</c:v>
                </c:pt>
              </c:strCache>
            </c:strRef>
          </c:cat>
          <c:val>
            <c:numRef>
              <c:f>'Unit Sold'!$C$5:$C$8</c:f>
              <c:numCache>
                <c:formatCode>General</c:formatCode>
                <c:ptCount val="4"/>
                <c:pt idx="0">
                  <c:v>2</c:v>
                </c:pt>
                <c:pt idx="1">
                  <c:v>3</c:v>
                </c:pt>
                <c:pt idx="2">
                  <c:v>4</c:v>
                </c:pt>
                <c:pt idx="3">
                  <c:v>13</c:v>
                </c:pt>
              </c:numCache>
            </c:numRef>
          </c:val>
          <c:extLst>
            <c:ext xmlns:c16="http://schemas.microsoft.com/office/drawing/2014/chart" uri="{C3380CC4-5D6E-409C-BE32-E72D297353CC}">
              <c16:uniqueId val="{00000001-F492-4209-ABD9-ECB4E626D7D4}"/>
            </c:ext>
          </c:extLst>
        </c:ser>
        <c:ser>
          <c:idx val="2"/>
          <c:order val="2"/>
          <c:tx>
            <c:strRef>
              <c:f>'Unit Sold'!$D$3:$D$4</c:f>
              <c:strCache>
                <c:ptCount val="1"/>
                <c:pt idx="0">
                  <c:v>Government</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Sold'!$A$5:$A$8</c:f>
              <c:strCache>
                <c:ptCount val="4"/>
                <c:pt idx="0">
                  <c:v>Computer</c:v>
                </c:pt>
                <c:pt idx="1">
                  <c:v>Phone</c:v>
                </c:pt>
                <c:pt idx="2">
                  <c:v>Printer</c:v>
                </c:pt>
                <c:pt idx="3">
                  <c:v>Projector</c:v>
                </c:pt>
              </c:strCache>
            </c:strRef>
          </c:cat>
          <c:val>
            <c:numRef>
              <c:f>'Unit Sold'!$D$5:$D$8</c:f>
              <c:numCache>
                <c:formatCode>General</c:formatCode>
                <c:ptCount val="4"/>
                <c:pt idx="0">
                  <c:v>24</c:v>
                </c:pt>
                <c:pt idx="1">
                  <c:v>32</c:v>
                </c:pt>
                <c:pt idx="2">
                  <c:v>27</c:v>
                </c:pt>
                <c:pt idx="3">
                  <c:v>61</c:v>
                </c:pt>
              </c:numCache>
            </c:numRef>
          </c:val>
          <c:extLst>
            <c:ext xmlns:c16="http://schemas.microsoft.com/office/drawing/2014/chart" uri="{C3380CC4-5D6E-409C-BE32-E72D297353CC}">
              <c16:uniqueId val="{00000002-F492-4209-ABD9-ECB4E626D7D4}"/>
            </c:ext>
          </c:extLst>
        </c:ser>
        <c:ser>
          <c:idx val="3"/>
          <c:order val="3"/>
          <c:tx>
            <c:strRef>
              <c:f>'Unit Sold'!$E$3:$E$4</c:f>
              <c:strCache>
                <c:ptCount val="1"/>
                <c:pt idx="0">
                  <c:v>Midmarket</c:v>
                </c:pt>
              </c:strCache>
            </c:strRef>
          </c:tx>
          <c:spPr>
            <a:solidFill>
              <a:schemeClr val="accent6">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Sold'!$A$5:$A$8</c:f>
              <c:strCache>
                <c:ptCount val="4"/>
                <c:pt idx="0">
                  <c:v>Computer</c:v>
                </c:pt>
                <c:pt idx="1">
                  <c:v>Phone</c:v>
                </c:pt>
                <c:pt idx="2">
                  <c:v>Printer</c:v>
                </c:pt>
                <c:pt idx="3">
                  <c:v>Projector</c:v>
                </c:pt>
              </c:strCache>
            </c:strRef>
          </c:cat>
          <c:val>
            <c:numRef>
              <c:f>'Unit Sold'!$E$5:$E$8</c:f>
              <c:numCache>
                <c:formatCode>General</c:formatCode>
                <c:ptCount val="4"/>
                <c:pt idx="0">
                  <c:v>11</c:v>
                </c:pt>
                <c:pt idx="1">
                  <c:v>6</c:v>
                </c:pt>
                <c:pt idx="2">
                  <c:v>12</c:v>
                </c:pt>
                <c:pt idx="3">
                  <c:v>23</c:v>
                </c:pt>
              </c:numCache>
            </c:numRef>
          </c:val>
          <c:extLst>
            <c:ext xmlns:c16="http://schemas.microsoft.com/office/drawing/2014/chart" uri="{C3380CC4-5D6E-409C-BE32-E72D297353CC}">
              <c16:uniqueId val="{00000003-F492-4209-ABD9-ECB4E626D7D4}"/>
            </c:ext>
          </c:extLst>
        </c:ser>
        <c:ser>
          <c:idx val="4"/>
          <c:order val="4"/>
          <c:tx>
            <c:strRef>
              <c:f>'Unit Sold'!$F$3:$F$4</c:f>
              <c:strCache>
                <c:ptCount val="1"/>
                <c:pt idx="0">
                  <c:v>Small Business</c:v>
                </c:pt>
              </c:strCache>
            </c:strRef>
          </c:tx>
          <c:spPr>
            <a:solidFill>
              <a:schemeClr val="accent5">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Sold'!$A$5:$A$8</c:f>
              <c:strCache>
                <c:ptCount val="4"/>
                <c:pt idx="0">
                  <c:v>Computer</c:v>
                </c:pt>
                <c:pt idx="1">
                  <c:v>Phone</c:v>
                </c:pt>
                <c:pt idx="2">
                  <c:v>Printer</c:v>
                </c:pt>
                <c:pt idx="3">
                  <c:v>Projector</c:v>
                </c:pt>
              </c:strCache>
            </c:strRef>
          </c:cat>
          <c:val>
            <c:numRef>
              <c:f>'Unit Sold'!$F$5:$F$8</c:f>
              <c:numCache>
                <c:formatCode>General</c:formatCode>
                <c:ptCount val="4"/>
                <c:pt idx="0">
                  <c:v>10</c:v>
                </c:pt>
                <c:pt idx="1">
                  <c:v>12</c:v>
                </c:pt>
                <c:pt idx="2">
                  <c:v>9</c:v>
                </c:pt>
                <c:pt idx="3">
                  <c:v>18</c:v>
                </c:pt>
              </c:numCache>
            </c:numRef>
          </c:val>
          <c:extLst>
            <c:ext xmlns:c16="http://schemas.microsoft.com/office/drawing/2014/chart" uri="{C3380CC4-5D6E-409C-BE32-E72D297353CC}">
              <c16:uniqueId val="{00000004-F492-4209-ABD9-ECB4E626D7D4}"/>
            </c:ext>
          </c:extLst>
        </c:ser>
        <c:dLbls>
          <c:dLblPos val="outEnd"/>
          <c:showLegendKey val="0"/>
          <c:showVal val="1"/>
          <c:showCatName val="0"/>
          <c:showSerName val="0"/>
          <c:showPercent val="0"/>
          <c:showBubbleSize val="0"/>
        </c:dLbls>
        <c:gapWidth val="444"/>
        <c:overlap val="-90"/>
        <c:axId val="31333855"/>
        <c:axId val="31323455"/>
      </c:barChart>
      <c:catAx>
        <c:axId val="31333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1323455"/>
        <c:crosses val="autoZero"/>
        <c:auto val="1"/>
        <c:lblAlgn val="ctr"/>
        <c:lblOffset val="100"/>
        <c:noMultiLvlLbl val="0"/>
      </c:catAx>
      <c:valAx>
        <c:axId val="31323455"/>
        <c:scaling>
          <c:orientation val="minMax"/>
        </c:scaling>
        <c:delete val="1"/>
        <c:axPos val="l"/>
        <c:numFmt formatCode="General" sourceLinked="1"/>
        <c:majorTickMark val="none"/>
        <c:minorTickMark val="none"/>
        <c:tickLblPos val="nextTo"/>
        <c:crossAx val="31333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Dashboard.xlsx]sell Vs Profit!Sell vs Profit</c:name>
    <c:fmtId val="5"/>
  </c:pivotSource>
  <c:chart>
    <c:title>
      <c:tx>
        <c:rich>
          <a:bodyPr rot="0" spcFirstLastPara="1" vertOverflow="ellipsis" vert="horz" wrap="square" anchor="ctr" anchorCtr="1"/>
          <a:lstStyle/>
          <a:p>
            <a:pPr>
              <a:defRPr sz="1400" b="1" i="0" u="none" strike="noStrike" kern="1200" spc="0" baseline="0">
                <a:solidFill>
                  <a:schemeClr val="accent4"/>
                </a:solidFill>
                <a:latin typeface="+mn-lt"/>
                <a:ea typeface="+mn-ea"/>
                <a:cs typeface="+mn-cs"/>
              </a:defRPr>
            </a:pPr>
            <a:r>
              <a:rPr lang="en-IN" b="1">
                <a:solidFill>
                  <a:schemeClr val="accent4"/>
                </a:solidFill>
              </a:rPr>
              <a:t>Sell</a:t>
            </a:r>
            <a:r>
              <a:rPr lang="en-IN" b="1" baseline="0">
                <a:solidFill>
                  <a:schemeClr val="accent4"/>
                </a:solidFill>
              </a:rPr>
              <a:t> Vs Profit</a:t>
            </a:r>
            <a:endParaRPr lang="en-IN" b="1">
              <a:solidFill>
                <a:schemeClr val="accent4"/>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4"/>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'sell Vs Profit'!$B$3</c:f>
              <c:strCache>
                <c:ptCount val="1"/>
                <c:pt idx="0">
                  <c:v>Sum of Profit</c:v>
                </c:pt>
              </c:strCache>
            </c:strRef>
          </c:tx>
          <c:spPr>
            <a:solidFill>
              <a:schemeClr val="accent1"/>
            </a:solidFill>
            <a:ln>
              <a:noFill/>
            </a:ln>
            <a:effectLst/>
          </c:spPr>
          <c:invertIfNegative val="0"/>
          <c:cat>
            <c:multiLvlStrRef>
              <c:f>'sell Vs Profit'!$A$4:$A$28</c:f>
              <c:multiLvlStrCache>
                <c:ptCount val="20"/>
                <c:lvl>
                  <c:pt idx="0">
                    <c:v>Computer</c:v>
                  </c:pt>
                  <c:pt idx="1">
                    <c:v>Phone</c:v>
                  </c:pt>
                  <c:pt idx="2">
                    <c:v>Printer</c:v>
                  </c:pt>
                  <c:pt idx="3">
                    <c:v>Projector</c:v>
                  </c:pt>
                  <c:pt idx="4">
                    <c:v>Computer</c:v>
                  </c:pt>
                  <c:pt idx="5">
                    <c:v>Phone</c:v>
                  </c:pt>
                  <c:pt idx="6">
                    <c:v>Printer</c:v>
                  </c:pt>
                  <c:pt idx="7">
                    <c:v>Projector</c:v>
                  </c:pt>
                  <c:pt idx="8">
                    <c:v>Computer</c:v>
                  </c:pt>
                  <c:pt idx="9">
                    <c:v>Phone</c:v>
                  </c:pt>
                  <c:pt idx="10">
                    <c:v>Printer</c:v>
                  </c:pt>
                  <c:pt idx="11">
                    <c:v>Projector</c:v>
                  </c:pt>
                  <c:pt idx="12">
                    <c:v>Computer</c:v>
                  </c:pt>
                  <c:pt idx="13">
                    <c:v>Phone</c:v>
                  </c:pt>
                  <c:pt idx="14">
                    <c:v>Printer</c:v>
                  </c:pt>
                  <c:pt idx="15">
                    <c:v>Projector</c:v>
                  </c:pt>
                  <c:pt idx="16">
                    <c:v>Computer</c:v>
                  </c:pt>
                  <c:pt idx="17">
                    <c:v>Phone</c:v>
                  </c:pt>
                  <c:pt idx="18">
                    <c:v>Printer</c:v>
                  </c:pt>
                  <c:pt idx="19">
                    <c:v>Projector</c:v>
                  </c:pt>
                </c:lvl>
                <c:lvl>
                  <c:pt idx="0">
                    <c:v>Ashley Thomas</c:v>
                  </c:pt>
                  <c:pt idx="4">
                    <c:v>John Terry</c:v>
                  </c:pt>
                  <c:pt idx="8">
                    <c:v>Leo Paul</c:v>
                  </c:pt>
                  <c:pt idx="12">
                    <c:v>Peter Jones</c:v>
                  </c:pt>
                  <c:pt idx="16">
                    <c:v>Shane Bond</c:v>
                  </c:pt>
                </c:lvl>
              </c:multiLvlStrCache>
            </c:multiLvlStrRef>
          </c:cat>
          <c:val>
            <c:numRef>
              <c:f>'sell Vs Profit'!$B$4:$B$28</c:f>
              <c:numCache>
                <c:formatCode>General</c:formatCode>
                <c:ptCount val="20"/>
                <c:pt idx="0">
                  <c:v>412965.5</c:v>
                </c:pt>
                <c:pt idx="1">
                  <c:v>450435.9</c:v>
                </c:pt>
                <c:pt idx="2">
                  <c:v>208949.37000000002</c:v>
                </c:pt>
                <c:pt idx="3">
                  <c:v>577649.92999999993</c:v>
                </c:pt>
                <c:pt idx="4">
                  <c:v>246779.04</c:v>
                </c:pt>
                <c:pt idx="5">
                  <c:v>334837.78499999997</c:v>
                </c:pt>
                <c:pt idx="6">
                  <c:v>303397.38</c:v>
                </c:pt>
                <c:pt idx="7">
                  <c:v>826100.57500000007</c:v>
                </c:pt>
                <c:pt idx="8">
                  <c:v>417914.90499999997</c:v>
                </c:pt>
                <c:pt idx="9">
                  <c:v>535934.0199999999</c:v>
                </c:pt>
                <c:pt idx="10">
                  <c:v>330780.02999999997</c:v>
                </c:pt>
                <c:pt idx="11">
                  <c:v>612080.26</c:v>
                </c:pt>
                <c:pt idx="12">
                  <c:v>407069.78</c:v>
                </c:pt>
                <c:pt idx="13">
                  <c:v>421608.01500000007</c:v>
                </c:pt>
                <c:pt idx="14">
                  <c:v>188345.74000000002</c:v>
                </c:pt>
                <c:pt idx="15">
                  <c:v>887403.46000000008</c:v>
                </c:pt>
                <c:pt idx="16">
                  <c:v>390481.89999999997</c:v>
                </c:pt>
                <c:pt idx="17">
                  <c:v>378758.86000000004</c:v>
                </c:pt>
                <c:pt idx="18">
                  <c:v>353570.92</c:v>
                </c:pt>
                <c:pt idx="19">
                  <c:v>525008.79999999993</c:v>
                </c:pt>
              </c:numCache>
            </c:numRef>
          </c:val>
          <c:extLst>
            <c:ext xmlns:c16="http://schemas.microsoft.com/office/drawing/2014/chart" uri="{C3380CC4-5D6E-409C-BE32-E72D297353CC}">
              <c16:uniqueId val="{00000003-49DE-4CFF-A242-0708D21CA702}"/>
            </c:ext>
          </c:extLst>
        </c:ser>
        <c:ser>
          <c:idx val="1"/>
          <c:order val="1"/>
          <c:tx>
            <c:strRef>
              <c:f>'sell Vs Profit'!$C$3</c:f>
              <c:strCache>
                <c:ptCount val="1"/>
                <c:pt idx="0">
                  <c:v>Sum of  Sales</c:v>
                </c:pt>
              </c:strCache>
            </c:strRef>
          </c:tx>
          <c:spPr>
            <a:solidFill>
              <a:schemeClr val="accent2"/>
            </a:solidFill>
            <a:ln>
              <a:noFill/>
            </a:ln>
            <a:effectLst/>
          </c:spPr>
          <c:invertIfNegative val="0"/>
          <c:cat>
            <c:multiLvlStrRef>
              <c:f>'sell Vs Profit'!$A$4:$A$28</c:f>
              <c:multiLvlStrCache>
                <c:ptCount val="20"/>
                <c:lvl>
                  <c:pt idx="0">
                    <c:v>Computer</c:v>
                  </c:pt>
                  <c:pt idx="1">
                    <c:v>Phone</c:v>
                  </c:pt>
                  <c:pt idx="2">
                    <c:v>Printer</c:v>
                  </c:pt>
                  <c:pt idx="3">
                    <c:v>Projector</c:v>
                  </c:pt>
                  <c:pt idx="4">
                    <c:v>Computer</c:v>
                  </c:pt>
                  <c:pt idx="5">
                    <c:v>Phone</c:v>
                  </c:pt>
                  <c:pt idx="6">
                    <c:v>Printer</c:v>
                  </c:pt>
                  <c:pt idx="7">
                    <c:v>Projector</c:v>
                  </c:pt>
                  <c:pt idx="8">
                    <c:v>Computer</c:v>
                  </c:pt>
                  <c:pt idx="9">
                    <c:v>Phone</c:v>
                  </c:pt>
                  <c:pt idx="10">
                    <c:v>Printer</c:v>
                  </c:pt>
                  <c:pt idx="11">
                    <c:v>Projector</c:v>
                  </c:pt>
                  <c:pt idx="12">
                    <c:v>Computer</c:v>
                  </c:pt>
                  <c:pt idx="13">
                    <c:v>Phone</c:v>
                  </c:pt>
                  <c:pt idx="14">
                    <c:v>Printer</c:v>
                  </c:pt>
                  <c:pt idx="15">
                    <c:v>Projector</c:v>
                  </c:pt>
                  <c:pt idx="16">
                    <c:v>Computer</c:v>
                  </c:pt>
                  <c:pt idx="17">
                    <c:v>Phone</c:v>
                  </c:pt>
                  <c:pt idx="18">
                    <c:v>Printer</c:v>
                  </c:pt>
                  <c:pt idx="19">
                    <c:v>Projector</c:v>
                  </c:pt>
                </c:lvl>
                <c:lvl>
                  <c:pt idx="0">
                    <c:v>Ashley Thomas</c:v>
                  </c:pt>
                  <c:pt idx="4">
                    <c:v>John Terry</c:v>
                  </c:pt>
                  <c:pt idx="8">
                    <c:v>Leo Paul</c:v>
                  </c:pt>
                  <c:pt idx="12">
                    <c:v>Peter Jones</c:v>
                  </c:pt>
                  <c:pt idx="16">
                    <c:v>Shane Bond</c:v>
                  </c:pt>
                </c:lvl>
              </c:multiLvlStrCache>
            </c:multiLvlStrRef>
          </c:cat>
          <c:val>
            <c:numRef>
              <c:f>'sell Vs Profit'!$C$4:$C$28</c:f>
              <c:numCache>
                <c:formatCode>General</c:formatCode>
                <c:ptCount val="20"/>
                <c:pt idx="0">
                  <c:v>1960387.5</c:v>
                </c:pt>
                <c:pt idx="1">
                  <c:v>2768549.9</c:v>
                </c:pt>
                <c:pt idx="2">
                  <c:v>1118384.3699999999</c:v>
                </c:pt>
                <c:pt idx="3">
                  <c:v>4536989.9300000006</c:v>
                </c:pt>
                <c:pt idx="4">
                  <c:v>1366439.04</c:v>
                </c:pt>
                <c:pt idx="5">
                  <c:v>2139346.7850000001</c:v>
                </c:pt>
                <c:pt idx="6">
                  <c:v>1551152.3800000001</c:v>
                </c:pt>
                <c:pt idx="7">
                  <c:v>4286241.5750000002</c:v>
                </c:pt>
                <c:pt idx="8">
                  <c:v>2678437.9050000003</c:v>
                </c:pt>
                <c:pt idx="9">
                  <c:v>2923130.52</c:v>
                </c:pt>
                <c:pt idx="10">
                  <c:v>2412529.0299999998</c:v>
                </c:pt>
                <c:pt idx="11">
                  <c:v>3487288.76</c:v>
                </c:pt>
                <c:pt idx="12">
                  <c:v>2235587.7799999998</c:v>
                </c:pt>
                <c:pt idx="13">
                  <c:v>2426759.5150000001</c:v>
                </c:pt>
                <c:pt idx="14">
                  <c:v>1614787.7400000002</c:v>
                </c:pt>
                <c:pt idx="15">
                  <c:v>5574243.459999999</c:v>
                </c:pt>
                <c:pt idx="16">
                  <c:v>2435959.9000000004</c:v>
                </c:pt>
                <c:pt idx="17">
                  <c:v>2435826.86</c:v>
                </c:pt>
                <c:pt idx="18">
                  <c:v>2274581.92</c:v>
                </c:pt>
                <c:pt idx="19">
                  <c:v>3213423.8000000007</c:v>
                </c:pt>
              </c:numCache>
            </c:numRef>
          </c:val>
          <c:extLst>
            <c:ext xmlns:c16="http://schemas.microsoft.com/office/drawing/2014/chart" uri="{C3380CC4-5D6E-409C-BE32-E72D297353CC}">
              <c16:uniqueId val="{00000004-49DE-4CFF-A242-0708D21CA702}"/>
            </c:ext>
          </c:extLst>
        </c:ser>
        <c:dLbls>
          <c:showLegendKey val="0"/>
          <c:showVal val="0"/>
          <c:showCatName val="0"/>
          <c:showSerName val="0"/>
          <c:showPercent val="0"/>
          <c:showBubbleSize val="0"/>
        </c:dLbls>
        <c:gapWidth val="182"/>
        <c:axId val="31353823"/>
        <c:axId val="31366719"/>
      </c:barChart>
      <c:catAx>
        <c:axId val="31353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66719"/>
        <c:crosses val="autoZero"/>
        <c:auto val="1"/>
        <c:lblAlgn val="ctr"/>
        <c:lblOffset val="100"/>
        <c:noMultiLvlLbl val="0"/>
      </c:catAx>
      <c:valAx>
        <c:axId val="313667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538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Dashboard.xlsx]Discount!Discount</c:name>
    <c:fmtId val="7"/>
  </c:pivotSource>
  <c:chart>
    <c:title>
      <c:tx>
        <c:rich>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r>
              <a:rPr lang="en-IN" b="1">
                <a:solidFill>
                  <a:schemeClr val="accent5">
                    <a:lumMod val="50000"/>
                  </a:schemeClr>
                </a:solidFill>
              </a:rPr>
              <a:t>Discount on Product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Discount!$B$3:$B$4</c:f>
              <c:strCache>
                <c:ptCount val="1"/>
                <c:pt idx="0">
                  <c:v>Computer</c:v>
                </c:pt>
              </c:strCache>
            </c:strRef>
          </c:tx>
          <c:spPr>
            <a:solidFill>
              <a:schemeClr val="accent1"/>
            </a:solidFill>
            <a:ln>
              <a:noFill/>
            </a:ln>
            <a:effectLst/>
          </c:spPr>
          <c:invertIfNegative val="0"/>
          <c:cat>
            <c:strRef>
              <c:f>Discount!$A$5:$A$9</c:f>
              <c:strCache>
                <c:ptCount val="5"/>
                <c:pt idx="0">
                  <c:v>Ashley Thomas</c:v>
                </c:pt>
                <c:pt idx="1">
                  <c:v>John Terry</c:v>
                </c:pt>
                <c:pt idx="2">
                  <c:v>Leo Paul</c:v>
                </c:pt>
                <c:pt idx="3">
                  <c:v>Peter Jones</c:v>
                </c:pt>
                <c:pt idx="4">
                  <c:v>Shane Bond</c:v>
                </c:pt>
              </c:strCache>
            </c:strRef>
          </c:cat>
          <c:val>
            <c:numRef>
              <c:f>Discount!$B$5:$B$9</c:f>
              <c:numCache>
                <c:formatCode>General</c:formatCode>
                <c:ptCount val="5"/>
                <c:pt idx="0">
                  <c:v>128772.5</c:v>
                </c:pt>
                <c:pt idx="1">
                  <c:v>117278.95999999999</c:v>
                </c:pt>
                <c:pt idx="2">
                  <c:v>164570.595</c:v>
                </c:pt>
                <c:pt idx="3">
                  <c:v>174054.72</c:v>
                </c:pt>
                <c:pt idx="4">
                  <c:v>162277.09999999998</c:v>
                </c:pt>
              </c:numCache>
            </c:numRef>
          </c:val>
          <c:extLst>
            <c:ext xmlns:c16="http://schemas.microsoft.com/office/drawing/2014/chart" uri="{C3380CC4-5D6E-409C-BE32-E72D297353CC}">
              <c16:uniqueId val="{0000000D-0A12-45C8-8E6E-91B04C710A9E}"/>
            </c:ext>
          </c:extLst>
        </c:ser>
        <c:ser>
          <c:idx val="1"/>
          <c:order val="1"/>
          <c:tx>
            <c:strRef>
              <c:f>Discount!$C$3:$C$4</c:f>
              <c:strCache>
                <c:ptCount val="1"/>
                <c:pt idx="0">
                  <c:v>Phone</c:v>
                </c:pt>
              </c:strCache>
            </c:strRef>
          </c:tx>
          <c:spPr>
            <a:solidFill>
              <a:schemeClr val="accent2"/>
            </a:solidFill>
            <a:ln>
              <a:noFill/>
            </a:ln>
            <a:effectLst/>
          </c:spPr>
          <c:invertIfNegative val="0"/>
          <c:cat>
            <c:strRef>
              <c:f>Discount!$A$5:$A$9</c:f>
              <c:strCache>
                <c:ptCount val="5"/>
                <c:pt idx="0">
                  <c:v>Ashley Thomas</c:v>
                </c:pt>
                <c:pt idx="1">
                  <c:v>John Terry</c:v>
                </c:pt>
                <c:pt idx="2">
                  <c:v>Leo Paul</c:v>
                </c:pt>
                <c:pt idx="3">
                  <c:v>Peter Jones</c:v>
                </c:pt>
                <c:pt idx="4">
                  <c:v>Shane Bond</c:v>
                </c:pt>
              </c:strCache>
            </c:strRef>
          </c:cat>
          <c:val>
            <c:numRef>
              <c:f>Discount!$C$5:$C$9</c:f>
              <c:numCache>
                <c:formatCode>General</c:formatCode>
                <c:ptCount val="5"/>
                <c:pt idx="0">
                  <c:v>186652.1</c:v>
                </c:pt>
                <c:pt idx="1">
                  <c:v>209526.715</c:v>
                </c:pt>
                <c:pt idx="2">
                  <c:v>223062.97999999998</c:v>
                </c:pt>
                <c:pt idx="3">
                  <c:v>213546.98500000002</c:v>
                </c:pt>
                <c:pt idx="4">
                  <c:v>85499.64</c:v>
                </c:pt>
              </c:numCache>
            </c:numRef>
          </c:val>
          <c:extLst>
            <c:ext xmlns:c16="http://schemas.microsoft.com/office/drawing/2014/chart" uri="{C3380CC4-5D6E-409C-BE32-E72D297353CC}">
              <c16:uniqueId val="{00000002-EACD-48D2-BAAD-C95C00F24A7A}"/>
            </c:ext>
          </c:extLst>
        </c:ser>
        <c:ser>
          <c:idx val="2"/>
          <c:order val="2"/>
          <c:tx>
            <c:strRef>
              <c:f>Discount!$D$3:$D$4</c:f>
              <c:strCache>
                <c:ptCount val="1"/>
                <c:pt idx="0">
                  <c:v>Printer</c:v>
                </c:pt>
              </c:strCache>
            </c:strRef>
          </c:tx>
          <c:spPr>
            <a:solidFill>
              <a:schemeClr val="accent3"/>
            </a:solidFill>
            <a:ln>
              <a:noFill/>
            </a:ln>
            <a:effectLst/>
          </c:spPr>
          <c:invertIfNegative val="0"/>
          <c:cat>
            <c:strRef>
              <c:f>Discount!$A$5:$A$9</c:f>
              <c:strCache>
                <c:ptCount val="5"/>
                <c:pt idx="0">
                  <c:v>Ashley Thomas</c:v>
                </c:pt>
                <c:pt idx="1">
                  <c:v>John Terry</c:v>
                </c:pt>
                <c:pt idx="2">
                  <c:v>Leo Paul</c:v>
                </c:pt>
                <c:pt idx="3">
                  <c:v>Peter Jones</c:v>
                </c:pt>
                <c:pt idx="4">
                  <c:v>Shane Bond</c:v>
                </c:pt>
              </c:strCache>
            </c:strRef>
          </c:cat>
          <c:val>
            <c:numRef>
              <c:f>Discount!$D$5:$D$9</c:f>
              <c:numCache>
                <c:formatCode>General</c:formatCode>
                <c:ptCount val="5"/>
                <c:pt idx="0">
                  <c:v>70221.63</c:v>
                </c:pt>
                <c:pt idx="1">
                  <c:v>96799.62</c:v>
                </c:pt>
                <c:pt idx="2">
                  <c:v>216625.97</c:v>
                </c:pt>
                <c:pt idx="3">
                  <c:v>128442.76</c:v>
                </c:pt>
                <c:pt idx="4">
                  <c:v>146070.08000000002</c:v>
                </c:pt>
              </c:numCache>
            </c:numRef>
          </c:val>
          <c:extLst>
            <c:ext xmlns:c16="http://schemas.microsoft.com/office/drawing/2014/chart" uri="{C3380CC4-5D6E-409C-BE32-E72D297353CC}">
              <c16:uniqueId val="{00000003-EACD-48D2-BAAD-C95C00F24A7A}"/>
            </c:ext>
          </c:extLst>
        </c:ser>
        <c:ser>
          <c:idx val="3"/>
          <c:order val="3"/>
          <c:tx>
            <c:strRef>
              <c:f>Discount!$E$3:$E$4</c:f>
              <c:strCache>
                <c:ptCount val="1"/>
                <c:pt idx="0">
                  <c:v>Projector</c:v>
                </c:pt>
              </c:strCache>
            </c:strRef>
          </c:tx>
          <c:spPr>
            <a:solidFill>
              <a:schemeClr val="accent4"/>
            </a:solidFill>
            <a:ln>
              <a:noFill/>
            </a:ln>
            <a:effectLst/>
          </c:spPr>
          <c:invertIfNegative val="0"/>
          <c:cat>
            <c:strRef>
              <c:f>Discount!$A$5:$A$9</c:f>
              <c:strCache>
                <c:ptCount val="5"/>
                <c:pt idx="0">
                  <c:v>Ashley Thomas</c:v>
                </c:pt>
                <c:pt idx="1">
                  <c:v>John Terry</c:v>
                </c:pt>
                <c:pt idx="2">
                  <c:v>Leo Paul</c:v>
                </c:pt>
                <c:pt idx="3">
                  <c:v>Peter Jones</c:v>
                </c:pt>
                <c:pt idx="4">
                  <c:v>Shane Bond</c:v>
                </c:pt>
              </c:strCache>
            </c:strRef>
          </c:cat>
          <c:val>
            <c:numRef>
              <c:f>Discount!$E$5:$E$9</c:f>
              <c:numCache>
                <c:formatCode>General</c:formatCode>
                <c:ptCount val="5"/>
                <c:pt idx="0">
                  <c:v>487429.07</c:v>
                </c:pt>
                <c:pt idx="1">
                  <c:v>212705.92500000002</c:v>
                </c:pt>
                <c:pt idx="2">
                  <c:v>207803.24</c:v>
                </c:pt>
                <c:pt idx="3">
                  <c:v>438271.54000000004</c:v>
                </c:pt>
                <c:pt idx="4">
                  <c:v>143850.19999999998</c:v>
                </c:pt>
              </c:numCache>
            </c:numRef>
          </c:val>
          <c:extLst>
            <c:ext xmlns:c16="http://schemas.microsoft.com/office/drawing/2014/chart" uri="{C3380CC4-5D6E-409C-BE32-E72D297353CC}">
              <c16:uniqueId val="{00000004-EACD-48D2-BAAD-C95C00F24A7A}"/>
            </c:ext>
          </c:extLst>
        </c:ser>
        <c:dLbls>
          <c:showLegendKey val="0"/>
          <c:showVal val="0"/>
          <c:showCatName val="0"/>
          <c:showSerName val="0"/>
          <c:showPercent val="0"/>
          <c:showBubbleSize val="0"/>
        </c:dLbls>
        <c:gapWidth val="219"/>
        <c:overlap val="-27"/>
        <c:axId val="54816351"/>
        <c:axId val="54820095"/>
      </c:barChart>
      <c:catAx>
        <c:axId val="54816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20095"/>
        <c:crosses val="autoZero"/>
        <c:auto val="1"/>
        <c:lblAlgn val="ctr"/>
        <c:lblOffset val="100"/>
        <c:noMultiLvlLbl val="0"/>
      </c:catAx>
      <c:valAx>
        <c:axId val="54820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6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by Month!Profit by Employee</c:name>
    <c:fmtId val="9"/>
  </c:pivotSource>
  <c:chart>
    <c:title>
      <c:tx>
        <c:rich>
          <a:bodyPr rot="0" spcFirstLastPara="1" vertOverflow="ellipsis" vert="horz" wrap="square" anchor="ctr" anchorCtr="1"/>
          <a:lstStyle/>
          <a:p>
            <a:pPr>
              <a:defRPr sz="1400" b="1" i="0" u="none" strike="noStrike" kern="1200" spc="0" baseline="0">
                <a:solidFill>
                  <a:schemeClr val="accent4"/>
                </a:solidFill>
                <a:latin typeface="+mn-lt"/>
                <a:ea typeface="+mn-ea"/>
                <a:cs typeface="+mn-cs"/>
              </a:defRPr>
            </a:pPr>
            <a:r>
              <a:rPr lang="en-IN" b="1">
                <a:solidFill>
                  <a:schemeClr val="accent4"/>
                </a:solidFill>
              </a:rPr>
              <a:t>Sales By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4"/>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Month'!$B$3:$B$4</c:f>
              <c:strCache>
                <c:ptCount val="1"/>
                <c:pt idx="0">
                  <c:v>Computer</c:v>
                </c:pt>
              </c:strCache>
            </c:strRef>
          </c:tx>
          <c:spPr>
            <a:solidFill>
              <a:schemeClr val="accent1"/>
            </a:solidFill>
            <a:ln>
              <a:noFill/>
            </a:ln>
            <a:effectLst/>
          </c:spPr>
          <c:invertIfNegative val="0"/>
          <c:cat>
            <c:strRef>
              <c:f>'Sales by Month'!$A$5:$A$15</c:f>
              <c:strCache>
                <c:ptCount val="11"/>
                <c:pt idx="0">
                  <c:v>February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f>'Sales by Month'!$B$5:$B$15</c:f>
              <c:numCache>
                <c:formatCode>General</c:formatCode>
                <c:ptCount val="11"/>
                <c:pt idx="0">
                  <c:v>84856.92</c:v>
                </c:pt>
                <c:pt idx="1">
                  <c:v>2065287</c:v>
                </c:pt>
                <c:pt idx="2">
                  <c:v>699891.42500000005</c:v>
                </c:pt>
                <c:pt idx="3">
                  <c:v>87864.6</c:v>
                </c:pt>
                <c:pt idx="4">
                  <c:v>1336115.75</c:v>
                </c:pt>
                <c:pt idx="5">
                  <c:v>979938</c:v>
                </c:pt>
                <c:pt idx="6">
                  <c:v>21025.439999999999</c:v>
                </c:pt>
                <c:pt idx="7">
                  <c:v>95154.12</c:v>
                </c:pt>
                <c:pt idx="8">
                  <c:v>2336384.7000000002</c:v>
                </c:pt>
                <c:pt idx="9">
                  <c:v>130169.25</c:v>
                </c:pt>
                <c:pt idx="10">
                  <c:v>2840124.92</c:v>
                </c:pt>
              </c:numCache>
            </c:numRef>
          </c:val>
          <c:extLst>
            <c:ext xmlns:c16="http://schemas.microsoft.com/office/drawing/2014/chart" uri="{C3380CC4-5D6E-409C-BE32-E72D297353CC}">
              <c16:uniqueId val="{00000009-A76B-40B1-9E9A-EFB32251ED47}"/>
            </c:ext>
          </c:extLst>
        </c:ser>
        <c:ser>
          <c:idx val="1"/>
          <c:order val="1"/>
          <c:tx>
            <c:strRef>
              <c:f>'Sales by Month'!$C$3:$C$4</c:f>
              <c:strCache>
                <c:ptCount val="1"/>
                <c:pt idx="0">
                  <c:v>Phone</c:v>
                </c:pt>
              </c:strCache>
            </c:strRef>
          </c:tx>
          <c:spPr>
            <a:solidFill>
              <a:schemeClr val="accent2"/>
            </a:solidFill>
            <a:ln>
              <a:noFill/>
            </a:ln>
            <a:effectLst/>
          </c:spPr>
          <c:invertIfNegative val="0"/>
          <c:cat>
            <c:strRef>
              <c:f>'Sales by Month'!$A$5:$A$15</c:f>
              <c:strCache>
                <c:ptCount val="11"/>
                <c:pt idx="0">
                  <c:v>February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f>'Sales by Month'!$C$5:$C$15</c:f>
              <c:numCache>
                <c:formatCode>General</c:formatCode>
                <c:ptCount val="11"/>
                <c:pt idx="0">
                  <c:v>2826775</c:v>
                </c:pt>
                <c:pt idx="1">
                  <c:v>2068179</c:v>
                </c:pt>
                <c:pt idx="2">
                  <c:v>717774.9</c:v>
                </c:pt>
                <c:pt idx="3">
                  <c:v>315512</c:v>
                </c:pt>
                <c:pt idx="4">
                  <c:v>830939.02999999991</c:v>
                </c:pt>
                <c:pt idx="5">
                  <c:v>109040.04</c:v>
                </c:pt>
                <c:pt idx="6">
                  <c:v>275375.40000000002</c:v>
                </c:pt>
                <c:pt idx="7">
                  <c:v>3011599.5</c:v>
                </c:pt>
                <c:pt idx="8">
                  <c:v>632439.15999999992</c:v>
                </c:pt>
                <c:pt idx="9">
                  <c:v>122262.8</c:v>
                </c:pt>
                <c:pt idx="10">
                  <c:v>1783716.75</c:v>
                </c:pt>
              </c:numCache>
            </c:numRef>
          </c:val>
          <c:extLst>
            <c:ext xmlns:c16="http://schemas.microsoft.com/office/drawing/2014/chart" uri="{C3380CC4-5D6E-409C-BE32-E72D297353CC}">
              <c16:uniqueId val="{00000002-3B8C-4718-9956-34121110709F}"/>
            </c:ext>
          </c:extLst>
        </c:ser>
        <c:ser>
          <c:idx val="2"/>
          <c:order val="2"/>
          <c:tx>
            <c:strRef>
              <c:f>'Sales by Month'!$D$3:$D$4</c:f>
              <c:strCache>
                <c:ptCount val="1"/>
                <c:pt idx="0">
                  <c:v>Printer</c:v>
                </c:pt>
              </c:strCache>
            </c:strRef>
          </c:tx>
          <c:spPr>
            <a:solidFill>
              <a:schemeClr val="accent3"/>
            </a:solidFill>
            <a:ln>
              <a:noFill/>
            </a:ln>
            <a:effectLst/>
          </c:spPr>
          <c:invertIfNegative val="0"/>
          <c:cat>
            <c:strRef>
              <c:f>'Sales by Month'!$A$5:$A$15</c:f>
              <c:strCache>
                <c:ptCount val="11"/>
                <c:pt idx="0">
                  <c:v>February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f>'Sales by Month'!$D$5:$D$15</c:f>
              <c:numCache>
                <c:formatCode>General</c:formatCode>
                <c:ptCount val="11"/>
                <c:pt idx="0">
                  <c:v>34245.82</c:v>
                </c:pt>
                <c:pt idx="1">
                  <c:v>118467.9</c:v>
                </c:pt>
                <c:pt idx="2">
                  <c:v>2872870.5</c:v>
                </c:pt>
                <c:pt idx="3">
                  <c:v>1827856.16</c:v>
                </c:pt>
                <c:pt idx="4">
                  <c:v>202265.32</c:v>
                </c:pt>
                <c:pt idx="5">
                  <c:v>411527.4</c:v>
                </c:pt>
                <c:pt idx="6">
                  <c:v>1266585.8999999999</c:v>
                </c:pt>
                <c:pt idx="7">
                  <c:v>50625.120000000003</c:v>
                </c:pt>
                <c:pt idx="8">
                  <c:v>1465044.6400000001</c:v>
                </c:pt>
                <c:pt idx="9">
                  <c:v>117010.68</c:v>
                </c:pt>
                <c:pt idx="10">
                  <c:v>604936</c:v>
                </c:pt>
              </c:numCache>
            </c:numRef>
          </c:val>
          <c:extLst>
            <c:ext xmlns:c16="http://schemas.microsoft.com/office/drawing/2014/chart" uri="{C3380CC4-5D6E-409C-BE32-E72D297353CC}">
              <c16:uniqueId val="{00000003-3B8C-4718-9956-34121110709F}"/>
            </c:ext>
          </c:extLst>
        </c:ser>
        <c:ser>
          <c:idx val="3"/>
          <c:order val="3"/>
          <c:tx>
            <c:strRef>
              <c:f>'Sales by Month'!$E$3:$E$4</c:f>
              <c:strCache>
                <c:ptCount val="1"/>
                <c:pt idx="0">
                  <c:v>Projector</c:v>
                </c:pt>
              </c:strCache>
            </c:strRef>
          </c:tx>
          <c:spPr>
            <a:solidFill>
              <a:schemeClr val="accent4"/>
            </a:solidFill>
            <a:ln>
              <a:noFill/>
            </a:ln>
            <a:effectLst/>
          </c:spPr>
          <c:invertIfNegative val="0"/>
          <c:cat>
            <c:strRef>
              <c:f>'Sales by Month'!$A$5:$A$15</c:f>
              <c:strCache>
                <c:ptCount val="11"/>
                <c:pt idx="0">
                  <c:v>February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f>'Sales by Month'!$E$5:$E$15</c:f>
              <c:numCache>
                <c:formatCode>General</c:formatCode>
                <c:ptCount val="11"/>
                <c:pt idx="0">
                  <c:v>237652.40000000002</c:v>
                </c:pt>
                <c:pt idx="1">
                  <c:v>444797.29999999993</c:v>
                </c:pt>
                <c:pt idx="2">
                  <c:v>1076156.5450000002</c:v>
                </c:pt>
                <c:pt idx="3">
                  <c:v>3132227.83</c:v>
                </c:pt>
                <c:pt idx="4">
                  <c:v>4272943.5600000005</c:v>
                </c:pt>
                <c:pt idx="5">
                  <c:v>2494116.2400000002</c:v>
                </c:pt>
                <c:pt idx="6">
                  <c:v>223860.97999999998</c:v>
                </c:pt>
                <c:pt idx="7">
                  <c:v>290745.25</c:v>
                </c:pt>
                <c:pt idx="8">
                  <c:v>481520.70999999996</c:v>
                </c:pt>
                <c:pt idx="9">
                  <c:v>4048646.5</c:v>
                </c:pt>
                <c:pt idx="10">
                  <c:v>4395520.209999999</c:v>
                </c:pt>
              </c:numCache>
            </c:numRef>
          </c:val>
          <c:extLst>
            <c:ext xmlns:c16="http://schemas.microsoft.com/office/drawing/2014/chart" uri="{C3380CC4-5D6E-409C-BE32-E72D297353CC}">
              <c16:uniqueId val="{00000004-3B8C-4718-9956-34121110709F}"/>
            </c:ext>
          </c:extLst>
        </c:ser>
        <c:dLbls>
          <c:showLegendKey val="0"/>
          <c:showVal val="0"/>
          <c:showCatName val="0"/>
          <c:showSerName val="0"/>
          <c:showPercent val="0"/>
          <c:showBubbleSize val="0"/>
        </c:dLbls>
        <c:gapWidth val="219"/>
        <c:axId val="54816351"/>
        <c:axId val="54820095"/>
      </c:barChart>
      <c:catAx>
        <c:axId val="54816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20095"/>
        <c:crosses val="autoZero"/>
        <c:auto val="1"/>
        <c:lblAlgn val="ctr"/>
        <c:lblOffset val="100"/>
        <c:noMultiLvlLbl val="0"/>
      </c:catAx>
      <c:valAx>
        <c:axId val="548200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63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Dashboard.xlsx]Profit By Employee!Profit by Employee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Employee'!$B$3</c:f>
              <c:strCache>
                <c:ptCount val="1"/>
                <c:pt idx="0">
                  <c:v>Total</c:v>
                </c:pt>
              </c:strCache>
            </c:strRef>
          </c:tx>
          <c:spPr>
            <a:solidFill>
              <a:schemeClr val="accent1"/>
            </a:solidFill>
            <a:ln>
              <a:noFill/>
            </a:ln>
            <a:effectLst/>
          </c:spPr>
          <c:invertIfNegative val="0"/>
          <c:cat>
            <c:multiLvlStrRef>
              <c:f>'Profit By Employee'!$A$4:$A$28</c:f>
              <c:multiLvlStrCache>
                <c:ptCount val="20"/>
                <c:lvl>
                  <c:pt idx="0">
                    <c:v>Computer</c:v>
                  </c:pt>
                  <c:pt idx="1">
                    <c:v>Phone</c:v>
                  </c:pt>
                  <c:pt idx="2">
                    <c:v>Printer</c:v>
                  </c:pt>
                  <c:pt idx="3">
                    <c:v>Projector</c:v>
                  </c:pt>
                  <c:pt idx="4">
                    <c:v>Computer</c:v>
                  </c:pt>
                  <c:pt idx="5">
                    <c:v>Phone</c:v>
                  </c:pt>
                  <c:pt idx="6">
                    <c:v>Printer</c:v>
                  </c:pt>
                  <c:pt idx="7">
                    <c:v>Projector</c:v>
                  </c:pt>
                  <c:pt idx="8">
                    <c:v>Computer</c:v>
                  </c:pt>
                  <c:pt idx="9">
                    <c:v>Phone</c:v>
                  </c:pt>
                  <c:pt idx="10">
                    <c:v>Printer</c:v>
                  </c:pt>
                  <c:pt idx="11">
                    <c:v>Projector</c:v>
                  </c:pt>
                  <c:pt idx="12">
                    <c:v>Computer</c:v>
                  </c:pt>
                  <c:pt idx="13">
                    <c:v>Phone</c:v>
                  </c:pt>
                  <c:pt idx="14">
                    <c:v>Printer</c:v>
                  </c:pt>
                  <c:pt idx="15">
                    <c:v>Projector</c:v>
                  </c:pt>
                  <c:pt idx="16">
                    <c:v>Computer</c:v>
                  </c:pt>
                  <c:pt idx="17">
                    <c:v>Phone</c:v>
                  </c:pt>
                  <c:pt idx="18">
                    <c:v>Printer</c:v>
                  </c:pt>
                  <c:pt idx="19">
                    <c:v>Projector</c:v>
                  </c:pt>
                </c:lvl>
                <c:lvl>
                  <c:pt idx="0">
                    <c:v>Ashley Thomas</c:v>
                  </c:pt>
                  <c:pt idx="4">
                    <c:v>John Terry</c:v>
                  </c:pt>
                  <c:pt idx="8">
                    <c:v>Leo Paul</c:v>
                  </c:pt>
                  <c:pt idx="12">
                    <c:v>Peter Jones</c:v>
                  </c:pt>
                  <c:pt idx="16">
                    <c:v>Shane Bond</c:v>
                  </c:pt>
                </c:lvl>
              </c:multiLvlStrCache>
            </c:multiLvlStrRef>
          </c:cat>
          <c:val>
            <c:numRef>
              <c:f>'Profit By Employee'!$B$4:$B$28</c:f>
              <c:numCache>
                <c:formatCode>General</c:formatCode>
                <c:ptCount val="20"/>
                <c:pt idx="0">
                  <c:v>412965.5</c:v>
                </c:pt>
                <c:pt idx="1">
                  <c:v>450435.9</c:v>
                </c:pt>
                <c:pt idx="2">
                  <c:v>208949.37000000002</c:v>
                </c:pt>
                <c:pt idx="3">
                  <c:v>577649.92999999993</c:v>
                </c:pt>
                <c:pt idx="4">
                  <c:v>246779.04</c:v>
                </c:pt>
                <c:pt idx="5">
                  <c:v>334837.78499999997</c:v>
                </c:pt>
                <c:pt idx="6">
                  <c:v>303397.38</c:v>
                </c:pt>
                <c:pt idx="7">
                  <c:v>826100.57500000007</c:v>
                </c:pt>
                <c:pt idx="8">
                  <c:v>417914.90499999997</c:v>
                </c:pt>
                <c:pt idx="9">
                  <c:v>535934.0199999999</c:v>
                </c:pt>
                <c:pt idx="10">
                  <c:v>330780.02999999997</c:v>
                </c:pt>
                <c:pt idx="11">
                  <c:v>612080.26</c:v>
                </c:pt>
                <c:pt idx="12">
                  <c:v>407069.78</c:v>
                </c:pt>
                <c:pt idx="13">
                  <c:v>421608.01500000007</c:v>
                </c:pt>
                <c:pt idx="14">
                  <c:v>188345.74000000002</c:v>
                </c:pt>
                <c:pt idx="15">
                  <c:v>887403.46000000008</c:v>
                </c:pt>
                <c:pt idx="16">
                  <c:v>390481.89999999997</c:v>
                </c:pt>
                <c:pt idx="17">
                  <c:v>378758.86000000004</c:v>
                </c:pt>
                <c:pt idx="18">
                  <c:v>353570.92</c:v>
                </c:pt>
                <c:pt idx="19">
                  <c:v>525008.79999999993</c:v>
                </c:pt>
              </c:numCache>
            </c:numRef>
          </c:val>
          <c:extLst>
            <c:ext xmlns:c16="http://schemas.microsoft.com/office/drawing/2014/chart" uri="{C3380CC4-5D6E-409C-BE32-E72D297353CC}">
              <c16:uniqueId val="{0000000C-096C-479C-A81C-3BA1EE7DE2EA}"/>
            </c:ext>
          </c:extLst>
        </c:ser>
        <c:dLbls>
          <c:showLegendKey val="0"/>
          <c:showVal val="0"/>
          <c:showCatName val="0"/>
          <c:showSerName val="0"/>
          <c:showPercent val="0"/>
          <c:showBubbleSize val="0"/>
        </c:dLbls>
        <c:gapWidth val="219"/>
        <c:axId val="54816351"/>
        <c:axId val="54820095"/>
      </c:barChart>
      <c:catAx>
        <c:axId val="54816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20095"/>
        <c:crosses val="autoZero"/>
        <c:auto val="1"/>
        <c:lblAlgn val="ctr"/>
        <c:lblOffset val="100"/>
        <c:noMultiLvlLbl val="0"/>
      </c:catAx>
      <c:valAx>
        <c:axId val="54820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6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6" fmlaLink="Analysis1!$H$1" fmlaRange="List!$B$2:$B$6" noThreeD="1" sel="2"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9</xdr:col>
      <xdr:colOff>304800</xdr:colOff>
      <xdr:row>17</xdr:row>
      <xdr:rowOff>68580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320040</xdr:colOff>
      <xdr:row>2</xdr:row>
      <xdr:rowOff>0</xdr:rowOff>
    </xdr:from>
    <xdr:to>
      <xdr:col>16</xdr:col>
      <xdr:colOff>137160</xdr:colOff>
      <xdr:row>34</xdr:row>
      <xdr:rowOff>152400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17</xdr:row>
      <xdr:rowOff>91440</xdr:rowOff>
    </xdr:from>
    <xdr:to>
      <xdr:col>9</xdr:col>
      <xdr:colOff>304800</xdr:colOff>
      <xdr:row>34</xdr:row>
      <xdr:rowOff>160020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68580</xdr:colOff>
      <xdr:row>1</xdr:row>
      <xdr:rowOff>327660</xdr:rowOff>
    </xdr:from>
    <xdr:to>
      <xdr:col>22</xdr:col>
      <xdr:colOff>91440</xdr:colOff>
      <xdr:row>34</xdr:row>
      <xdr:rowOff>76200</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xdr:colOff>
      <xdr:row>1</xdr:row>
      <xdr:rowOff>365760</xdr:rowOff>
    </xdr:from>
    <xdr:to>
      <xdr:col>1</xdr:col>
      <xdr:colOff>541020</xdr:colOff>
      <xdr:row>14</xdr:row>
      <xdr:rowOff>30479</xdr:rowOff>
    </xdr:to>
    <mc:AlternateContent xmlns:mc="http://schemas.openxmlformats.org/markup-compatibility/2006" xmlns:a14="http://schemas.microsoft.com/office/drawing/2010/main">
      <mc:Choice Requires="a14">
        <xdr:graphicFrame macro="">
          <xdr:nvGraphicFramePr>
            <xdr:cNvPr id="7" name="Segmen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7620" y="548640"/>
              <a:ext cx="1203960" cy="2141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11</xdr:row>
      <xdr:rowOff>53340</xdr:rowOff>
    </xdr:from>
    <xdr:to>
      <xdr:col>1</xdr:col>
      <xdr:colOff>548640</xdr:colOff>
      <xdr:row>23</xdr:row>
      <xdr:rowOff>38099</xdr:rowOff>
    </xdr:to>
    <mc:AlternateContent xmlns:mc="http://schemas.openxmlformats.org/markup-compatibility/2006" xmlns:a14="http://schemas.microsoft.com/office/drawing/2010/main">
      <mc:Choice Requires="a14">
        <xdr:graphicFrame macro="">
          <xdr:nvGraphicFramePr>
            <xdr:cNvPr id="8" name="Employee">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30480" y="2179320"/>
              <a:ext cx="1188720" cy="2087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129540</xdr:rowOff>
    </xdr:from>
    <xdr:to>
      <xdr:col>1</xdr:col>
      <xdr:colOff>548640</xdr:colOff>
      <xdr:row>36</xdr:row>
      <xdr:rowOff>83820</xdr:rowOff>
    </xdr:to>
    <mc:AlternateContent xmlns:mc="http://schemas.openxmlformats.org/markup-compatibility/2006" xmlns:a14="http://schemas.microsoft.com/office/drawing/2010/main">
      <mc:Choice Requires="a14">
        <xdr:graphicFrame macro="">
          <xdr:nvGraphicFramePr>
            <xdr:cNvPr id="9" name="Month Name">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0" y="3832860"/>
              <a:ext cx="1219200" cy="2758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144780</xdr:colOff>
      <xdr:row>5</xdr:row>
      <xdr:rowOff>129540</xdr:rowOff>
    </xdr:from>
    <xdr:to>
      <xdr:col>16</xdr:col>
      <xdr:colOff>182880</xdr:colOff>
      <xdr:row>12</xdr:row>
      <xdr:rowOff>152400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6850380" y="1005840"/>
          <a:ext cx="4061460" cy="1249680"/>
        </a:xfrm>
        <a:prstGeom prst="rect">
          <a:avLst/>
        </a:prstGeom>
        <a:solidFill>
          <a:schemeClr val="bg2">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175260</xdr:colOff>
      <xdr:row>5</xdr:row>
      <xdr:rowOff>144780</xdr:rowOff>
    </xdr:from>
    <xdr:to>
      <xdr:col>16</xdr:col>
      <xdr:colOff>167640</xdr:colOff>
      <xdr:row>7</xdr:row>
      <xdr:rowOff>30480</xdr:rowOff>
    </xdr:to>
    <xdr:sp macro="" textlink="">
      <xdr:nvSpPr>
        <xdr:cNvPr id="40" name="Rectangle 39">
          <a:extLst>
            <a:ext uri="{FF2B5EF4-FFF2-40B4-BE49-F238E27FC236}">
              <a16:creationId xmlns:a16="http://schemas.microsoft.com/office/drawing/2014/main" id="{00000000-0008-0000-0100-000028000000}"/>
            </a:ext>
          </a:extLst>
        </xdr:cNvPr>
        <xdr:cNvSpPr/>
      </xdr:nvSpPr>
      <xdr:spPr>
        <a:xfrm>
          <a:off x="6880860" y="1021080"/>
          <a:ext cx="4015740" cy="23622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160020</xdr:colOff>
      <xdr:row>5</xdr:row>
      <xdr:rowOff>144780</xdr:rowOff>
    </xdr:from>
    <xdr:to>
      <xdr:col>16</xdr:col>
      <xdr:colOff>160020</xdr:colOff>
      <xdr:row>7</xdr:row>
      <xdr:rowOff>15240</xdr:rowOff>
    </xdr:to>
    <xdr:sp macro="" textlink="">
      <xdr:nvSpPr>
        <xdr:cNvPr id="39" name="Rectangle 38">
          <a:extLst>
            <a:ext uri="{FF2B5EF4-FFF2-40B4-BE49-F238E27FC236}">
              <a16:creationId xmlns:a16="http://schemas.microsoft.com/office/drawing/2014/main" id="{00000000-0008-0000-0100-000027000000}"/>
            </a:ext>
          </a:extLst>
        </xdr:cNvPr>
        <xdr:cNvSpPr/>
      </xdr:nvSpPr>
      <xdr:spPr>
        <a:xfrm>
          <a:off x="6865620" y="1021080"/>
          <a:ext cx="4023360" cy="220980"/>
        </a:xfrm>
        <a:prstGeom prst="rect">
          <a:avLst/>
        </a:prstGeom>
        <a:ln>
          <a:solidFill>
            <a:schemeClr val="dk1">
              <a:shade val="50000"/>
              <a:alpha val="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15240</xdr:colOff>
      <xdr:row>0</xdr:row>
      <xdr:rowOff>30480</xdr:rowOff>
    </xdr:from>
    <xdr:to>
      <xdr:col>3</xdr:col>
      <xdr:colOff>510540</xdr:colOff>
      <xdr:row>33</xdr:row>
      <xdr:rowOff>22860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15240" y="30480"/>
          <a:ext cx="2506980" cy="5775960"/>
        </a:xfrm>
        <a:prstGeom prst="rect">
          <a:avLst/>
        </a:prstGeom>
        <a:solidFill>
          <a:schemeClr val="tx1">
            <a:lumMod val="75000"/>
            <a:lumOff val="25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502920</xdr:colOff>
      <xdr:row>2</xdr:row>
      <xdr:rowOff>30480</xdr:rowOff>
    </xdr:from>
    <xdr:to>
      <xdr:col>25</xdr:col>
      <xdr:colOff>7620</xdr:colOff>
      <xdr:row>2</xdr:row>
      <xdr:rowOff>38100</xdr:rowOff>
    </xdr:to>
    <xdr:cxnSp macro="">
      <xdr:nvCxnSpPr>
        <xdr:cNvPr id="4" name="Straight Connector 3">
          <a:extLst>
            <a:ext uri="{FF2B5EF4-FFF2-40B4-BE49-F238E27FC236}">
              <a16:creationId xmlns:a16="http://schemas.microsoft.com/office/drawing/2014/main" id="{00000000-0008-0000-0100-000004000000}"/>
            </a:ext>
          </a:extLst>
        </xdr:cNvPr>
        <xdr:cNvCxnSpPr/>
      </xdr:nvCxnSpPr>
      <xdr:spPr>
        <a:xfrm>
          <a:off x="2514600" y="381000"/>
          <a:ext cx="14257020" cy="762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502920</xdr:colOff>
      <xdr:row>4</xdr:row>
      <xdr:rowOff>68580</xdr:rowOff>
    </xdr:from>
    <xdr:to>
      <xdr:col>24</xdr:col>
      <xdr:colOff>22860</xdr:colOff>
      <xdr:row>4</xdr:row>
      <xdr:rowOff>76200</xdr:rowOff>
    </xdr:to>
    <xdr:cxnSp macro="">
      <xdr:nvCxnSpPr>
        <xdr:cNvPr id="6" name="Straight Connector 5">
          <a:extLst>
            <a:ext uri="{FF2B5EF4-FFF2-40B4-BE49-F238E27FC236}">
              <a16:creationId xmlns:a16="http://schemas.microsoft.com/office/drawing/2014/main" id="{00000000-0008-0000-0100-000006000000}"/>
            </a:ext>
          </a:extLst>
        </xdr:cNvPr>
        <xdr:cNvCxnSpPr/>
      </xdr:nvCxnSpPr>
      <xdr:spPr>
        <a:xfrm>
          <a:off x="2514600" y="769620"/>
          <a:ext cx="13601700" cy="762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563880</xdr:colOff>
      <xdr:row>5</xdr:row>
      <xdr:rowOff>121920</xdr:rowOff>
    </xdr:from>
    <xdr:to>
      <xdr:col>9</xdr:col>
      <xdr:colOff>601980</xdr:colOff>
      <xdr:row>12</xdr:row>
      <xdr:rowOff>152400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2575560" y="998220"/>
          <a:ext cx="4061460" cy="1257300"/>
        </a:xfrm>
        <a:prstGeom prst="rect">
          <a:avLst/>
        </a:prstGeom>
        <a:solidFill>
          <a:schemeClr val="bg2">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563880</xdr:colOff>
      <xdr:row>5</xdr:row>
      <xdr:rowOff>144780</xdr:rowOff>
    </xdr:from>
    <xdr:to>
      <xdr:col>9</xdr:col>
      <xdr:colOff>571500</xdr:colOff>
      <xdr:row>7</xdr:row>
      <xdr:rowOff>15240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2575560" y="1021080"/>
          <a:ext cx="4030980" cy="2209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563880</xdr:colOff>
      <xdr:row>7</xdr:row>
      <xdr:rowOff>22860</xdr:rowOff>
    </xdr:from>
    <xdr:to>
      <xdr:col>9</xdr:col>
      <xdr:colOff>617220</xdr:colOff>
      <xdr:row>7</xdr:row>
      <xdr:rowOff>22860</xdr:rowOff>
    </xdr:to>
    <xdr:cxnSp macro="">
      <xdr:nvCxnSpPr>
        <xdr:cNvPr id="9" name="Straight Connector 8">
          <a:extLst>
            <a:ext uri="{FF2B5EF4-FFF2-40B4-BE49-F238E27FC236}">
              <a16:creationId xmlns:a16="http://schemas.microsoft.com/office/drawing/2014/main" id="{00000000-0008-0000-0100-000009000000}"/>
            </a:ext>
          </a:extLst>
        </xdr:cNvPr>
        <xdr:cNvCxnSpPr/>
      </xdr:nvCxnSpPr>
      <xdr:spPr>
        <a:xfrm>
          <a:off x="2575560" y="1249680"/>
          <a:ext cx="407670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518160</xdr:colOff>
      <xdr:row>5</xdr:row>
      <xdr:rowOff>137160</xdr:rowOff>
    </xdr:from>
    <xdr:to>
      <xdr:col>7</xdr:col>
      <xdr:colOff>350520</xdr:colOff>
      <xdr:row>7</xdr:row>
      <xdr:rowOff>91440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529840" y="1013460"/>
          <a:ext cx="2514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Sales Analysis</a:t>
          </a:r>
        </a:p>
      </xdr:txBody>
    </xdr:sp>
    <xdr:clientData/>
  </xdr:twoCellAnchor>
  <xdr:twoCellAnchor>
    <xdr:from>
      <xdr:col>3</xdr:col>
      <xdr:colOff>502920</xdr:colOff>
      <xdr:row>7</xdr:row>
      <xdr:rowOff>7620</xdr:rowOff>
    </xdr:from>
    <xdr:to>
      <xdr:col>7</xdr:col>
      <xdr:colOff>335280</xdr:colOff>
      <xdr:row>8</xdr:row>
      <xdr:rowOff>137160</xdr:rowOff>
    </xdr:to>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2514600" y="1234440"/>
          <a:ext cx="2514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Total</a:t>
          </a:r>
          <a:r>
            <a:rPr lang="en-IN" sz="1100" baseline="0">
              <a:solidFill>
                <a:schemeClr val="bg1"/>
              </a:solidFill>
            </a:rPr>
            <a:t> Sales (USD)</a:t>
          </a:r>
          <a:endParaRPr lang="en-IN" sz="1100">
            <a:solidFill>
              <a:schemeClr val="bg1"/>
            </a:solidFill>
          </a:endParaRPr>
        </a:p>
      </xdr:txBody>
    </xdr:sp>
    <xdr:clientData/>
  </xdr:twoCellAnchor>
  <xdr:twoCellAnchor>
    <xdr:from>
      <xdr:col>3</xdr:col>
      <xdr:colOff>525780</xdr:colOff>
      <xdr:row>8</xdr:row>
      <xdr:rowOff>60960</xdr:rowOff>
    </xdr:from>
    <xdr:to>
      <xdr:col>7</xdr:col>
      <xdr:colOff>312420</xdr:colOff>
      <xdr:row>11</xdr:row>
      <xdr:rowOff>167640</xdr:rowOff>
    </xdr:to>
    <xdr:sp macro="" textlink="Analysis1!B3">
      <xdr:nvSpPr>
        <xdr:cNvPr id="15" name="TextBox 14">
          <a:extLst>
            <a:ext uri="{FF2B5EF4-FFF2-40B4-BE49-F238E27FC236}">
              <a16:creationId xmlns:a16="http://schemas.microsoft.com/office/drawing/2014/main" id="{00000000-0008-0000-0100-00000F000000}"/>
            </a:ext>
          </a:extLst>
        </xdr:cNvPr>
        <xdr:cNvSpPr txBox="1"/>
      </xdr:nvSpPr>
      <xdr:spPr>
        <a:xfrm>
          <a:off x="2537460" y="1463040"/>
          <a:ext cx="246888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91D4140-81AD-4AF0-A05A-1DFA5FD0FF8F}" type="TxLink">
            <a:rPr lang="en-US" sz="2800" b="1" i="0" u="none" strike="noStrike">
              <a:solidFill>
                <a:srgbClr val="0070C0"/>
              </a:solidFill>
              <a:latin typeface="Century Gothic"/>
            </a:rPr>
            <a:pPr algn="l"/>
            <a:t>10844572</a:t>
          </a:fld>
          <a:endParaRPr lang="en-IN" sz="2800" b="1">
            <a:solidFill>
              <a:srgbClr val="0070C0"/>
            </a:solidFill>
          </a:endParaRPr>
        </a:p>
      </xdr:txBody>
    </xdr:sp>
    <xdr:clientData/>
  </xdr:twoCellAnchor>
  <mc:AlternateContent xmlns:mc="http://schemas.openxmlformats.org/markup-compatibility/2006">
    <mc:Choice xmlns:a14="http://schemas.microsoft.com/office/drawing/2010/main" Requires="a14">
      <xdr:twoCellAnchor editAs="oneCell">
        <xdr:from>
          <xdr:col>7</xdr:col>
          <xdr:colOff>586740</xdr:colOff>
          <xdr:row>7</xdr:row>
          <xdr:rowOff>38100</xdr:rowOff>
        </xdr:from>
        <xdr:to>
          <xdr:col>10</xdr:col>
          <xdr:colOff>83820</xdr:colOff>
          <xdr:row>12</xdr:row>
          <xdr:rowOff>68580</xdr:rowOff>
        </xdr:to>
        <xdr:pic>
          <xdr:nvPicPr>
            <xdr:cNvPr id="19" name="Picture 18">
              <a:extLst>
                <a:ext uri="{FF2B5EF4-FFF2-40B4-BE49-F238E27FC236}">
                  <a16:creationId xmlns:a16="http://schemas.microsoft.com/office/drawing/2014/main" id="{00000000-0008-0000-0100-000013000000}"/>
                </a:ext>
              </a:extLst>
            </xdr:cNvPr>
            <xdr:cNvPicPr>
              <a:picLocks noChangeAspect="1" noChangeArrowheads="1"/>
              <a:extLst>
                <a:ext uri="{84589F7E-364E-4C9E-8A38-B11213B215E9}">
                  <a14:cameraTool cellRange="Analysis1!$B$9:$C$13" spid="_x0000_s12319"/>
                </a:ext>
              </a:extLst>
            </xdr:cNvPicPr>
          </xdr:nvPicPr>
          <xdr:blipFill>
            <a:blip xmlns:r="http://schemas.openxmlformats.org/officeDocument/2006/relationships" r:embed="rId1"/>
            <a:srcRect/>
            <a:stretch>
              <a:fillRect/>
            </a:stretch>
          </xdr:blipFill>
          <xdr:spPr bwMode="auto">
            <a:xfrm>
              <a:off x="5280660" y="1264920"/>
              <a:ext cx="1508760" cy="90678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6</xdr:row>
          <xdr:rowOff>30480</xdr:rowOff>
        </xdr:from>
        <xdr:to>
          <xdr:col>3</xdr:col>
          <xdr:colOff>350520</xdr:colOff>
          <xdr:row>7</xdr:row>
          <xdr:rowOff>106680</xdr:rowOff>
        </xdr:to>
        <xdr:sp macro="" textlink="">
          <xdr:nvSpPr>
            <xdr:cNvPr id="12293" name="Drop Down 5" hidden="1">
              <a:extLst>
                <a:ext uri="{63B3BB69-23CF-44E3-9099-C40C66FF867C}">
                  <a14:compatExt spid="_x0000_s12293"/>
                </a:ext>
                <a:ext uri="{FF2B5EF4-FFF2-40B4-BE49-F238E27FC236}">
                  <a16:creationId xmlns:a16="http://schemas.microsoft.com/office/drawing/2014/main" id="{00000000-0008-0000-0100-000005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419100</xdr:colOff>
      <xdr:row>5</xdr:row>
      <xdr:rowOff>137160</xdr:rowOff>
    </xdr:from>
    <xdr:to>
      <xdr:col>10</xdr:col>
      <xdr:colOff>7620</xdr:colOff>
      <xdr:row>7</xdr:row>
      <xdr:rowOff>91440</xdr:rowOff>
    </xdr:to>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5113020" y="1013460"/>
          <a:ext cx="1600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bg1"/>
              </a:solidFill>
            </a:rPr>
            <a:t>Breakdown By Product</a:t>
          </a:r>
        </a:p>
      </xdr:txBody>
    </xdr:sp>
    <xdr:clientData/>
  </xdr:twoCellAnchor>
  <xdr:twoCellAnchor>
    <xdr:from>
      <xdr:col>10</xdr:col>
      <xdr:colOff>106680</xdr:colOff>
      <xdr:row>5</xdr:row>
      <xdr:rowOff>137160</xdr:rowOff>
    </xdr:from>
    <xdr:to>
      <xdr:col>13</xdr:col>
      <xdr:colOff>609600</xdr:colOff>
      <xdr:row>7</xdr:row>
      <xdr:rowOff>91440</xdr:rowOff>
    </xdr:to>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6812280" y="1013460"/>
          <a:ext cx="2514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Sales Analysis</a:t>
          </a:r>
        </a:p>
      </xdr:txBody>
    </xdr:sp>
    <xdr:clientData/>
  </xdr:twoCellAnchor>
  <xdr:twoCellAnchor>
    <xdr:from>
      <xdr:col>14</xdr:col>
      <xdr:colOff>7620</xdr:colOff>
      <xdr:row>5</xdr:row>
      <xdr:rowOff>137160</xdr:rowOff>
    </xdr:from>
    <xdr:to>
      <xdr:col>16</xdr:col>
      <xdr:colOff>266700</xdr:colOff>
      <xdr:row>7</xdr:row>
      <xdr:rowOff>91440</xdr:rowOff>
    </xdr:to>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9395460" y="1013460"/>
          <a:ext cx="1600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bg1"/>
              </a:solidFill>
            </a:rPr>
            <a:t>Breakdown By Product</a:t>
          </a:r>
        </a:p>
      </xdr:txBody>
    </xdr:sp>
    <xdr:clientData/>
  </xdr:twoCellAnchor>
  <xdr:twoCellAnchor>
    <xdr:from>
      <xdr:col>10</xdr:col>
      <xdr:colOff>160020</xdr:colOff>
      <xdr:row>7</xdr:row>
      <xdr:rowOff>7620</xdr:rowOff>
    </xdr:from>
    <xdr:to>
      <xdr:col>13</xdr:col>
      <xdr:colOff>662940</xdr:colOff>
      <xdr:row>8</xdr:row>
      <xdr:rowOff>137160</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6865620" y="1234440"/>
          <a:ext cx="2514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Total</a:t>
          </a:r>
          <a:r>
            <a:rPr lang="en-IN" sz="1100" baseline="0">
              <a:solidFill>
                <a:schemeClr val="bg1"/>
              </a:solidFill>
            </a:rPr>
            <a:t> Units Sold</a:t>
          </a:r>
        </a:p>
        <a:p>
          <a:endParaRPr lang="en-IN" sz="1100">
            <a:solidFill>
              <a:schemeClr val="bg1"/>
            </a:solidFill>
          </a:endParaRPr>
        </a:p>
      </xdr:txBody>
    </xdr:sp>
    <xdr:clientData/>
  </xdr:twoCellAnchor>
  <xdr:twoCellAnchor>
    <xdr:from>
      <xdr:col>10</xdr:col>
      <xdr:colOff>205740</xdr:colOff>
      <xdr:row>8</xdr:row>
      <xdr:rowOff>38100</xdr:rowOff>
    </xdr:from>
    <xdr:to>
      <xdr:col>13</xdr:col>
      <xdr:colOff>662940</xdr:colOff>
      <xdr:row>11</xdr:row>
      <xdr:rowOff>144780</xdr:rowOff>
    </xdr:to>
    <xdr:sp macro="" textlink="Analysis1!B15">
      <xdr:nvSpPr>
        <xdr:cNvPr id="34" name="TextBox 33">
          <a:extLst>
            <a:ext uri="{FF2B5EF4-FFF2-40B4-BE49-F238E27FC236}">
              <a16:creationId xmlns:a16="http://schemas.microsoft.com/office/drawing/2014/main" id="{00000000-0008-0000-0100-000022000000}"/>
            </a:ext>
          </a:extLst>
        </xdr:cNvPr>
        <xdr:cNvSpPr txBox="1"/>
      </xdr:nvSpPr>
      <xdr:spPr>
        <a:xfrm>
          <a:off x="6911340" y="1440180"/>
          <a:ext cx="246888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E64CD3D-50C6-4097-B71E-DF747D8B2E5F}" type="TxLink">
            <a:rPr lang="en-US" sz="3600" b="1" i="0" u="none" strike="noStrike">
              <a:solidFill>
                <a:srgbClr val="0070C0"/>
              </a:solidFill>
              <a:latin typeface="Century Gothic"/>
            </a:rPr>
            <a:pPr algn="l"/>
            <a:t>89526</a:t>
          </a:fld>
          <a:endParaRPr lang="en-US" sz="7200" b="1" i="0" u="none" strike="noStrike">
            <a:solidFill>
              <a:srgbClr val="0070C0"/>
            </a:solidFill>
            <a:latin typeface="Century Gothic"/>
          </a:endParaRPr>
        </a:p>
      </xdr:txBody>
    </xdr:sp>
    <xdr:clientData/>
  </xdr:twoCellAnchor>
  <xdr:twoCellAnchor>
    <xdr:from>
      <xdr:col>10</xdr:col>
      <xdr:colOff>152400</xdr:colOff>
      <xdr:row>7</xdr:row>
      <xdr:rowOff>22860</xdr:rowOff>
    </xdr:from>
    <xdr:to>
      <xdr:col>16</xdr:col>
      <xdr:colOff>137160</xdr:colOff>
      <xdr:row>7</xdr:row>
      <xdr:rowOff>30480</xdr:rowOff>
    </xdr:to>
    <xdr:cxnSp macro="">
      <xdr:nvCxnSpPr>
        <xdr:cNvPr id="35" name="Straight Connector 34">
          <a:extLst>
            <a:ext uri="{FF2B5EF4-FFF2-40B4-BE49-F238E27FC236}">
              <a16:creationId xmlns:a16="http://schemas.microsoft.com/office/drawing/2014/main" id="{00000000-0008-0000-0100-000023000000}"/>
            </a:ext>
          </a:extLst>
        </xdr:cNvPr>
        <xdr:cNvCxnSpPr/>
      </xdr:nvCxnSpPr>
      <xdr:spPr>
        <a:xfrm flipV="1">
          <a:off x="6858000" y="1249680"/>
          <a:ext cx="4008120" cy="762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13</xdr:col>
          <xdr:colOff>571500</xdr:colOff>
          <xdr:row>7</xdr:row>
          <xdr:rowOff>76200</xdr:rowOff>
        </xdr:from>
        <xdr:to>
          <xdr:col>16</xdr:col>
          <xdr:colOff>175260</xdr:colOff>
          <xdr:row>11</xdr:row>
          <xdr:rowOff>76200</xdr:rowOff>
        </xdr:to>
        <xdr:pic>
          <xdr:nvPicPr>
            <xdr:cNvPr id="47" name="Picture 46">
              <a:extLst>
                <a:ext uri="{FF2B5EF4-FFF2-40B4-BE49-F238E27FC236}">
                  <a16:creationId xmlns:a16="http://schemas.microsoft.com/office/drawing/2014/main" id="{00000000-0008-0000-0100-00002F000000}"/>
                </a:ext>
              </a:extLst>
            </xdr:cNvPr>
            <xdr:cNvPicPr>
              <a:picLocks noChangeAspect="1" noChangeArrowheads="1"/>
              <a:extLst>
                <a:ext uri="{84589F7E-364E-4C9E-8A38-B11213B215E9}">
                  <a14:cameraTool cellRange="Analysis1!$B$18:$C$21" spid="_x0000_s12320"/>
                </a:ext>
              </a:extLst>
            </xdr:cNvPicPr>
          </xdr:nvPicPr>
          <xdr:blipFill>
            <a:blip xmlns:r="http://schemas.openxmlformats.org/officeDocument/2006/relationships" r:embed="rId2"/>
            <a:srcRect/>
            <a:stretch>
              <a:fillRect/>
            </a:stretch>
          </xdr:blipFill>
          <xdr:spPr bwMode="auto">
            <a:xfrm>
              <a:off x="9288780" y="1303020"/>
              <a:ext cx="1615440" cy="70104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3</xdr:col>
      <xdr:colOff>563880</xdr:colOff>
      <xdr:row>15</xdr:row>
      <xdr:rowOff>137160</xdr:rowOff>
    </xdr:from>
    <xdr:to>
      <xdr:col>9</xdr:col>
      <xdr:colOff>601980</xdr:colOff>
      <xdr:row>22</xdr:row>
      <xdr:rowOff>68580</xdr:rowOff>
    </xdr:to>
    <xdr:sp macro="" textlink="">
      <xdr:nvSpPr>
        <xdr:cNvPr id="53" name="Rectangle 52">
          <a:extLst>
            <a:ext uri="{FF2B5EF4-FFF2-40B4-BE49-F238E27FC236}">
              <a16:creationId xmlns:a16="http://schemas.microsoft.com/office/drawing/2014/main" id="{00000000-0008-0000-0100-000035000000}"/>
            </a:ext>
          </a:extLst>
        </xdr:cNvPr>
        <xdr:cNvSpPr/>
      </xdr:nvSpPr>
      <xdr:spPr>
        <a:xfrm>
          <a:off x="2575560" y="2766060"/>
          <a:ext cx="4061460" cy="1158240"/>
        </a:xfrm>
        <a:prstGeom prst="rect">
          <a:avLst/>
        </a:prstGeom>
        <a:solidFill>
          <a:schemeClr val="bg2">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563880</xdr:colOff>
      <xdr:row>15</xdr:row>
      <xdr:rowOff>160020</xdr:rowOff>
    </xdr:from>
    <xdr:to>
      <xdr:col>9</xdr:col>
      <xdr:colOff>571500</xdr:colOff>
      <xdr:row>17</xdr:row>
      <xdr:rowOff>30480</xdr:rowOff>
    </xdr:to>
    <xdr:sp macro="" textlink="">
      <xdr:nvSpPr>
        <xdr:cNvPr id="54" name="Rectangle 53">
          <a:extLst>
            <a:ext uri="{FF2B5EF4-FFF2-40B4-BE49-F238E27FC236}">
              <a16:creationId xmlns:a16="http://schemas.microsoft.com/office/drawing/2014/main" id="{00000000-0008-0000-0100-000036000000}"/>
            </a:ext>
          </a:extLst>
        </xdr:cNvPr>
        <xdr:cNvSpPr/>
      </xdr:nvSpPr>
      <xdr:spPr>
        <a:xfrm>
          <a:off x="2575560" y="2788920"/>
          <a:ext cx="4030980" cy="2209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563880</xdr:colOff>
      <xdr:row>17</xdr:row>
      <xdr:rowOff>38100</xdr:rowOff>
    </xdr:from>
    <xdr:to>
      <xdr:col>9</xdr:col>
      <xdr:colOff>617220</xdr:colOff>
      <xdr:row>17</xdr:row>
      <xdr:rowOff>38100</xdr:rowOff>
    </xdr:to>
    <xdr:cxnSp macro="">
      <xdr:nvCxnSpPr>
        <xdr:cNvPr id="55" name="Straight Connector 54">
          <a:extLst>
            <a:ext uri="{FF2B5EF4-FFF2-40B4-BE49-F238E27FC236}">
              <a16:creationId xmlns:a16="http://schemas.microsoft.com/office/drawing/2014/main" id="{00000000-0008-0000-0100-000037000000}"/>
            </a:ext>
          </a:extLst>
        </xdr:cNvPr>
        <xdr:cNvCxnSpPr/>
      </xdr:nvCxnSpPr>
      <xdr:spPr>
        <a:xfrm>
          <a:off x="2575560" y="3017520"/>
          <a:ext cx="407670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518160</xdr:colOff>
      <xdr:row>15</xdr:row>
      <xdr:rowOff>152400</xdr:rowOff>
    </xdr:from>
    <xdr:to>
      <xdr:col>7</xdr:col>
      <xdr:colOff>350520</xdr:colOff>
      <xdr:row>17</xdr:row>
      <xdr:rowOff>106680</xdr:rowOff>
    </xdr:to>
    <xdr:sp macro="" textlink="">
      <xdr:nvSpPr>
        <xdr:cNvPr id="56" name="TextBox 55">
          <a:extLst>
            <a:ext uri="{FF2B5EF4-FFF2-40B4-BE49-F238E27FC236}">
              <a16:creationId xmlns:a16="http://schemas.microsoft.com/office/drawing/2014/main" id="{00000000-0008-0000-0100-000038000000}"/>
            </a:ext>
          </a:extLst>
        </xdr:cNvPr>
        <xdr:cNvSpPr txBox="1"/>
      </xdr:nvSpPr>
      <xdr:spPr>
        <a:xfrm>
          <a:off x="2529840" y="2781300"/>
          <a:ext cx="2514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Profitability</a:t>
          </a:r>
          <a:r>
            <a:rPr lang="en-IN" sz="1100" baseline="0">
              <a:solidFill>
                <a:schemeClr val="bg1"/>
              </a:solidFill>
            </a:rPr>
            <a:t> Analysis</a:t>
          </a:r>
          <a:endParaRPr lang="en-IN" sz="1100">
            <a:solidFill>
              <a:schemeClr val="bg1"/>
            </a:solidFill>
          </a:endParaRPr>
        </a:p>
      </xdr:txBody>
    </xdr:sp>
    <xdr:clientData/>
  </xdr:twoCellAnchor>
  <xdr:twoCellAnchor>
    <xdr:from>
      <xdr:col>3</xdr:col>
      <xdr:colOff>502920</xdr:colOff>
      <xdr:row>17</xdr:row>
      <xdr:rowOff>22860</xdr:rowOff>
    </xdr:from>
    <xdr:to>
      <xdr:col>7</xdr:col>
      <xdr:colOff>335280</xdr:colOff>
      <xdr:row>18</xdr:row>
      <xdr:rowOff>152400</xdr:rowOff>
    </xdr:to>
    <xdr:sp macro="" textlink="">
      <xdr:nvSpPr>
        <xdr:cNvPr id="57" name="TextBox 56">
          <a:extLst>
            <a:ext uri="{FF2B5EF4-FFF2-40B4-BE49-F238E27FC236}">
              <a16:creationId xmlns:a16="http://schemas.microsoft.com/office/drawing/2014/main" id="{00000000-0008-0000-0100-000039000000}"/>
            </a:ext>
          </a:extLst>
        </xdr:cNvPr>
        <xdr:cNvSpPr txBox="1"/>
      </xdr:nvSpPr>
      <xdr:spPr>
        <a:xfrm>
          <a:off x="2514600" y="3002280"/>
          <a:ext cx="2514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Total</a:t>
          </a:r>
          <a:r>
            <a:rPr lang="en-IN" sz="1100" baseline="0">
              <a:solidFill>
                <a:schemeClr val="bg1"/>
              </a:solidFill>
            </a:rPr>
            <a:t> Profit (USD)</a:t>
          </a:r>
          <a:endParaRPr lang="en-IN" sz="1100">
            <a:solidFill>
              <a:schemeClr val="bg1"/>
            </a:solidFill>
          </a:endParaRPr>
        </a:p>
      </xdr:txBody>
    </xdr:sp>
    <xdr:clientData/>
  </xdr:twoCellAnchor>
  <xdr:twoCellAnchor>
    <xdr:from>
      <xdr:col>3</xdr:col>
      <xdr:colOff>525780</xdr:colOff>
      <xdr:row>18</xdr:row>
      <xdr:rowOff>76200</xdr:rowOff>
    </xdr:from>
    <xdr:to>
      <xdr:col>7</xdr:col>
      <xdr:colOff>312420</xdr:colOff>
      <xdr:row>22</xdr:row>
      <xdr:rowOff>7620</xdr:rowOff>
    </xdr:to>
    <xdr:sp macro="" textlink="Analysis1!B28">
      <xdr:nvSpPr>
        <xdr:cNvPr id="58" name="TextBox 57">
          <a:extLst>
            <a:ext uri="{FF2B5EF4-FFF2-40B4-BE49-F238E27FC236}">
              <a16:creationId xmlns:a16="http://schemas.microsoft.com/office/drawing/2014/main" id="{00000000-0008-0000-0100-00003A000000}"/>
            </a:ext>
          </a:extLst>
        </xdr:cNvPr>
        <xdr:cNvSpPr txBox="1"/>
      </xdr:nvSpPr>
      <xdr:spPr>
        <a:xfrm>
          <a:off x="2537460" y="3230880"/>
          <a:ext cx="246888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5F76785-BAD8-4D7A-80C2-54F9000C1E2B}" type="TxLink">
            <a:rPr lang="en-US" sz="3200" b="1" i="0" u="none" strike="noStrike">
              <a:solidFill>
                <a:srgbClr val="0070C0"/>
              </a:solidFill>
              <a:latin typeface="Century Gothic"/>
            </a:rPr>
            <a:pPr algn="l"/>
            <a:t>1711620</a:t>
          </a:fld>
          <a:endParaRPr lang="en-IN" sz="6600" b="1">
            <a:solidFill>
              <a:srgbClr val="0070C0"/>
            </a:solidFill>
          </a:endParaRPr>
        </a:p>
      </xdr:txBody>
    </xdr:sp>
    <xdr:clientData/>
  </xdr:twoCellAnchor>
  <xdr:twoCellAnchor>
    <xdr:from>
      <xdr:col>7</xdr:col>
      <xdr:colOff>419100</xdr:colOff>
      <xdr:row>15</xdr:row>
      <xdr:rowOff>152400</xdr:rowOff>
    </xdr:from>
    <xdr:to>
      <xdr:col>10</xdr:col>
      <xdr:colOff>7620</xdr:colOff>
      <xdr:row>17</xdr:row>
      <xdr:rowOff>106680</xdr:rowOff>
    </xdr:to>
    <xdr:sp macro="" textlink="">
      <xdr:nvSpPr>
        <xdr:cNvPr id="61" name="TextBox 60">
          <a:extLst>
            <a:ext uri="{FF2B5EF4-FFF2-40B4-BE49-F238E27FC236}">
              <a16:creationId xmlns:a16="http://schemas.microsoft.com/office/drawing/2014/main" id="{00000000-0008-0000-0100-00003D000000}"/>
            </a:ext>
          </a:extLst>
        </xdr:cNvPr>
        <xdr:cNvSpPr txBox="1"/>
      </xdr:nvSpPr>
      <xdr:spPr>
        <a:xfrm>
          <a:off x="5113020" y="2781300"/>
          <a:ext cx="1600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bg1"/>
              </a:solidFill>
            </a:rPr>
            <a:t>Breakdown By Product</a:t>
          </a:r>
        </a:p>
      </xdr:txBody>
    </xdr:sp>
    <xdr:clientData/>
  </xdr:twoCellAnchor>
  <mc:AlternateContent xmlns:mc="http://schemas.openxmlformats.org/markup-compatibility/2006">
    <mc:Choice xmlns:a14="http://schemas.microsoft.com/office/drawing/2010/main" Requires="a14">
      <xdr:twoCellAnchor editAs="oneCell">
        <xdr:from>
          <xdr:col>7</xdr:col>
          <xdr:colOff>518160</xdr:colOff>
          <xdr:row>17</xdr:row>
          <xdr:rowOff>38100</xdr:rowOff>
        </xdr:from>
        <xdr:to>
          <xdr:col>10</xdr:col>
          <xdr:colOff>121920</xdr:colOff>
          <xdr:row>21</xdr:row>
          <xdr:rowOff>38100</xdr:rowOff>
        </xdr:to>
        <xdr:pic>
          <xdr:nvPicPr>
            <xdr:cNvPr id="68" name="Picture 67">
              <a:extLst>
                <a:ext uri="{FF2B5EF4-FFF2-40B4-BE49-F238E27FC236}">
                  <a16:creationId xmlns:a16="http://schemas.microsoft.com/office/drawing/2014/main" id="{00000000-0008-0000-0100-000044000000}"/>
                </a:ext>
              </a:extLst>
            </xdr:cNvPr>
            <xdr:cNvPicPr>
              <a:picLocks noChangeAspect="1" noChangeArrowheads="1"/>
              <a:extLst>
                <a:ext uri="{84589F7E-364E-4C9E-8A38-B11213B215E9}">
                  <a14:cameraTool cellRange="Analysis1!$B$24:$C$27" spid="_x0000_s12321"/>
                </a:ext>
              </a:extLst>
            </xdr:cNvPicPr>
          </xdr:nvPicPr>
          <xdr:blipFill>
            <a:blip xmlns:r="http://schemas.openxmlformats.org/officeDocument/2006/relationships" r:embed="rId3"/>
            <a:srcRect/>
            <a:stretch>
              <a:fillRect/>
            </a:stretch>
          </xdr:blipFill>
          <xdr:spPr bwMode="auto">
            <a:xfrm>
              <a:off x="5212080" y="3017520"/>
              <a:ext cx="1615440" cy="70104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3</xdr:col>
      <xdr:colOff>601980</xdr:colOff>
      <xdr:row>0</xdr:row>
      <xdr:rowOff>0</xdr:rowOff>
    </xdr:from>
    <xdr:to>
      <xdr:col>16</xdr:col>
      <xdr:colOff>350520</xdr:colOff>
      <xdr:row>2</xdr:row>
      <xdr:rowOff>15240</xdr:rowOff>
    </xdr:to>
    <xdr:sp macro="" textlink="">
      <xdr:nvSpPr>
        <xdr:cNvPr id="41" name="TextBox 40">
          <a:extLst>
            <a:ext uri="{FF2B5EF4-FFF2-40B4-BE49-F238E27FC236}">
              <a16:creationId xmlns:a16="http://schemas.microsoft.com/office/drawing/2014/main" id="{00000000-0008-0000-0100-000029000000}"/>
            </a:ext>
          </a:extLst>
        </xdr:cNvPr>
        <xdr:cNvSpPr txBox="1"/>
      </xdr:nvSpPr>
      <xdr:spPr>
        <a:xfrm>
          <a:off x="2613660" y="0"/>
          <a:ext cx="8465820" cy="36576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0070C0"/>
              </a:solidFill>
            </a:rPr>
            <a:t>Sales</a:t>
          </a:r>
          <a:r>
            <a:rPr lang="en-IN" sz="1800" baseline="0">
              <a:solidFill>
                <a:srgbClr val="0070C0"/>
              </a:solidFill>
            </a:rPr>
            <a:t> Dashboard 2014</a:t>
          </a:r>
          <a:endParaRPr lang="en-IN" sz="1800">
            <a:solidFill>
              <a:srgbClr val="0070C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525780</xdr:colOff>
      <xdr:row>3</xdr:row>
      <xdr:rowOff>99060</xdr:rowOff>
    </xdr:from>
    <xdr:to>
      <xdr:col>10</xdr:col>
      <xdr:colOff>982980</xdr:colOff>
      <xdr:row>19</xdr:row>
      <xdr:rowOff>99060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sh" refreshedDate="44700.58043587963" createdVersion="7" refreshedVersion="7" minRefreshableVersion="3" recordCount="336" xr:uid="{84DD371D-6E04-437A-A835-41A4AFCA2AD4}">
  <cacheSource type="worksheet">
    <worksheetSource name="data"/>
  </cacheSource>
  <cacheFields count="17">
    <cacheField name="Segment" numFmtId="0">
      <sharedItems count="5">
        <s v="Government"/>
        <s v="Midmarket"/>
        <s v="Channel Partners"/>
        <s v="Enterprise"/>
        <s v="Small Business"/>
      </sharedItems>
    </cacheField>
    <cacheField name="Employee" numFmtId="0">
      <sharedItems count="5">
        <s v="Peter Jones"/>
        <s v="Shane Bond"/>
        <s v="Leo Paul"/>
        <s v="Ashley Thomas"/>
        <s v="John Terry"/>
      </sharedItems>
    </cacheField>
    <cacheField name="Product" numFmtId="44">
      <sharedItems count="4">
        <s v="Computer"/>
        <s v="Printer"/>
        <s v="Projector"/>
        <s v="Phone"/>
      </sharedItems>
    </cacheField>
    <cacheField name="Discount Band" numFmtId="44">
      <sharedItems/>
    </cacheField>
    <cacheField name="Units Sold" numFmtId="0">
      <sharedItems containsSemiMixedTypes="0" containsString="0" containsNumber="1" minValue="200" maxValue="4492.5" count="282">
        <n v="1618.5"/>
        <n v="1321"/>
        <n v="2178"/>
        <n v="888"/>
        <n v="2470"/>
        <n v="1513"/>
        <n v="921"/>
        <n v="2518"/>
        <n v="1899"/>
        <n v="1545"/>
        <n v="2665.5"/>
        <n v="958"/>
        <n v="2146"/>
        <n v="615"/>
        <n v="292"/>
        <n v="974"/>
        <n v="1006"/>
        <n v="367"/>
        <n v="883"/>
        <n v="2472"/>
        <n v="1143"/>
        <n v="1817"/>
        <n v="2750"/>
        <n v="1953"/>
        <n v="4219.5"/>
        <n v="1686"/>
        <n v="2141"/>
        <n v="3945"/>
        <n v="2296"/>
        <n v="1030"/>
        <n v="1858"/>
        <n v="1210"/>
        <n v="2529"/>
        <n v="1445"/>
        <n v="2671"/>
        <n v="1397"/>
        <n v="2155"/>
        <n v="2214"/>
        <n v="2301"/>
        <n v="1375.5"/>
        <n v="1830"/>
        <n v="1514"/>
        <n v="4492.5"/>
        <n v="727"/>
        <n v="787"/>
        <n v="1823"/>
        <n v="747"/>
        <n v="2905"/>
        <n v="742.5"/>
        <n v="1295"/>
        <n v="2852"/>
        <n v="1142"/>
        <n v="1566"/>
        <n v="690"/>
        <n v="2363"/>
        <n v="918"/>
        <n v="1728"/>
        <n v="662"/>
        <n v="1916"/>
        <n v="2729"/>
        <n v="1055"/>
        <n v="1084"/>
        <n v="259"/>
        <n v="1101"/>
        <n v="2276"/>
        <n v="1236"/>
        <n v="941"/>
        <n v="4243.5"/>
        <n v="2580"/>
        <n v="689"/>
        <n v="1947"/>
        <n v="1958"/>
        <n v="1901"/>
        <n v="544"/>
        <n v="1287"/>
        <n v="1706"/>
        <n v="2434.5"/>
        <n v="1774"/>
        <n v="1570"/>
        <n v="1369.5"/>
        <n v="2009"/>
        <n v="831"/>
        <n v="2031"/>
        <n v="2021"/>
        <n v="274"/>
        <n v="1967"/>
        <n v="1859"/>
        <n v="1138"/>
        <n v="4251"/>
        <n v="795"/>
        <n v="1414.5"/>
        <n v="2918"/>
        <n v="3450"/>
        <n v="2988"/>
        <n v="218"/>
        <n v="2074"/>
        <n v="1056"/>
        <n v="1865"/>
        <n v="1074"/>
        <n v="1907"/>
        <n v="1372"/>
        <n v="2689"/>
        <n v="2431"/>
        <n v="1683"/>
        <n v="1123"/>
        <n v="1116"/>
        <n v="1563"/>
        <n v="991"/>
        <n v="2791"/>
        <n v="570"/>
        <n v="2487"/>
        <n v="1384.5"/>
        <n v="2342"/>
        <n v="1303"/>
        <n v="1607"/>
        <n v="2327"/>
        <n v="602"/>
        <n v="2620"/>
        <n v="2663"/>
        <n v="1350"/>
        <n v="552"/>
        <n v="1250"/>
        <n v="3801"/>
        <n v="1117.5"/>
        <n v="2844"/>
        <n v="562"/>
        <n v="2030"/>
        <n v="980"/>
        <n v="1460"/>
        <n v="2723"/>
        <n v="1496"/>
        <n v="1679"/>
        <n v="2198"/>
        <n v="1743"/>
        <n v="1153"/>
        <n v="1884"/>
        <n v="2340"/>
        <n v="1135"/>
        <n v="1761"/>
        <n v="448"/>
        <n v="2181"/>
        <n v="1976"/>
        <n v="1702"/>
        <n v="2101"/>
        <n v="1535"/>
        <n v="2876"/>
        <n v="1118"/>
        <n v="488"/>
        <n v="1282"/>
        <n v="257"/>
        <n v="490"/>
        <n v="1362"/>
        <n v="2501"/>
        <n v="708"/>
        <n v="645"/>
        <n v="1562"/>
        <n v="711"/>
        <n v="1259"/>
        <n v="1095"/>
        <n v="1366"/>
        <n v="2460"/>
        <n v="678"/>
        <n v="1598"/>
        <n v="1934"/>
        <n v="2993"/>
        <n v="2907"/>
        <n v="1520"/>
        <n v="635"/>
        <n v="1094"/>
        <n v="3802.5"/>
        <n v="1666"/>
        <n v="2321"/>
        <n v="2565"/>
        <n v="2417"/>
        <n v="3675"/>
        <n v="1227"/>
        <n v="1324"/>
        <n v="2071"/>
        <n v="1269"/>
        <n v="1694"/>
        <n v="663"/>
        <n v="819"/>
        <n v="1580"/>
        <n v="521"/>
        <n v="973"/>
        <n v="1038"/>
        <n v="360"/>
        <n v="1630.5"/>
        <n v="2328"/>
        <n v="2313"/>
        <n v="2072"/>
        <n v="1954"/>
        <n v="591"/>
        <n v="241"/>
        <n v="2240"/>
        <n v="3520.5"/>
        <n v="2039"/>
        <n v="2574"/>
        <n v="707"/>
        <n v="853"/>
        <n v="2532"/>
        <n v="3199.5"/>
        <n v="472"/>
        <n v="1937"/>
        <n v="792"/>
        <n v="2811"/>
        <n v="766"/>
        <n v="2157"/>
        <n v="873"/>
        <n v="1122"/>
        <n v="2104.5"/>
        <n v="4026"/>
        <n v="2425.5"/>
        <n v="2394"/>
        <n v="1984"/>
        <n v="2629"/>
        <n v="886"/>
        <n v="677"/>
        <n v="1773"/>
        <n v="2420"/>
        <n v="2734"/>
        <n v="3495"/>
        <n v="905"/>
        <n v="1594"/>
        <n v="1359"/>
        <n v="2150"/>
        <n v="1197"/>
        <n v="1233"/>
        <n v="270"/>
        <n v="3421.5"/>
        <n v="2521.5"/>
        <n v="2661"/>
        <n v="1531"/>
        <n v="2567"/>
        <n v="923"/>
        <n v="1790"/>
        <n v="982.5"/>
        <n v="1298"/>
        <n v="604"/>
        <n v="2255"/>
        <n v="1249"/>
        <n v="1438.5"/>
        <n v="807"/>
        <n v="2641"/>
        <n v="2708"/>
        <n v="2632"/>
        <n v="571"/>
        <n v="2696"/>
        <n v="1565"/>
        <n v="357"/>
        <n v="1013"/>
        <n v="1190"/>
        <n v="410"/>
        <n v="2579"/>
        <n v="280"/>
        <n v="293"/>
        <n v="278"/>
        <n v="2428"/>
        <n v="1767"/>
        <n v="1393"/>
        <n v="801"/>
        <n v="1010"/>
        <n v="2300"/>
        <n v="2227.5"/>
        <n v="1199"/>
        <n v="200"/>
        <n v="388"/>
        <n v="260"/>
        <n v="2914"/>
        <n v="1731"/>
        <n v="700"/>
        <n v="1177"/>
        <n v="2475"/>
        <n v="546"/>
        <n v="1158"/>
        <n v="2559"/>
        <n v="2535"/>
        <n v="2851"/>
        <n v="1175"/>
        <n v="914"/>
        <n v="1368"/>
        <n v="723"/>
      </sharedItems>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1101" maxValue="950625"/>
    </cacheField>
    <cacheField name="Profit" numFmtId="44">
      <sharedItems containsSemiMixedTypes="0" containsString="0" containsNumber="1" minValue="0" maxValue="262200"/>
    </cacheField>
    <cacheField name="Date" numFmtId="14">
      <sharedItems containsSemiMixedTypes="0" containsNonDate="0" containsDate="1" containsString="0" minDate="2014-01-01T00:00:00" maxDate="2014-12-02T00:00:00"/>
    </cacheField>
    <cacheField name="Month Number" numFmtId="1">
      <sharedItems containsSemiMixedTypes="0" containsString="0" containsNumber="1" containsInteger="1" minValue="1" maxValue="12"/>
    </cacheField>
    <cacheField name="Month Name" numFmtId="44">
      <sharedItems count="12">
        <s v="January"/>
        <s v="June"/>
        <s v="December"/>
        <s v="March"/>
        <s v="July"/>
        <s v="August"/>
        <s v="September"/>
        <s v="February"/>
        <s v="October"/>
        <s v="April"/>
        <s v="May"/>
        <s v="November"/>
      </sharedItems>
    </cacheField>
    <cacheField name="Year" numFmtId="0">
      <sharedItems containsSemiMixedTypes="0" containsString="0" containsNumber="1" containsInteger="1" minValue="2014" maxValue="2014"/>
    </cacheField>
    <cacheField name="Profit per Unit" numFmtId="44">
      <sharedItems containsSemiMixedTypes="0" containsString="0" containsNumber="1" minValue="0" maxValue="9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sh" refreshedDate="44700.733768865743" createdVersion="7" refreshedVersion="7" minRefreshableVersion="3" recordCount="337" xr:uid="{AFB1A5DB-E5DC-48F1-BCB6-075DA12BB3BE}">
  <cacheSource type="worksheet">
    <worksheetSource ref="A1:Q1048576" sheet="Data"/>
  </cacheSource>
  <cacheFields count="17">
    <cacheField name="Segment" numFmtId="0">
      <sharedItems containsBlank="1" count="6">
        <s v="Government"/>
        <s v="Midmarket"/>
        <s v="Channel Partners"/>
        <s v="Enterprise"/>
        <s v="Small Business"/>
        <m/>
      </sharedItems>
    </cacheField>
    <cacheField name="Employee" numFmtId="0">
      <sharedItems containsBlank="1" count="6">
        <s v="Peter Jones"/>
        <s v="Shane Bond"/>
        <s v="Leo Paul"/>
        <s v="Ashley Thomas"/>
        <s v="John Terry"/>
        <m/>
      </sharedItems>
    </cacheField>
    <cacheField name="Product" numFmtId="0">
      <sharedItems containsBlank="1" count="5">
        <s v="Computer"/>
        <s v="Printer"/>
        <s v="Projector"/>
        <s v="Phone"/>
        <m/>
      </sharedItems>
    </cacheField>
    <cacheField name="Discount Band" numFmtId="0">
      <sharedItems containsBlank="1"/>
    </cacheField>
    <cacheField name="Units Sold" numFmtId="0">
      <sharedItems containsString="0" containsBlank="1" containsNumber="1" minValue="200" maxValue="4492.5" count="283">
        <n v="1618.5"/>
        <n v="1321"/>
        <n v="2178"/>
        <n v="888"/>
        <n v="2470"/>
        <n v="1513"/>
        <n v="921"/>
        <n v="2518"/>
        <n v="1899"/>
        <n v="1545"/>
        <n v="2665.5"/>
        <n v="958"/>
        <n v="2146"/>
        <n v="615"/>
        <n v="292"/>
        <n v="974"/>
        <n v="1006"/>
        <n v="367"/>
        <n v="883"/>
        <n v="2472"/>
        <n v="1143"/>
        <n v="1817"/>
        <n v="2750"/>
        <n v="1953"/>
        <n v="4219.5"/>
        <n v="1686"/>
        <n v="2141"/>
        <n v="3945"/>
        <n v="2296"/>
        <n v="1030"/>
        <n v="1858"/>
        <n v="1210"/>
        <n v="2529"/>
        <n v="1445"/>
        <n v="2671"/>
        <n v="1397"/>
        <n v="2155"/>
        <n v="2214"/>
        <n v="2301"/>
        <n v="1375.5"/>
        <n v="1830"/>
        <n v="1514"/>
        <n v="4492.5"/>
        <n v="727"/>
        <n v="787"/>
        <n v="1823"/>
        <n v="747"/>
        <n v="2905"/>
        <n v="742.5"/>
        <n v="1295"/>
        <n v="2852"/>
        <n v="1142"/>
        <n v="1566"/>
        <n v="690"/>
        <n v="2363"/>
        <n v="918"/>
        <n v="1728"/>
        <n v="662"/>
        <n v="1916"/>
        <n v="2729"/>
        <n v="1055"/>
        <n v="1084"/>
        <n v="259"/>
        <n v="1101"/>
        <n v="2276"/>
        <n v="1236"/>
        <n v="941"/>
        <n v="4243.5"/>
        <n v="2580"/>
        <n v="689"/>
        <n v="1947"/>
        <n v="1958"/>
        <n v="1901"/>
        <n v="544"/>
        <n v="1287"/>
        <n v="1706"/>
        <n v="2434.5"/>
        <n v="1774"/>
        <n v="1570"/>
        <n v="1369.5"/>
        <n v="2009"/>
        <n v="831"/>
        <n v="2031"/>
        <n v="2021"/>
        <n v="274"/>
        <n v="1967"/>
        <n v="1859"/>
        <n v="1138"/>
        <n v="4251"/>
        <n v="795"/>
        <n v="1414.5"/>
        <n v="2918"/>
        <n v="3450"/>
        <n v="2988"/>
        <n v="218"/>
        <n v="2074"/>
        <n v="1056"/>
        <n v="1865"/>
        <n v="1074"/>
        <n v="1907"/>
        <n v="1372"/>
        <n v="2689"/>
        <n v="2431"/>
        <n v="1683"/>
        <n v="1123"/>
        <n v="1116"/>
        <n v="1563"/>
        <n v="991"/>
        <n v="2791"/>
        <n v="570"/>
        <n v="2487"/>
        <n v="1384.5"/>
        <n v="2342"/>
        <n v="1303"/>
        <n v="1607"/>
        <n v="2327"/>
        <n v="602"/>
        <n v="2620"/>
        <n v="2663"/>
        <n v="1350"/>
        <n v="552"/>
        <n v="1250"/>
        <n v="3801"/>
        <n v="1117.5"/>
        <n v="2844"/>
        <n v="562"/>
        <n v="2030"/>
        <n v="980"/>
        <n v="1460"/>
        <n v="2723"/>
        <n v="1496"/>
        <n v="1679"/>
        <n v="2198"/>
        <n v="1743"/>
        <n v="1153"/>
        <n v="1884"/>
        <n v="2340"/>
        <n v="1135"/>
        <n v="1761"/>
        <n v="448"/>
        <n v="2181"/>
        <n v="1976"/>
        <n v="1702"/>
        <n v="2101"/>
        <n v="1535"/>
        <n v="2876"/>
        <n v="1118"/>
        <n v="488"/>
        <n v="1282"/>
        <n v="257"/>
        <n v="490"/>
        <n v="1362"/>
        <n v="2501"/>
        <n v="708"/>
        <n v="645"/>
        <n v="1562"/>
        <n v="711"/>
        <n v="1259"/>
        <n v="1095"/>
        <n v="1366"/>
        <n v="2460"/>
        <n v="678"/>
        <n v="1598"/>
        <n v="1934"/>
        <n v="2993"/>
        <n v="2907"/>
        <n v="1520"/>
        <n v="635"/>
        <n v="1094"/>
        <n v="3802.5"/>
        <n v="1666"/>
        <n v="2321"/>
        <n v="2565"/>
        <n v="2417"/>
        <n v="3675"/>
        <n v="1227"/>
        <n v="1324"/>
        <n v="2071"/>
        <n v="1269"/>
        <n v="1694"/>
        <n v="663"/>
        <n v="819"/>
        <n v="1580"/>
        <n v="521"/>
        <n v="973"/>
        <n v="1038"/>
        <n v="360"/>
        <n v="1630.5"/>
        <n v="2328"/>
        <n v="2313"/>
        <n v="2072"/>
        <n v="1954"/>
        <n v="591"/>
        <n v="241"/>
        <n v="2240"/>
        <n v="3520.5"/>
        <n v="2039"/>
        <n v="2574"/>
        <n v="707"/>
        <n v="853"/>
        <n v="2532"/>
        <n v="3199.5"/>
        <n v="472"/>
        <n v="1937"/>
        <n v="792"/>
        <n v="2811"/>
        <n v="766"/>
        <n v="2157"/>
        <n v="873"/>
        <n v="1122"/>
        <n v="2104.5"/>
        <n v="4026"/>
        <n v="2425.5"/>
        <n v="2394"/>
        <n v="1984"/>
        <n v="2629"/>
        <n v="886"/>
        <n v="677"/>
        <n v="1773"/>
        <n v="2420"/>
        <n v="2734"/>
        <n v="3495"/>
        <n v="905"/>
        <n v="1594"/>
        <n v="1359"/>
        <n v="2150"/>
        <n v="1197"/>
        <n v="1233"/>
        <n v="270"/>
        <n v="3421.5"/>
        <n v="2521.5"/>
        <n v="2661"/>
        <n v="1531"/>
        <n v="2567"/>
        <n v="923"/>
        <n v="1790"/>
        <n v="982.5"/>
        <n v="1298"/>
        <n v="604"/>
        <n v="2255"/>
        <n v="1249"/>
        <n v="1438.5"/>
        <n v="807"/>
        <n v="2641"/>
        <n v="2708"/>
        <n v="2632"/>
        <n v="571"/>
        <n v="2696"/>
        <n v="1565"/>
        <n v="357"/>
        <n v="1013"/>
        <n v="1190"/>
        <n v="410"/>
        <n v="2579"/>
        <n v="280"/>
        <n v="293"/>
        <n v="278"/>
        <n v="2428"/>
        <n v="1767"/>
        <n v="1393"/>
        <n v="801"/>
        <n v="1010"/>
        <n v="2300"/>
        <n v="2227.5"/>
        <n v="1199"/>
        <n v="200"/>
        <n v="388"/>
        <n v="260"/>
        <n v="2914"/>
        <n v="1731"/>
        <n v="700"/>
        <n v="1177"/>
        <n v="2475"/>
        <n v="546"/>
        <n v="1158"/>
        <n v="2559"/>
        <n v="2535"/>
        <n v="2851"/>
        <n v="1175"/>
        <n v="914"/>
        <n v="1368"/>
        <n v="723"/>
        <m/>
      </sharedItems>
    </cacheField>
    <cacheField name="Manufacturing Price" numFmtId="0">
      <sharedItems containsString="0" containsBlank="1" containsNumber="1" containsInteger="1" minValue="3" maxValue="260"/>
    </cacheField>
    <cacheField name="Sale Price" numFmtId="0">
      <sharedItems containsString="0" containsBlank="1" containsNumber="1" containsInteger="1" minValue="7" maxValue="350"/>
    </cacheField>
    <cacheField name="Gross Sales" numFmtId="0">
      <sharedItems containsString="0" containsBlank="1" containsNumber="1" minValue="1799" maxValue="1207500"/>
    </cacheField>
    <cacheField name="Discounts" numFmtId="0">
      <sharedItems containsString="0" containsBlank="1" containsNumber="1" minValue="0" maxValue="149677.5"/>
    </cacheField>
    <cacheField name=" Sales" numFmtId="0">
      <sharedItems containsString="0" containsBlank="1" containsNumber="1" minValue="1655.08" maxValue="1159200"/>
    </cacheField>
    <cacheField name="COGS" numFmtId="0">
      <sharedItems containsString="0" containsBlank="1" containsNumber="1" minValue="1101" maxValue="950625"/>
    </cacheField>
    <cacheField name="Profit" numFmtId="0">
      <sharedItems containsString="0" containsBlank="1" containsNumber="1" minValue="0" maxValue="262200"/>
    </cacheField>
    <cacheField name="Date" numFmtId="0">
      <sharedItems containsNonDate="0" containsDate="1" containsString="0" containsBlank="1" minDate="2014-01-01T00:00:00" maxDate="2014-12-02T00:00:00"/>
    </cacheField>
    <cacheField name="Month Number" numFmtId="0">
      <sharedItems containsString="0" containsBlank="1" containsNumber="1" containsInteger="1" minValue="1" maxValue="12"/>
    </cacheField>
    <cacheField name="Month Name" numFmtId="0">
      <sharedItems containsBlank="1" count="13">
        <s v="January"/>
        <s v="June"/>
        <s v="December"/>
        <s v="March"/>
        <s v="July"/>
        <s v="August"/>
        <s v="September"/>
        <s v="February"/>
        <s v="October"/>
        <s v="April"/>
        <s v="May"/>
        <s v="November"/>
        <m/>
      </sharedItems>
    </cacheField>
    <cacheField name="Year" numFmtId="0">
      <sharedItems containsString="0" containsBlank="1" containsNumber="1" containsInteger="1" minValue="2014" maxValue="2014"/>
    </cacheField>
    <cacheField name="Profit per Unit" numFmtId="0">
      <sharedItems containsString="0" containsBlank="1" containsNumber="1" minValue="0" maxValue="90"/>
    </cacheField>
  </cacheFields>
  <extLst>
    <ext xmlns:x14="http://schemas.microsoft.com/office/spreadsheetml/2009/9/main" uri="{725AE2AE-9491-48be-B2B4-4EB974FC3084}">
      <x14:pivotCacheDefinition pivotCacheId="1414140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
  <r>
    <x v="0"/>
    <x v="0"/>
    <x v="0"/>
    <s v="None"/>
    <x v="0"/>
    <n v="3"/>
    <n v="20"/>
    <n v="32370"/>
    <n v="0"/>
    <n v="32370"/>
    <n v="16185"/>
    <n v="16185"/>
    <d v="2014-01-01T00:00:00"/>
    <n v="1"/>
    <x v="0"/>
    <n v="2014"/>
    <n v="10"/>
  </r>
  <r>
    <x v="0"/>
    <x v="1"/>
    <x v="0"/>
    <s v="None"/>
    <x v="1"/>
    <n v="3"/>
    <n v="20"/>
    <n v="26420"/>
    <n v="0"/>
    <n v="26420"/>
    <n v="13210"/>
    <n v="13210"/>
    <d v="2014-01-01T00:00:00"/>
    <n v="1"/>
    <x v="0"/>
    <n v="2014"/>
    <n v="10"/>
  </r>
  <r>
    <x v="1"/>
    <x v="2"/>
    <x v="0"/>
    <s v="None"/>
    <x v="2"/>
    <n v="3"/>
    <n v="15"/>
    <n v="32670"/>
    <n v="0"/>
    <n v="32670"/>
    <n v="21780"/>
    <n v="10890"/>
    <d v="2014-06-01T00:00:00"/>
    <n v="6"/>
    <x v="1"/>
    <n v="2014"/>
    <n v="5"/>
  </r>
  <r>
    <x v="1"/>
    <x v="1"/>
    <x v="0"/>
    <s v="None"/>
    <x v="3"/>
    <n v="3"/>
    <n v="15"/>
    <n v="13320"/>
    <n v="0"/>
    <n v="13320"/>
    <n v="8880"/>
    <n v="4440"/>
    <d v="2014-06-01T00:00:00"/>
    <n v="6"/>
    <x v="1"/>
    <n v="2014"/>
    <n v="5"/>
  </r>
  <r>
    <x v="1"/>
    <x v="3"/>
    <x v="0"/>
    <s v="None"/>
    <x v="4"/>
    <n v="3"/>
    <n v="15"/>
    <n v="37050"/>
    <n v="0"/>
    <n v="37050"/>
    <n v="24700"/>
    <n v="12350"/>
    <d v="2014-06-01T00:00:00"/>
    <n v="6"/>
    <x v="1"/>
    <n v="2014"/>
    <n v="5"/>
  </r>
  <r>
    <x v="0"/>
    <x v="1"/>
    <x v="0"/>
    <s v="None"/>
    <x v="5"/>
    <n v="3"/>
    <n v="350"/>
    <n v="529550"/>
    <n v="0"/>
    <n v="529550"/>
    <n v="393380"/>
    <n v="136170"/>
    <d v="2014-12-01T00:00:00"/>
    <n v="12"/>
    <x v="2"/>
    <n v="2014"/>
    <n v="90"/>
  </r>
  <r>
    <x v="1"/>
    <x v="1"/>
    <x v="1"/>
    <s v="None"/>
    <x v="6"/>
    <n v="5"/>
    <n v="15"/>
    <n v="13815"/>
    <n v="0"/>
    <n v="13815"/>
    <n v="9210"/>
    <n v="4605"/>
    <d v="2014-03-01T00:00:00"/>
    <n v="3"/>
    <x v="3"/>
    <n v="2014"/>
    <n v="5"/>
  </r>
  <r>
    <x v="2"/>
    <x v="0"/>
    <x v="1"/>
    <s v="None"/>
    <x v="7"/>
    <n v="5"/>
    <n v="12"/>
    <n v="30216"/>
    <n v="0"/>
    <n v="30216"/>
    <n v="7554"/>
    <n v="22662"/>
    <d v="2014-06-01T00:00:00"/>
    <n v="6"/>
    <x v="1"/>
    <n v="2014"/>
    <n v="9"/>
  </r>
  <r>
    <x v="0"/>
    <x v="2"/>
    <x v="1"/>
    <s v="None"/>
    <x v="8"/>
    <n v="5"/>
    <n v="20"/>
    <n v="37980"/>
    <n v="0"/>
    <n v="37980"/>
    <n v="18990"/>
    <n v="18990"/>
    <d v="2014-06-01T00:00:00"/>
    <n v="6"/>
    <x v="1"/>
    <n v="2014"/>
    <n v="10"/>
  </r>
  <r>
    <x v="2"/>
    <x v="1"/>
    <x v="1"/>
    <s v="None"/>
    <x v="9"/>
    <n v="5"/>
    <n v="12"/>
    <n v="18540"/>
    <n v="0"/>
    <n v="18540"/>
    <n v="4635"/>
    <n v="13905"/>
    <d v="2014-06-01T00:00:00"/>
    <n v="6"/>
    <x v="1"/>
    <n v="2014"/>
    <n v="9"/>
  </r>
  <r>
    <x v="1"/>
    <x v="3"/>
    <x v="1"/>
    <s v="None"/>
    <x v="4"/>
    <n v="5"/>
    <n v="15"/>
    <n v="37050"/>
    <n v="0"/>
    <n v="37050"/>
    <n v="24700"/>
    <n v="12350"/>
    <d v="2014-06-01T00:00:00"/>
    <n v="6"/>
    <x v="1"/>
    <n v="2014"/>
    <n v="5"/>
  </r>
  <r>
    <x v="3"/>
    <x v="0"/>
    <x v="1"/>
    <s v="None"/>
    <x v="10"/>
    <n v="5"/>
    <n v="125"/>
    <n v="333187.5"/>
    <n v="0"/>
    <n v="333187.5"/>
    <n v="319860"/>
    <n v="13327.5"/>
    <d v="2014-07-01T00:00:00"/>
    <n v="7"/>
    <x v="4"/>
    <n v="2014"/>
    <n v="5"/>
  </r>
  <r>
    <x v="4"/>
    <x v="3"/>
    <x v="1"/>
    <s v="None"/>
    <x v="11"/>
    <n v="5"/>
    <n v="300"/>
    <n v="287400"/>
    <n v="0"/>
    <n v="287400"/>
    <n v="239500"/>
    <n v="47900"/>
    <d v="2014-08-01T00:00:00"/>
    <n v="8"/>
    <x v="5"/>
    <n v="2014"/>
    <n v="50"/>
  </r>
  <r>
    <x v="0"/>
    <x v="1"/>
    <x v="1"/>
    <s v="None"/>
    <x v="12"/>
    <n v="5"/>
    <n v="7"/>
    <n v="15022"/>
    <n v="0"/>
    <n v="15022"/>
    <n v="10730"/>
    <n v="4292"/>
    <d v="2014-09-01T00:00:00"/>
    <n v="9"/>
    <x v="6"/>
    <n v="2014"/>
    <n v="2"/>
  </r>
  <r>
    <x v="1"/>
    <x v="4"/>
    <x v="1"/>
    <s v="None"/>
    <x v="13"/>
    <n v="5"/>
    <n v="15"/>
    <n v="9225"/>
    <n v="0"/>
    <n v="9225"/>
    <n v="6150"/>
    <n v="3075"/>
    <d v="2014-12-01T00:00:00"/>
    <n v="12"/>
    <x v="2"/>
    <n v="2014"/>
    <n v="5"/>
  </r>
  <r>
    <x v="0"/>
    <x v="0"/>
    <x v="2"/>
    <s v="None"/>
    <x v="14"/>
    <n v="10"/>
    <n v="20"/>
    <n v="5840"/>
    <n v="0"/>
    <n v="5840"/>
    <n v="2920"/>
    <n v="2920"/>
    <d v="2014-02-01T00:00:00"/>
    <n v="2"/>
    <x v="7"/>
    <n v="2014"/>
    <n v="10"/>
  </r>
  <r>
    <x v="1"/>
    <x v="3"/>
    <x v="2"/>
    <s v="None"/>
    <x v="15"/>
    <n v="10"/>
    <n v="15"/>
    <n v="14610"/>
    <n v="0"/>
    <n v="14610"/>
    <n v="9740"/>
    <n v="4870"/>
    <d v="2014-02-01T00:00:00"/>
    <n v="2"/>
    <x v="7"/>
    <n v="2014"/>
    <n v="5"/>
  </r>
  <r>
    <x v="2"/>
    <x v="0"/>
    <x v="2"/>
    <s v="None"/>
    <x v="7"/>
    <n v="10"/>
    <n v="12"/>
    <n v="30216"/>
    <n v="0"/>
    <n v="30216"/>
    <n v="7554"/>
    <n v="22662"/>
    <d v="2014-06-01T00:00:00"/>
    <n v="6"/>
    <x v="1"/>
    <n v="2014"/>
    <n v="9"/>
  </r>
  <r>
    <x v="0"/>
    <x v="1"/>
    <x v="2"/>
    <s v="None"/>
    <x v="16"/>
    <n v="10"/>
    <n v="350"/>
    <n v="352100"/>
    <n v="0"/>
    <n v="352100"/>
    <n v="261560"/>
    <n v="90540"/>
    <d v="2014-06-01T00:00:00"/>
    <n v="6"/>
    <x v="1"/>
    <n v="2014"/>
    <n v="90"/>
  </r>
  <r>
    <x v="2"/>
    <x v="1"/>
    <x v="2"/>
    <s v="None"/>
    <x v="17"/>
    <n v="10"/>
    <n v="12"/>
    <n v="4404"/>
    <n v="0"/>
    <n v="4404"/>
    <n v="1101"/>
    <n v="3303"/>
    <d v="2014-07-01T00:00:00"/>
    <n v="7"/>
    <x v="4"/>
    <n v="2014"/>
    <n v="9"/>
  </r>
  <r>
    <x v="0"/>
    <x v="3"/>
    <x v="2"/>
    <s v="None"/>
    <x v="18"/>
    <n v="10"/>
    <n v="7"/>
    <n v="6181"/>
    <n v="0"/>
    <n v="6181"/>
    <n v="4415"/>
    <n v="1766"/>
    <d v="2014-08-01T00:00:00"/>
    <n v="8"/>
    <x v="5"/>
    <n v="2014"/>
    <n v="2"/>
  </r>
  <r>
    <x v="1"/>
    <x v="3"/>
    <x v="2"/>
    <s v="None"/>
    <x v="19"/>
    <n v="10"/>
    <n v="15"/>
    <n v="37080"/>
    <n v="0"/>
    <n v="37080"/>
    <n v="24720"/>
    <n v="12360"/>
    <d v="2014-09-01T00:00:00"/>
    <n v="9"/>
    <x v="6"/>
    <n v="2014"/>
    <n v="5"/>
  </r>
  <r>
    <x v="0"/>
    <x v="4"/>
    <x v="2"/>
    <s v="None"/>
    <x v="20"/>
    <n v="10"/>
    <n v="7"/>
    <n v="8001"/>
    <n v="0"/>
    <n v="8001"/>
    <n v="5715"/>
    <n v="2286"/>
    <d v="2014-10-01T00:00:00"/>
    <n v="10"/>
    <x v="8"/>
    <n v="2014"/>
    <n v="2"/>
  </r>
  <r>
    <x v="0"/>
    <x v="0"/>
    <x v="2"/>
    <s v="None"/>
    <x v="21"/>
    <n v="10"/>
    <n v="20"/>
    <n v="36340"/>
    <n v="0"/>
    <n v="36340"/>
    <n v="18170"/>
    <n v="18170"/>
    <d v="2014-12-01T00:00:00"/>
    <n v="12"/>
    <x v="2"/>
    <n v="2014"/>
    <n v="10"/>
  </r>
  <r>
    <x v="0"/>
    <x v="1"/>
    <x v="2"/>
    <s v="None"/>
    <x v="5"/>
    <n v="10"/>
    <n v="350"/>
    <n v="529550"/>
    <n v="0"/>
    <n v="529550"/>
    <n v="393380"/>
    <n v="136170"/>
    <d v="2014-12-01T00:00:00"/>
    <n v="12"/>
    <x v="2"/>
    <n v="2014"/>
    <n v="90"/>
  </r>
  <r>
    <x v="0"/>
    <x v="2"/>
    <x v="3"/>
    <s v="None"/>
    <x v="22"/>
    <n v="260"/>
    <n v="350"/>
    <n v="962500"/>
    <n v="0"/>
    <n v="962500"/>
    <n v="715000"/>
    <n v="247500"/>
    <d v="2014-02-01T00:00:00"/>
    <n v="2"/>
    <x v="7"/>
    <n v="2014"/>
    <n v="90"/>
  </r>
  <r>
    <x v="2"/>
    <x v="4"/>
    <x v="3"/>
    <s v="None"/>
    <x v="23"/>
    <n v="260"/>
    <n v="12"/>
    <n v="23436"/>
    <n v="0"/>
    <n v="23436"/>
    <n v="5859"/>
    <n v="17577"/>
    <d v="2014-04-01T00:00:00"/>
    <n v="4"/>
    <x v="9"/>
    <n v="2014"/>
    <n v="9"/>
  </r>
  <r>
    <x v="3"/>
    <x v="1"/>
    <x v="3"/>
    <s v="None"/>
    <x v="24"/>
    <n v="260"/>
    <n v="125"/>
    <n v="527437.5"/>
    <n v="0"/>
    <n v="527437.5"/>
    <n v="506340"/>
    <n v="21097.5"/>
    <d v="2014-04-01T00:00:00"/>
    <n v="4"/>
    <x v="9"/>
    <n v="2014"/>
    <n v="5"/>
  </r>
  <r>
    <x v="0"/>
    <x v="2"/>
    <x v="3"/>
    <s v="None"/>
    <x v="8"/>
    <n v="260"/>
    <n v="20"/>
    <n v="37980"/>
    <n v="0"/>
    <n v="37980"/>
    <n v="18990"/>
    <n v="18990"/>
    <d v="2014-06-01T00:00:00"/>
    <n v="6"/>
    <x v="1"/>
    <n v="2014"/>
    <n v="10"/>
  </r>
  <r>
    <x v="0"/>
    <x v="1"/>
    <x v="3"/>
    <s v="None"/>
    <x v="25"/>
    <n v="260"/>
    <n v="7"/>
    <n v="11802"/>
    <n v="0"/>
    <n v="11802"/>
    <n v="8430"/>
    <n v="3372"/>
    <d v="2014-07-01T00:00:00"/>
    <n v="7"/>
    <x v="4"/>
    <n v="2014"/>
    <n v="2"/>
  </r>
  <r>
    <x v="2"/>
    <x v="4"/>
    <x v="3"/>
    <s v="None"/>
    <x v="26"/>
    <n v="260"/>
    <n v="12"/>
    <n v="25692"/>
    <n v="0"/>
    <n v="25692"/>
    <n v="6423"/>
    <n v="19269"/>
    <d v="2014-08-01T00:00:00"/>
    <n v="8"/>
    <x v="5"/>
    <n v="2014"/>
    <n v="9"/>
  </r>
  <r>
    <x v="0"/>
    <x v="4"/>
    <x v="3"/>
    <s v="None"/>
    <x v="20"/>
    <n v="260"/>
    <n v="7"/>
    <n v="8001"/>
    <n v="0"/>
    <n v="8001"/>
    <n v="5715"/>
    <n v="2286"/>
    <d v="2014-10-01T00:00:00"/>
    <n v="10"/>
    <x v="8"/>
    <n v="2014"/>
    <n v="2"/>
  </r>
  <r>
    <x v="1"/>
    <x v="4"/>
    <x v="3"/>
    <s v="None"/>
    <x v="13"/>
    <n v="260"/>
    <n v="15"/>
    <n v="9225"/>
    <n v="0"/>
    <n v="9225"/>
    <n v="6150"/>
    <n v="3075"/>
    <d v="2014-12-01T00:00:00"/>
    <n v="12"/>
    <x v="2"/>
    <n v="2014"/>
    <n v="5"/>
  </r>
  <r>
    <x v="0"/>
    <x v="2"/>
    <x v="2"/>
    <s v="Low"/>
    <x v="27"/>
    <n v="10"/>
    <n v="7"/>
    <n v="27615"/>
    <n v="276.14999999999998"/>
    <n v="27338.850000000002"/>
    <n v="19725"/>
    <n v="7613.8500000000022"/>
    <d v="2014-01-01T00:00:00"/>
    <n v="1"/>
    <x v="0"/>
    <n v="2014"/>
    <n v="1.9300000000000006"/>
  </r>
  <r>
    <x v="1"/>
    <x v="2"/>
    <x v="2"/>
    <s v="Low"/>
    <x v="28"/>
    <n v="10"/>
    <n v="15"/>
    <n v="34440"/>
    <n v="344.4"/>
    <n v="34095.599999999999"/>
    <n v="22960"/>
    <n v="11135.599999999999"/>
    <d v="2014-02-01T00:00:00"/>
    <n v="2"/>
    <x v="7"/>
    <n v="2014"/>
    <n v="4.8499999999999996"/>
  </r>
  <r>
    <x v="0"/>
    <x v="2"/>
    <x v="2"/>
    <s v="Low"/>
    <x v="29"/>
    <n v="10"/>
    <n v="7"/>
    <n v="7210"/>
    <n v="72.099999999999994"/>
    <n v="7137.9"/>
    <n v="5150"/>
    <n v="1987.8999999999996"/>
    <d v="2014-05-01T00:00:00"/>
    <n v="5"/>
    <x v="10"/>
    <n v="2014"/>
    <n v="1.9299999999999997"/>
  </r>
  <r>
    <x v="2"/>
    <x v="4"/>
    <x v="0"/>
    <s v="Low"/>
    <x v="30"/>
    <n v="3"/>
    <n v="12"/>
    <n v="22296"/>
    <n v="222.96"/>
    <n v="22073.040000000001"/>
    <n v="5574"/>
    <n v="16499.04"/>
    <d v="2014-02-01T00:00:00"/>
    <n v="2"/>
    <x v="7"/>
    <n v="2014"/>
    <n v="8.8800000000000008"/>
  </r>
  <r>
    <x v="0"/>
    <x v="3"/>
    <x v="0"/>
    <s v="Low"/>
    <x v="31"/>
    <n v="3"/>
    <n v="350"/>
    <n v="423500"/>
    <n v="4235"/>
    <n v="419265"/>
    <n v="314600"/>
    <n v="104665"/>
    <d v="2014-03-01T00:00:00"/>
    <n v="3"/>
    <x v="3"/>
    <n v="2014"/>
    <n v="86.5"/>
  </r>
  <r>
    <x v="0"/>
    <x v="4"/>
    <x v="0"/>
    <s v="Low"/>
    <x v="32"/>
    <n v="3"/>
    <n v="7"/>
    <n v="17703"/>
    <n v="177.03"/>
    <n v="17525.97"/>
    <n v="12645"/>
    <n v="4880.9699999999993"/>
    <d v="2014-07-01T00:00:00"/>
    <n v="7"/>
    <x v="4"/>
    <n v="2014"/>
    <n v="1.9299999999999997"/>
  </r>
  <r>
    <x v="2"/>
    <x v="0"/>
    <x v="0"/>
    <s v="Low"/>
    <x v="33"/>
    <n v="3"/>
    <n v="12"/>
    <n v="17340"/>
    <n v="173.4"/>
    <n v="17166.599999999999"/>
    <n v="4335"/>
    <n v="12831.599999999999"/>
    <d v="2014-09-01T00:00:00"/>
    <n v="9"/>
    <x v="6"/>
    <n v="2014"/>
    <n v="8.879999999999999"/>
  </r>
  <r>
    <x v="2"/>
    <x v="2"/>
    <x v="0"/>
    <s v="Low"/>
    <x v="34"/>
    <n v="3"/>
    <n v="12"/>
    <n v="32052"/>
    <n v="320.52"/>
    <n v="31731.48"/>
    <n v="8013"/>
    <n v="23718.48"/>
    <d v="2014-09-01T00:00:00"/>
    <n v="9"/>
    <x v="6"/>
    <n v="2014"/>
    <n v="8.879999999999999"/>
  </r>
  <r>
    <x v="0"/>
    <x v="3"/>
    <x v="0"/>
    <s v="Low"/>
    <x v="35"/>
    <n v="3"/>
    <n v="350"/>
    <n v="488950"/>
    <n v="4889.5"/>
    <n v="484060.5"/>
    <n v="363220"/>
    <n v="120840.5"/>
    <d v="2014-10-01T00:00:00"/>
    <n v="10"/>
    <x v="8"/>
    <n v="2014"/>
    <n v="86.5"/>
  </r>
  <r>
    <x v="0"/>
    <x v="2"/>
    <x v="0"/>
    <s v="Low"/>
    <x v="36"/>
    <n v="3"/>
    <n v="350"/>
    <n v="754250"/>
    <n v="7542.5"/>
    <n v="746707.5"/>
    <n v="560300"/>
    <n v="186407.5"/>
    <d v="2014-12-01T00:00:00"/>
    <n v="12"/>
    <x v="2"/>
    <n v="2014"/>
    <n v="86.5"/>
  </r>
  <r>
    <x v="1"/>
    <x v="3"/>
    <x v="1"/>
    <s v="Low"/>
    <x v="37"/>
    <n v="5"/>
    <n v="15"/>
    <n v="33210"/>
    <n v="332.1"/>
    <n v="32877.9"/>
    <n v="22140"/>
    <n v="10737.900000000001"/>
    <d v="2014-03-01T00:00:00"/>
    <n v="3"/>
    <x v="3"/>
    <n v="2014"/>
    <n v="4.8500000000000005"/>
  </r>
  <r>
    <x v="4"/>
    <x v="4"/>
    <x v="1"/>
    <s v="Low"/>
    <x v="38"/>
    <n v="5"/>
    <n v="300"/>
    <n v="690300"/>
    <n v="6903"/>
    <n v="683397"/>
    <n v="575250"/>
    <n v="108147"/>
    <d v="2014-04-01T00:00:00"/>
    <n v="4"/>
    <x v="9"/>
    <n v="2014"/>
    <n v="47"/>
  </r>
  <r>
    <x v="0"/>
    <x v="2"/>
    <x v="1"/>
    <s v="Low"/>
    <x v="39"/>
    <n v="5"/>
    <n v="20"/>
    <n v="27510"/>
    <n v="275.10000000000002"/>
    <n v="27234.899999999998"/>
    <n v="13755"/>
    <n v="13479.899999999998"/>
    <d v="2014-07-01T00:00:00"/>
    <n v="7"/>
    <x v="4"/>
    <n v="2014"/>
    <n v="9.7999999999999989"/>
  </r>
  <r>
    <x v="0"/>
    <x v="0"/>
    <x v="1"/>
    <s v="Low"/>
    <x v="40"/>
    <n v="5"/>
    <n v="7"/>
    <n v="12810"/>
    <n v="128.1"/>
    <n v="12681.9"/>
    <n v="9150"/>
    <n v="3531.8999999999996"/>
    <d v="2014-08-01T00:00:00"/>
    <n v="8"/>
    <x v="5"/>
    <n v="2014"/>
    <n v="1.9299999999999997"/>
  </r>
  <r>
    <x v="1"/>
    <x v="4"/>
    <x v="2"/>
    <s v="Low"/>
    <x v="41"/>
    <n v="10"/>
    <n v="15"/>
    <n v="22710"/>
    <n v="227.1"/>
    <n v="22482.9"/>
    <n v="15140"/>
    <n v="7342.9000000000015"/>
    <d v="2014-02-01T00:00:00"/>
    <n v="2"/>
    <x v="7"/>
    <n v="2014"/>
    <n v="4.8500000000000005"/>
  </r>
  <r>
    <x v="0"/>
    <x v="4"/>
    <x v="2"/>
    <s v="Low"/>
    <x v="42"/>
    <n v="10"/>
    <n v="7"/>
    <n v="31447.5"/>
    <n v="314.47500000000002"/>
    <n v="31133.024999999998"/>
    <n v="22462.5"/>
    <n v="8670.5249999999978"/>
    <d v="2014-04-01T00:00:00"/>
    <n v="4"/>
    <x v="9"/>
    <n v="2014"/>
    <n v="1.9299999999999995"/>
  </r>
  <r>
    <x v="3"/>
    <x v="4"/>
    <x v="2"/>
    <s v="Low"/>
    <x v="43"/>
    <n v="10"/>
    <n v="125"/>
    <n v="90875"/>
    <n v="908.75"/>
    <n v="89966.25"/>
    <n v="87240"/>
    <n v="2726.25"/>
    <d v="2014-06-01T00:00:00"/>
    <n v="6"/>
    <x v="1"/>
    <n v="2014"/>
    <n v="3.75"/>
  </r>
  <r>
    <x v="3"/>
    <x v="2"/>
    <x v="2"/>
    <s v="Low"/>
    <x v="44"/>
    <n v="10"/>
    <n v="125"/>
    <n v="98375"/>
    <n v="983.75"/>
    <n v="97391.25"/>
    <n v="94440"/>
    <n v="2951.25"/>
    <d v="2014-06-01T00:00:00"/>
    <n v="6"/>
    <x v="1"/>
    <n v="2014"/>
    <n v="3.75"/>
  </r>
  <r>
    <x v="3"/>
    <x v="3"/>
    <x v="2"/>
    <s v="Low"/>
    <x v="45"/>
    <n v="10"/>
    <n v="125"/>
    <n v="227875"/>
    <n v="2278.75"/>
    <n v="225596.25"/>
    <n v="218760"/>
    <n v="6836.25"/>
    <d v="2014-07-01T00:00:00"/>
    <n v="7"/>
    <x v="4"/>
    <n v="2014"/>
    <n v="3.75"/>
  </r>
  <r>
    <x v="1"/>
    <x v="1"/>
    <x v="2"/>
    <s v="Low"/>
    <x v="46"/>
    <n v="10"/>
    <n v="15"/>
    <n v="11205"/>
    <n v="112.05"/>
    <n v="11092.95"/>
    <n v="7470"/>
    <n v="3622.9500000000007"/>
    <d v="2014-09-01T00:00:00"/>
    <n v="9"/>
    <x v="6"/>
    <n v="2014"/>
    <n v="4.8500000000000005"/>
  </r>
  <r>
    <x v="4"/>
    <x v="4"/>
    <x v="2"/>
    <s v="Low"/>
    <x v="47"/>
    <n v="10"/>
    <n v="300"/>
    <n v="871500"/>
    <n v="8715"/>
    <n v="862785"/>
    <n v="726250"/>
    <n v="136535"/>
    <d v="2014-11-01T00:00:00"/>
    <n v="11"/>
    <x v="11"/>
    <n v="2014"/>
    <n v="47"/>
  </r>
  <r>
    <x v="0"/>
    <x v="2"/>
    <x v="2"/>
    <s v="Low"/>
    <x v="36"/>
    <n v="10"/>
    <n v="350"/>
    <n v="754250"/>
    <n v="7542.5"/>
    <n v="746707.5"/>
    <n v="560300"/>
    <n v="186407.5"/>
    <d v="2014-12-01T00:00:00"/>
    <n v="12"/>
    <x v="2"/>
    <n v="2014"/>
    <n v="86.5"/>
  </r>
  <r>
    <x v="3"/>
    <x v="0"/>
    <x v="0"/>
    <s v="Low"/>
    <x v="48"/>
    <n v="3"/>
    <n v="125"/>
    <n v="92812.5"/>
    <n v="1856.25"/>
    <n v="90956.25"/>
    <n v="89100"/>
    <n v="1856.25"/>
    <d v="2014-04-01T00:00:00"/>
    <n v="4"/>
    <x v="9"/>
    <n v="2014"/>
    <n v="2.5"/>
  </r>
  <r>
    <x v="2"/>
    <x v="0"/>
    <x v="0"/>
    <s v="Low"/>
    <x v="49"/>
    <n v="3"/>
    <n v="12"/>
    <n v="15540"/>
    <n v="310.8"/>
    <n v="15229.2"/>
    <n v="3885"/>
    <n v="11344.2"/>
    <d v="2014-10-01T00:00:00"/>
    <n v="10"/>
    <x v="8"/>
    <n v="2014"/>
    <n v="8.76"/>
  </r>
  <r>
    <x v="0"/>
    <x v="0"/>
    <x v="0"/>
    <s v="Low"/>
    <x v="50"/>
    <n v="3"/>
    <n v="350"/>
    <n v="998200"/>
    <n v="19964"/>
    <n v="978236"/>
    <n v="741520"/>
    <n v="236716"/>
    <d v="2014-12-01T00:00:00"/>
    <n v="12"/>
    <x v="2"/>
    <n v="2014"/>
    <n v="83"/>
  </r>
  <r>
    <x v="2"/>
    <x v="4"/>
    <x v="1"/>
    <s v="Low"/>
    <x v="51"/>
    <n v="5"/>
    <n v="12"/>
    <n v="13704"/>
    <n v="274.08"/>
    <n v="13429.92"/>
    <n v="3426"/>
    <n v="10003.92"/>
    <d v="2014-06-01T00:00:00"/>
    <n v="6"/>
    <x v="1"/>
    <n v="2014"/>
    <n v="8.76"/>
  </r>
  <r>
    <x v="0"/>
    <x v="4"/>
    <x v="1"/>
    <s v="Low"/>
    <x v="52"/>
    <n v="5"/>
    <n v="20"/>
    <n v="31320"/>
    <n v="626.4"/>
    <n v="30693.599999999999"/>
    <n v="15660"/>
    <n v="15033.599999999999"/>
    <d v="2014-10-01T00:00:00"/>
    <n v="10"/>
    <x v="8"/>
    <n v="2014"/>
    <n v="9.6"/>
  </r>
  <r>
    <x v="2"/>
    <x v="3"/>
    <x v="1"/>
    <s v="Low"/>
    <x v="53"/>
    <n v="5"/>
    <n v="12"/>
    <n v="8280"/>
    <n v="165.6"/>
    <n v="8114.4"/>
    <n v="2070"/>
    <n v="6044.4"/>
    <d v="2014-11-01T00:00:00"/>
    <n v="11"/>
    <x v="11"/>
    <n v="2014"/>
    <n v="8.76"/>
  </r>
  <r>
    <x v="1"/>
    <x v="0"/>
    <x v="2"/>
    <s v="Low"/>
    <x v="54"/>
    <n v="10"/>
    <n v="15"/>
    <n v="35445"/>
    <n v="708.9"/>
    <n v="34736.1"/>
    <n v="23630"/>
    <n v="11106.099999999999"/>
    <d v="2014-02-01T00:00:00"/>
    <n v="2"/>
    <x v="7"/>
    <n v="2014"/>
    <n v="4.6999999999999993"/>
  </r>
  <r>
    <x v="4"/>
    <x v="2"/>
    <x v="2"/>
    <s v="Low"/>
    <x v="55"/>
    <n v="10"/>
    <n v="300"/>
    <n v="275400"/>
    <n v="5508"/>
    <n v="269892"/>
    <n v="229500"/>
    <n v="40392"/>
    <d v="2014-05-01T00:00:00"/>
    <n v="5"/>
    <x v="10"/>
    <n v="2014"/>
    <n v="44"/>
  </r>
  <r>
    <x v="4"/>
    <x v="1"/>
    <x v="2"/>
    <s v="Low"/>
    <x v="56"/>
    <n v="10"/>
    <n v="300"/>
    <n v="518400"/>
    <n v="10368"/>
    <n v="508032"/>
    <n v="432000"/>
    <n v="76032"/>
    <d v="2014-05-01T00:00:00"/>
    <n v="5"/>
    <x v="10"/>
    <n v="2014"/>
    <n v="44"/>
  </r>
  <r>
    <x v="2"/>
    <x v="4"/>
    <x v="2"/>
    <s v="Low"/>
    <x v="51"/>
    <n v="10"/>
    <n v="12"/>
    <n v="13704"/>
    <n v="274.08"/>
    <n v="13429.92"/>
    <n v="3426"/>
    <n v="10003.92"/>
    <d v="2014-06-01T00:00:00"/>
    <n v="6"/>
    <x v="1"/>
    <n v="2014"/>
    <n v="8.76"/>
  </r>
  <r>
    <x v="3"/>
    <x v="3"/>
    <x v="2"/>
    <s v="Low"/>
    <x v="57"/>
    <n v="10"/>
    <n v="125"/>
    <n v="82750"/>
    <n v="1655"/>
    <n v="81095"/>
    <n v="79440"/>
    <n v="1655"/>
    <d v="2014-06-01T00:00:00"/>
    <n v="6"/>
    <x v="1"/>
    <n v="2014"/>
    <n v="2.5"/>
  </r>
  <r>
    <x v="2"/>
    <x v="0"/>
    <x v="2"/>
    <s v="Low"/>
    <x v="49"/>
    <n v="10"/>
    <n v="12"/>
    <n v="15540"/>
    <n v="310.8"/>
    <n v="15229.2"/>
    <n v="3885"/>
    <n v="11344.2"/>
    <d v="2014-10-01T00:00:00"/>
    <n v="10"/>
    <x v="8"/>
    <n v="2014"/>
    <n v="8.76"/>
  </r>
  <r>
    <x v="4"/>
    <x v="0"/>
    <x v="2"/>
    <s v="Low"/>
    <x v="58"/>
    <n v="10"/>
    <n v="300"/>
    <n v="574800"/>
    <n v="11496"/>
    <n v="563304"/>
    <n v="479000"/>
    <n v="84304"/>
    <d v="2014-12-01T00:00:00"/>
    <n v="12"/>
    <x v="2"/>
    <n v="2014"/>
    <n v="44"/>
  </r>
  <r>
    <x v="0"/>
    <x v="0"/>
    <x v="2"/>
    <s v="Low"/>
    <x v="50"/>
    <n v="10"/>
    <n v="350"/>
    <n v="998200"/>
    <n v="19964"/>
    <n v="978236"/>
    <n v="741520"/>
    <n v="236716"/>
    <d v="2014-12-01T00:00:00"/>
    <n v="12"/>
    <x v="2"/>
    <n v="2014"/>
    <n v="83"/>
  </r>
  <r>
    <x v="3"/>
    <x v="0"/>
    <x v="2"/>
    <s v="Low"/>
    <x v="59"/>
    <n v="10"/>
    <n v="125"/>
    <n v="341125"/>
    <n v="6822.5"/>
    <n v="334302.5"/>
    <n v="327480"/>
    <n v="6822.5"/>
    <d v="2014-12-01T00:00:00"/>
    <n v="12"/>
    <x v="2"/>
    <n v="2014"/>
    <n v="2.5"/>
  </r>
  <r>
    <x v="2"/>
    <x v="2"/>
    <x v="2"/>
    <s v="Low"/>
    <x v="60"/>
    <n v="10"/>
    <n v="12"/>
    <n v="12660"/>
    <n v="253.2"/>
    <n v="12406.8"/>
    <n v="3165"/>
    <n v="9241.7999999999993"/>
    <d v="2014-12-01T00:00:00"/>
    <n v="12"/>
    <x v="2"/>
    <n v="2014"/>
    <n v="8.76"/>
  </r>
  <r>
    <x v="2"/>
    <x v="3"/>
    <x v="2"/>
    <s v="Low"/>
    <x v="61"/>
    <n v="10"/>
    <n v="12"/>
    <n v="13008"/>
    <n v="260.16000000000003"/>
    <n v="12747.84"/>
    <n v="3252"/>
    <n v="9495.84"/>
    <d v="2014-12-01T00:00:00"/>
    <n v="12"/>
    <x v="2"/>
    <n v="2014"/>
    <n v="8.76"/>
  </r>
  <r>
    <x v="4"/>
    <x v="1"/>
    <x v="3"/>
    <s v="Low"/>
    <x v="62"/>
    <n v="260"/>
    <n v="300"/>
    <n v="77700"/>
    <n v="1554"/>
    <n v="76146"/>
    <n v="64750"/>
    <n v="11396"/>
    <d v="2014-03-01T00:00:00"/>
    <n v="3"/>
    <x v="3"/>
    <n v="2014"/>
    <n v="44"/>
  </r>
  <r>
    <x v="4"/>
    <x v="3"/>
    <x v="3"/>
    <s v="Low"/>
    <x v="63"/>
    <n v="260"/>
    <n v="300"/>
    <n v="330300"/>
    <n v="6606"/>
    <n v="323694"/>
    <n v="275250"/>
    <n v="48444"/>
    <d v="2014-03-01T00:00:00"/>
    <n v="3"/>
    <x v="3"/>
    <n v="2014"/>
    <n v="44"/>
  </r>
  <r>
    <x v="3"/>
    <x v="1"/>
    <x v="3"/>
    <s v="Low"/>
    <x v="64"/>
    <n v="260"/>
    <n v="125"/>
    <n v="284500"/>
    <n v="5690"/>
    <n v="278810"/>
    <n v="273120"/>
    <n v="5690"/>
    <d v="2014-05-01T00:00:00"/>
    <n v="5"/>
    <x v="10"/>
    <n v="2014"/>
    <n v="2.5"/>
  </r>
  <r>
    <x v="0"/>
    <x v="4"/>
    <x v="3"/>
    <s v="Low"/>
    <x v="65"/>
    <n v="260"/>
    <n v="20"/>
    <n v="24720"/>
    <n v="494.4"/>
    <n v="24225.599999999999"/>
    <n v="12360"/>
    <n v="11865.599999999999"/>
    <d v="2014-11-01T00:00:00"/>
    <n v="11"/>
    <x v="11"/>
    <n v="2014"/>
    <n v="9.6"/>
  </r>
  <r>
    <x v="0"/>
    <x v="2"/>
    <x v="3"/>
    <s v="Low"/>
    <x v="66"/>
    <n v="260"/>
    <n v="20"/>
    <n v="18820"/>
    <n v="376.4"/>
    <n v="18443.599999999999"/>
    <n v="9410"/>
    <n v="9033.5999999999985"/>
    <d v="2014-11-01T00:00:00"/>
    <n v="11"/>
    <x v="11"/>
    <n v="2014"/>
    <n v="9.5999999999999979"/>
  </r>
  <r>
    <x v="4"/>
    <x v="0"/>
    <x v="3"/>
    <s v="Low"/>
    <x v="58"/>
    <n v="260"/>
    <n v="300"/>
    <n v="574800"/>
    <n v="11496"/>
    <n v="563304"/>
    <n v="479000"/>
    <n v="84304"/>
    <d v="2014-12-01T00:00:00"/>
    <n v="12"/>
    <x v="2"/>
    <n v="2014"/>
    <n v="44"/>
  </r>
  <r>
    <x v="3"/>
    <x v="2"/>
    <x v="0"/>
    <s v="Low"/>
    <x v="67"/>
    <n v="3"/>
    <n v="125"/>
    <n v="530437.5"/>
    <n v="15913.125"/>
    <n v="514524.375"/>
    <n v="509220"/>
    <n v="5304.375"/>
    <d v="2014-04-01T00:00:00"/>
    <n v="4"/>
    <x v="9"/>
    <n v="2014"/>
    <n v="1.25"/>
  </r>
  <r>
    <x v="0"/>
    <x v="1"/>
    <x v="0"/>
    <s v="Low"/>
    <x v="68"/>
    <n v="3"/>
    <n v="20"/>
    <n v="51600"/>
    <n v="1548"/>
    <n v="50052"/>
    <n v="25800"/>
    <n v="24252"/>
    <d v="2014-04-01T00:00:00"/>
    <n v="4"/>
    <x v="9"/>
    <n v="2014"/>
    <n v="9.4"/>
  </r>
  <r>
    <x v="4"/>
    <x v="1"/>
    <x v="0"/>
    <s v="Low"/>
    <x v="69"/>
    <n v="3"/>
    <n v="300"/>
    <n v="206700"/>
    <n v="6201"/>
    <n v="200499"/>
    <n v="172250"/>
    <n v="28249"/>
    <d v="2014-06-01T00:00:00"/>
    <n v="6"/>
    <x v="1"/>
    <n v="2014"/>
    <n v="41"/>
  </r>
  <r>
    <x v="2"/>
    <x v="4"/>
    <x v="0"/>
    <s v="Low"/>
    <x v="70"/>
    <n v="3"/>
    <n v="12"/>
    <n v="23364"/>
    <n v="700.92"/>
    <n v="22663.08"/>
    <n v="5841"/>
    <n v="16822.080000000002"/>
    <d v="2014-09-01T00:00:00"/>
    <n v="9"/>
    <x v="6"/>
    <n v="2014"/>
    <n v="8.64"/>
  </r>
  <r>
    <x v="0"/>
    <x v="1"/>
    <x v="1"/>
    <s v="Low"/>
    <x v="71"/>
    <n v="5"/>
    <n v="7"/>
    <n v="13706"/>
    <n v="411.18"/>
    <n v="13294.82"/>
    <n v="9790"/>
    <n v="3504.8199999999997"/>
    <d v="2014-02-01T00:00:00"/>
    <n v="2"/>
    <x v="7"/>
    <n v="2014"/>
    <n v="1.7899999999999998"/>
  </r>
  <r>
    <x v="2"/>
    <x v="2"/>
    <x v="1"/>
    <s v="Low"/>
    <x v="72"/>
    <n v="5"/>
    <n v="12"/>
    <n v="22812"/>
    <n v="684.36"/>
    <n v="22127.64"/>
    <n v="5703"/>
    <n v="16424.64"/>
    <d v="2014-06-01T00:00:00"/>
    <n v="6"/>
    <x v="1"/>
    <n v="2014"/>
    <n v="8.64"/>
  </r>
  <r>
    <x v="0"/>
    <x v="2"/>
    <x v="1"/>
    <s v="Low"/>
    <x v="73"/>
    <n v="5"/>
    <n v="7"/>
    <n v="3808"/>
    <n v="114.24"/>
    <n v="3693.76"/>
    <n v="2720"/>
    <n v="973.76000000000022"/>
    <d v="2014-09-01T00:00:00"/>
    <n v="9"/>
    <x v="6"/>
    <n v="2014"/>
    <n v="1.7900000000000005"/>
  </r>
  <r>
    <x v="3"/>
    <x v="2"/>
    <x v="1"/>
    <s v="Low"/>
    <x v="74"/>
    <n v="5"/>
    <n v="125"/>
    <n v="160875"/>
    <n v="4826.25"/>
    <n v="156048.75"/>
    <n v="154440"/>
    <n v="1608.75"/>
    <d v="2014-12-01T00:00:00"/>
    <n v="12"/>
    <x v="2"/>
    <n v="2014"/>
    <n v="1.25"/>
  </r>
  <r>
    <x v="3"/>
    <x v="1"/>
    <x v="1"/>
    <s v="Low"/>
    <x v="75"/>
    <n v="5"/>
    <n v="125"/>
    <n v="213250"/>
    <n v="6397.5"/>
    <n v="206852.5"/>
    <n v="204720"/>
    <n v="2132.5"/>
    <d v="2014-12-01T00:00:00"/>
    <n v="12"/>
    <x v="2"/>
    <n v="2014"/>
    <n v="1.25"/>
  </r>
  <r>
    <x v="4"/>
    <x v="2"/>
    <x v="2"/>
    <s v="Low"/>
    <x v="76"/>
    <n v="10"/>
    <n v="300"/>
    <n v="730350"/>
    <n v="21910.5"/>
    <n v="708439.5"/>
    <n v="608625"/>
    <n v="99814.5"/>
    <d v="2014-01-01T00:00:00"/>
    <n v="1"/>
    <x v="0"/>
    <n v="2014"/>
    <n v="41"/>
  </r>
  <r>
    <x v="3"/>
    <x v="0"/>
    <x v="2"/>
    <s v="Low"/>
    <x v="77"/>
    <n v="10"/>
    <n v="125"/>
    <n v="221750"/>
    <n v="6652.5"/>
    <n v="215097.5"/>
    <n v="212880"/>
    <n v="2217.5"/>
    <d v="2014-03-01T00:00:00"/>
    <n v="3"/>
    <x v="3"/>
    <n v="2014"/>
    <n v="1.25"/>
  </r>
  <r>
    <x v="2"/>
    <x v="2"/>
    <x v="2"/>
    <s v="Low"/>
    <x v="72"/>
    <n v="10"/>
    <n v="12"/>
    <n v="22812"/>
    <n v="684.36"/>
    <n v="22127.64"/>
    <n v="5703"/>
    <n v="16424.64"/>
    <d v="2014-06-01T00:00:00"/>
    <n v="6"/>
    <x v="1"/>
    <n v="2014"/>
    <n v="8.64"/>
  </r>
  <r>
    <x v="4"/>
    <x v="1"/>
    <x v="2"/>
    <s v="Low"/>
    <x v="69"/>
    <n v="10"/>
    <n v="300"/>
    <n v="206700"/>
    <n v="6201"/>
    <n v="200499"/>
    <n v="172250"/>
    <n v="28249"/>
    <d v="2014-06-01T00:00:00"/>
    <n v="6"/>
    <x v="1"/>
    <n v="2014"/>
    <n v="41"/>
  </r>
  <r>
    <x v="3"/>
    <x v="1"/>
    <x v="2"/>
    <s v="Low"/>
    <x v="78"/>
    <n v="10"/>
    <n v="125"/>
    <n v="196250"/>
    <n v="5887.5"/>
    <n v="190362.5"/>
    <n v="188400"/>
    <n v="1962.5"/>
    <d v="2014-06-01T00:00:00"/>
    <n v="6"/>
    <x v="1"/>
    <n v="2014"/>
    <n v="1.25"/>
  </r>
  <r>
    <x v="2"/>
    <x v="4"/>
    <x v="2"/>
    <s v="Low"/>
    <x v="79"/>
    <n v="10"/>
    <n v="12"/>
    <n v="16434"/>
    <n v="493.02"/>
    <n v="15940.98"/>
    <n v="4108.5"/>
    <n v="11832.48"/>
    <d v="2014-07-01T00:00:00"/>
    <n v="7"/>
    <x v="4"/>
    <n v="2014"/>
    <n v="8.64"/>
  </r>
  <r>
    <x v="3"/>
    <x v="0"/>
    <x v="2"/>
    <s v="Low"/>
    <x v="80"/>
    <n v="10"/>
    <n v="125"/>
    <n v="251125"/>
    <n v="7533.75"/>
    <n v="243591.25"/>
    <n v="241080"/>
    <n v="2511.25"/>
    <d v="2014-10-01T00:00:00"/>
    <n v="10"/>
    <x v="8"/>
    <n v="2014"/>
    <n v="1.25"/>
  </r>
  <r>
    <x v="3"/>
    <x v="2"/>
    <x v="2"/>
    <s v="Low"/>
    <x v="74"/>
    <n v="10"/>
    <n v="125"/>
    <n v="160875"/>
    <n v="4826.25"/>
    <n v="156048.75"/>
    <n v="154440"/>
    <n v="1608.75"/>
    <d v="2014-12-01T00:00:00"/>
    <n v="12"/>
    <x v="2"/>
    <n v="2014"/>
    <n v="1.25"/>
  </r>
  <r>
    <x v="3"/>
    <x v="1"/>
    <x v="2"/>
    <s v="Low"/>
    <x v="75"/>
    <n v="10"/>
    <n v="125"/>
    <n v="213250"/>
    <n v="6397.5"/>
    <n v="206852.5"/>
    <n v="204720"/>
    <n v="2132.5"/>
    <d v="2014-12-01T00:00:00"/>
    <n v="12"/>
    <x v="2"/>
    <n v="2014"/>
    <n v="1.25"/>
  </r>
  <r>
    <x v="0"/>
    <x v="0"/>
    <x v="0"/>
    <s v="Low"/>
    <x v="81"/>
    <n v="3"/>
    <n v="20"/>
    <n v="16620"/>
    <n v="498.6"/>
    <n v="16121.4"/>
    <n v="8310"/>
    <n v="7811.4"/>
    <d v="2014-05-01T00:00:00"/>
    <n v="5"/>
    <x v="10"/>
    <n v="2014"/>
    <n v="9.4"/>
  </r>
  <r>
    <x v="1"/>
    <x v="3"/>
    <x v="1"/>
    <s v="Low"/>
    <x v="82"/>
    <n v="5"/>
    <n v="15"/>
    <n v="30465"/>
    <n v="1218.5999999999999"/>
    <n v="29246.400000000001"/>
    <n v="20310"/>
    <n v="8936.4000000000015"/>
    <d v="2014-10-01T00:00:00"/>
    <n v="10"/>
    <x v="8"/>
    <n v="2014"/>
    <n v="4.4000000000000004"/>
  </r>
  <r>
    <x v="1"/>
    <x v="3"/>
    <x v="2"/>
    <s v="Low"/>
    <x v="82"/>
    <n v="10"/>
    <n v="15"/>
    <n v="30465"/>
    <n v="1218.5999999999999"/>
    <n v="29246.400000000001"/>
    <n v="20310"/>
    <n v="8936.4000000000015"/>
    <d v="2014-10-01T00:00:00"/>
    <n v="10"/>
    <x v="8"/>
    <n v="2014"/>
    <n v="4.4000000000000004"/>
  </r>
  <r>
    <x v="4"/>
    <x v="1"/>
    <x v="0"/>
    <s v="Low"/>
    <x v="83"/>
    <n v="3"/>
    <n v="300"/>
    <n v="606300"/>
    <n v="24252"/>
    <n v="582048"/>
    <n v="505250"/>
    <n v="76798"/>
    <d v="2014-10-01T00:00:00"/>
    <n v="10"/>
    <x v="8"/>
    <n v="2014"/>
    <n v="38"/>
  </r>
  <r>
    <x v="0"/>
    <x v="4"/>
    <x v="0"/>
    <s v="Low"/>
    <x v="84"/>
    <n v="3"/>
    <n v="350"/>
    <n v="95900"/>
    <n v="3836"/>
    <n v="92064"/>
    <n v="71240"/>
    <n v="20824"/>
    <d v="2014-12-01T00:00:00"/>
    <n v="12"/>
    <x v="2"/>
    <n v="2014"/>
    <n v="76"/>
  </r>
  <r>
    <x v="1"/>
    <x v="0"/>
    <x v="1"/>
    <s v="Low"/>
    <x v="85"/>
    <n v="5"/>
    <n v="15"/>
    <n v="29505"/>
    <n v="1180.2"/>
    <n v="28324.799999999999"/>
    <n v="19670"/>
    <n v="8654.7999999999993"/>
    <d v="2014-03-01T00:00:00"/>
    <n v="3"/>
    <x v="3"/>
    <n v="2014"/>
    <n v="4.3999999999999995"/>
  </r>
  <r>
    <x v="4"/>
    <x v="1"/>
    <x v="1"/>
    <s v="Low"/>
    <x v="86"/>
    <n v="5"/>
    <n v="300"/>
    <n v="557700"/>
    <n v="22308"/>
    <n v="535392"/>
    <n v="464750"/>
    <n v="70642"/>
    <d v="2014-08-01T00:00:00"/>
    <n v="8"/>
    <x v="5"/>
    <n v="2014"/>
    <n v="38"/>
  </r>
  <r>
    <x v="4"/>
    <x v="1"/>
    <x v="1"/>
    <s v="Low"/>
    <x v="83"/>
    <n v="5"/>
    <n v="300"/>
    <n v="606300"/>
    <n v="24252"/>
    <n v="582048"/>
    <n v="505250"/>
    <n v="76798"/>
    <d v="2014-10-01T00:00:00"/>
    <n v="10"/>
    <x v="8"/>
    <n v="2014"/>
    <n v="38"/>
  </r>
  <r>
    <x v="3"/>
    <x v="3"/>
    <x v="1"/>
    <s v="Low"/>
    <x v="87"/>
    <n v="5"/>
    <n v="125"/>
    <n v="142250"/>
    <n v="5690"/>
    <n v="136560"/>
    <n v="136560"/>
    <n v="0"/>
    <d v="2014-12-01T00:00:00"/>
    <n v="12"/>
    <x v="2"/>
    <n v="2014"/>
    <n v="0"/>
  </r>
  <r>
    <x v="0"/>
    <x v="0"/>
    <x v="2"/>
    <s v="Low"/>
    <x v="88"/>
    <n v="10"/>
    <n v="7"/>
    <n v="29757"/>
    <n v="1190.28"/>
    <n v="28566.720000000001"/>
    <n v="21255"/>
    <n v="7311.7199999999993"/>
    <d v="2014-01-01T00:00:00"/>
    <n v="1"/>
    <x v="0"/>
    <n v="2014"/>
    <n v="1.7199999999999998"/>
  </r>
  <r>
    <x v="3"/>
    <x v="1"/>
    <x v="2"/>
    <s v="Low"/>
    <x v="89"/>
    <n v="10"/>
    <n v="125"/>
    <n v="99375"/>
    <n v="3975"/>
    <n v="95400"/>
    <n v="95400"/>
    <n v="0"/>
    <d v="2014-03-01T00:00:00"/>
    <n v="3"/>
    <x v="3"/>
    <n v="2014"/>
    <n v="0"/>
  </r>
  <r>
    <x v="4"/>
    <x v="1"/>
    <x v="2"/>
    <s v="Low"/>
    <x v="90"/>
    <n v="10"/>
    <n v="300"/>
    <n v="424350"/>
    <n v="16974"/>
    <n v="407376"/>
    <n v="353625"/>
    <n v="53751"/>
    <d v="2014-04-01T00:00:00"/>
    <n v="4"/>
    <x v="9"/>
    <n v="2014"/>
    <n v="38"/>
  </r>
  <r>
    <x v="4"/>
    <x v="4"/>
    <x v="2"/>
    <s v="Low"/>
    <x v="91"/>
    <n v="10"/>
    <n v="300"/>
    <n v="875400"/>
    <n v="35016"/>
    <n v="840384"/>
    <n v="729500"/>
    <n v="110884"/>
    <d v="2014-05-01T00:00:00"/>
    <n v="5"/>
    <x v="10"/>
    <n v="2014"/>
    <n v="38"/>
  </r>
  <r>
    <x v="0"/>
    <x v="4"/>
    <x v="2"/>
    <s v="Low"/>
    <x v="92"/>
    <n v="10"/>
    <n v="350"/>
    <n v="1207500"/>
    <n v="48300"/>
    <n v="1159200"/>
    <n v="897000"/>
    <n v="262200"/>
    <d v="2014-07-01T00:00:00"/>
    <n v="7"/>
    <x v="4"/>
    <n v="2014"/>
    <n v="76"/>
  </r>
  <r>
    <x v="3"/>
    <x v="2"/>
    <x v="2"/>
    <s v="Low"/>
    <x v="93"/>
    <n v="10"/>
    <n v="125"/>
    <n v="373500"/>
    <n v="14940"/>
    <n v="358560"/>
    <n v="358560"/>
    <n v="0"/>
    <d v="2014-07-01T00:00:00"/>
    <n v="7"/>
    <x v="4"/>
    <n v="2014"/>
    <n v="0"/>
  </r>
  <r>
    <x v="1"/>
    <x v="0"/>
    <x v="2"/>
    <s v="Low"/>
    <x v="94"/>
    <n v="10"/>
    <n v="15"/>
    <n v="3270"/>
    <n v="130.80000000000001"/>
    <n v="3139.2"/>
    <n v="2180"/>
    <n v="959.19999999999982"/>
    <d v="2014-09-01T00:00:00"/>
    <n v="9"/>
    <x v="6"/>
    <n v="2014"/>
    <n v="4.3999999999999995"/>
  </r>
  <r>
    <x v="0"/>
    <x v="0"/>
    <x v="2"/>
    <s v="Low"/>
    <x v="95"/>
    <n v="10"/>
    <n v="20"/>
    <n v="41480"/>
    <n v="1659.2"/>
    <n v="39820.800000000003"/>
    <n v="20740"/>
    <n v="19080.800000000003"/>
    <d v="2014-09-01T00:00:00"/>
    <n v="9"/>
    <x v="6"/>
    <n v="2014"/>
    <n v="9.2000000000000011"/>
  </r>
  <r>
    <x v="0"/>
    <x v="4"/>
    <x v="2"/>
    <s v="Low"/>
    <x v="96"/>
    <n v="10"/>
    <n v="20"/>
    <n v="21120"/>
    <n v="844.8"/>
    <n v="20275.2"/>
    <n v="10560"/>
    <n v="9715.2000000000007"/>
    <d v="2014-09-01T00:00:00"/>
    <n v="9"/>
    <x v="6"/>
    <n v="2014"/>
    <n v="9.2000000000000011"/>
  </r>
  <r>
    <x v="0"/>
    <x v="4"/>
    <x v="2"/>
    <s v="Low"/>
    <x v="84"/>
    <n v="10"/>
    <n v="350"/>
    <n v="95900"/>
    <n v="3836"/>
    <n v="92064"/>
    <n v="71240"/>
    <n v="20824"/>
    <d v="2014-12-01T00:00:00"/>
    <n v="12"/>
    <x v="2"/>
    <n v="2014"/>
    <n v="76"/>
  </r>
  <r>
    <x v="3"/>
    <x v="3"/>
    <x v="2"/>
    <s v="Low"/>
    <x v="87"/>
    <n v="10"/>
    <n v="125"/>
    <n v="142250"/>
    <n v="5690"/>
    <n v="136560"/>
    <n v="136560"/>
    <n v="0"/>
    <d v="2014-12-01T00:00:00"/>
    <n v="12"/>
    <x v="2"/>
    <n v="2014"/>
    <n v="0"/>
  </r>
  <r>
    <x v="0"/>
    <x v="3"/>
    <x v="3"/>
    <s v="Low"/>
    <x v="97"/>
    <n v="260"/>
    <n v="350"/>
    <n v="652750"/>
    <n v="26110"/>
    <n v="626640"/>
    <n v="484900"/>
    <n v="141740"/>
    <d v="2014-02-01T00:00:00"/>
    <n v="2"/>
    <x v="7"/>
    <n v="2014"/>
    <n v="76"/>
  </r>
  <r>
    <x v="3"/>
    <x v="3"/>
    <x v="3"/>
    <s v="Low"/>
    <x v="98"/>
    <n v="260"/>
    <n v="125"/>
    <n v="134250"/>
    <n v="5370"/>
    <n v="128880"/>
    <n v="128880"/>
    <n v="0"/>
    <d v="2014-04-01T00:00:00"/>
    <n v="4"/>
    <x v="9"/>
    <n v="2014"/>
    <n v="0"/>
  </r>
  <r>
    <x v="0"/>
    <x v="1"/>
    <x v="3"/>
    <s v="Low"/>
    <x v="99"/>
    <n v="260"/>
    <n v="350"/>
    <n v="667450"/>
    <n v="26698"/>
    <n v="640752"/>
    <n v="495820"/>
    <n v="144932"/>
    <d v="2014-09-01T00:00:00"/>
    <n v="9"/>
    <x v="6"/>
    <n v="2014"/>
    <n v="76"/>
  </r>
  <r>
    <x v="0"/>
    <x v="1"/>
    <x v="2"/>
    <s v="Medium"/>
    <x v="100"/>
    <n v="10"/>
    <n v="7"/>
    <n v="9604"/>
    <n v="480.2"/>
    <n v="9123.7999999999993"/>
    <n v="6860"/>
    <n v="2263.7999999999993"/>
    <d v="2014-01-01T00:00:00"/>
    <n v="1"/>
    <x v="0"/>
    <n v="2014"/>
    <n v="1.6499999999999995"/>
  </r>
  <r>
    <x v="0"/>
    <x v="3"/>
    <x v="2"/>
    <s v="Medium"/>
    <x v="101"/>
    <n v="10"/>
    <n v="7"/>
    <n v="18823"/>
    <n v="941.15"/>
    <n v="17881.849999999999"/>
    <n v="13445"/>
    <n v="4436.8499999999985"/>
    <d v="2014-10-01T00:00:00"/>
    <n v="10"/>
    <x v="8"/>
    <n v="2014"/>
    <n v="1.6499999999999995"/>
  </r>
  <r>
    <x v="2"/>
    <x v="0"/>
    <x v="2"/>
    <s v="Medium"/>
    <x v="102"/>
    <n v="10"/>
    <n v="12"/>
    <n v="29172"/>
    <n v="1458.6"/>
    <n v="27713.4"/>
    <n v="7293"/>
    <n v="20420.400000000001"/>
    <d v="2014-12-01T00:00:00"/>
    <n v="12"/>
    <x v="2"/>
    <n v="2014"/>
    <n v="8.4"/>
  </r>
  <r>
    <x v="0"/>
    <x v="3"/>
    <x v="3"/>
    <s v="Medium"/>
    <x v="103"/>
    <n v="260"/>
    <n v="7"/>
    <n v="11781"/>
    <n v="589.04999999999995"/>
    <n v="11191.95"/>
    <n v="8415"/>
    <n v="2776.9500000000007"/>
    <d v="2014-07-01T00:00:00"/>
    <n v="7"/>
    <x v="4"/>
    <n v="2014"/>
    <n v="1.6500000000000004"/>
  </r>
  <r>
    <x v="2"/>
    <x v="3"/>
    <x v="3"/>
    <s v="Medium"/>
    <x v="104"/>
    <n v="260"/>
    <n v="12"/>
    <n v="13476"/>
    <n v="673.8"/>
    <n v="12802.2"/>
    <n v="3369"/>
    <n v="9433.2000000000007"/>
    <d v="2014-08-01T00:00:00"/>
    <n v="8"/>
    <x v="5"/>
    <n v="2014"/>
    <n v="8.4"/>
  </r>
  <r>
    <x v="2"/>
    <x v="2"/>
    <x v="0"/>
    <s v="Medium"/>
    <x v="97"/>
    <n v="3"/>
    <n v="12"/>
    <n v="22380"/>
    <n v="1119"/>
    <n v="21261"/>
    <n v="5595"/>
    <n v="15666"/>
    <d v="2014-02-01T00:00:00"/>
    <n v="2"/>
    <x v="7"/>
    <n v="2014"/>
    <n v="8.4"/>
  </r>
  <r>
    <x v="2"/>
    <x v="1"/>
    <x v="0"/>
    <s v="Medium"/>
    <x v="105"/>
    <n v="3"/>
    <n v="12"/>
    <n v="13392"/>
    <n v="669.6"/>
    <n v="12722.4"/>
    <n v="3348"/>
    <n v="9374.4"/>
    <d v="2014-02-01T00:00:00"/>
    <n v="2"/>
    <x v="7"/>
    <n v="2014"/>
    <n v="8.4"/>
  </r>
  <r>
    <x v="0"/>
    <x v="2"/>
    <x v="0"/>
    <s v="Medium"/>
    <x v="106"/>
    <n v="3"/>
    <n v="20"/>
    <n v="31260"/>
    <n v="1563"/>
    <n v="29697"/>
    <n v="15630"/>
    <n v="14067"/>
    <d v="2014-05-01T00:00:00"/>
    <n v="5"/>
    <x v="10"/>
    <n v="2014"/>
    <n v="9"/>
  </r>
  <r>
    <x v="4"/>
    <x v="4"/>
    <x v="0"/>
    <s v="Medium"/>
    <x v="107"/>
    <n v="3"/>
    <n v="300"/>
    <n v="297300"/>
    <n v="14865"/>
    <n v="282435"/>
    <n v="247750"/>
    <n v="34685"/>
    <d v="2014-06-01T00:00:00"/>
    <n v="6"/>
    <x v="1"/>
    <n v="2014"/>
    <n v="35"/>
  </r>
  <r>
    <x v="1"/>
    <x v="3"/>
    <x v="0"/>
    <s v="Medium"/>
    <x v="108"/>
    <n v="3"/>
    <n v="15"/>
    <n v="41865"/>
    <n v="2093.25"/>
    <n v="39771.75"/>
    <n v="27910"/>
    <n v="11861.75"/>
    <d v="2014-11-01T00:00:00"/>
    <n v="11"/>
    <x v="11"/>
    <n v="2014"/>
    <n v="4.25"/>
  </r>
  <r>
    <x v="0"/>
    <x v="4"/>
    <x v="0"/>
    <s v="Medium"/>
    <x v="109"/>
    <n v="3"/>
    <n v="7"/>
    <n v="3990"/>
    <n v="199.5"/>
    <n v="3790.5"/>
    <n v="2850"/>
    <n v="940.5"/>
    <d v="2014-12-01T00:00:00"/>
    <n v="12"/>
    <x v="2"/>
    <n v="2014"/>
    <n v="1.65"/>
  </r>
  <r>
    <x v="0"/>
    <x v="2"/>
    <x v="0"/>
    <s v="Medium"/>
    <x v="110"/>
    <n v="3"/>
    <n v="7"/>
    <n v="17409"/>
    <n v="870.45"/>
    <n v="16538.55"/>
    <n v="12435"/>
    <n v="4103.5499999999993"/>
    <d v="2014-12-01T00:00:00"/>
    <n v="12"/>
    <x v="2"/>
    <n v="2014"/>
    <n v="1.6499999999999997"/>
  </r>
  <r>
    <x v="0"/>
    <x v="2"/>
    <x v="1"/>
    <s v="Medium"/>
    <x v="111"/>
    <n v="5"/>
    <n v="350"/>
    <n v="484575"/>
    <n v="24228.75"/>
    <n v="460346.25"/>
    <n v="359970"/>
    <n v="100376.25"/>
    <d v="2014-01-01T00:00:00"/>
    <n v="1"/>
    <x v="0"/>
    <n v="2014"/>
    <n v="72.5"/>
  </r>
  <r>
    <x v="2"/>
    <x v="1"/>
    <x v="1"/>
    <s v="Medium"/>
    <x v="112"/>
    <n v="5"/>
    <n v="12"/>
    <n v="28104"/>
    <n v="1405.2"/>
    <n v="26698.799999999999"/>
    <n v="7026"/>
    <n v="19672.8"/>
    <d v="2014-11-01T00:00:00"/>
    <n v="11"/>
    <x v="11"/>
    <n v="2014"/>
    <n v="8.4"/>
  </r>
  <r>
    <x v="0"/>
    <x v="2"/>
    <x v="2"/>
    <s v="Medium"/>
    <x v="113"/>
    <n v="10"/>
    <n v="20"/>
    <n v="26060"/>
    <n v="1303"/>
    <n v="24757"/>
    <n v="13030"/>
    <n v="11727"/>
    <d v="2014-02-01T00:00:00"/>
    <n v="2"/>
    <x v="7"/>
    <n v="2014"/>
    <n v="9"/>
  </r>
  <r>
    <x v="4"/>
    <x v="3"/>
    <x v="2"/>
    <s v="Medium"/>
    <x v="114"/>
    <n v="10"/>
    <n v="300"/>
    <n v="482100"/>
    <n v="24105"/>
    <n v="457995"/>
    <n v="401750"/>
    <n v="56245"/>
    <d v="2014-04-01T00:00:00"/>
    <n v="4"/>
    <x v="9"/>
    <n v="2014"/>
    <n v="35"/>
  </r>
  <r>
    <x v="0"/>
    <x v="4"/>
    <x v="2"/>
    <s v="Medium"/>
    <x v="115"/>
    <n v="10"/>
    <n v="7"/>
    <n v="16289"/>
    <n v="814.45"/>
    <n v="15474.55"/>
    <n v="11635"/>
    <n v="3839.5499999999993"/>
    <d v="2014-05-01T00:00:00"/>
    <n v="5"/>
    <x v="10"/>
    <n v="2014"/>
    <n v="1.6499999999999997"/>
  </r>
  <r>
    <x v="4"/>
    <x v="4"/>
    <x v="2"/>
    <s v="Medium"/>
    <x v="107"/>
    <n v="10"/>
    <n v="300"/>
    <n v="297300"/>
    <n v="14865"/>
    <n v="282435"/>
    <n v="247750"/>
    <n v="34685"/>
    <d v="2014-06-01T00:00:00"/>
    <n v="6"/>
    <x v="1"/>
    <n v="2014"/>
    <n v="35"/>
  </r>
  <r>
    <x v="0"/>
    <x v="4"/>
    <x v="2"/>
    <s v="Medium"/>
    <x v="116"/>
    <n v="10"/>
    <n v="350"/>
    <n v="210700"/>
    <n v="10535"/>
    <n v="200165"/>
    <n v="156520"/>
    <n v="43645"/>
    <d v="2014-06-01T00:00:00"/>
    <n v="6"/>
    <x v="1"/>
    <n v="2014"/>
    <n v="72.5"/>
  </r>
  <r>
    <x v="1"/>
    <x v="2"/>
    <x v="2"/>
    <s v="Medium"/>
    <x v="117"/>
    <n v="10"/>
    <n v="15"/>
    <n v="39300"/>
    <n v="1965"/>
    <n v="37335"/>
    <n v="26200"/>
    <n v="11135"/>
    <d v="2014-09-01T00:00:00"/>
    <n v="9"/>
    <x v="6"/>
    <n v="2014"/>
    <n v="4.25"/>
  </r>
  <r>
    <x v="0"/>
    <x v="4"/>
    <x v="2"/>
    <s v="Medium"/>
    <x v="118"/>
    <n v="10"/>
    <n v="20"/>
    <n v="53260"/>
    <n v="2663"/>
    <n v="50597"/>
    <n v="26630"/>
    <n v="23967"/>
    <d v="2014-12-01T00:00:00"/>
    <n v="12"/>
    <x v="2"/>
    <n v="2014"/>
    <n v="9"/>
  </r>
  <r>
    <x v="0"/>
    <x v="1"/>
    <x v="3"/>
    <s v="Medium"/>
    <x v="119"/>
    <n v="260"/>
    <n v="350"/>
    <n v="472500"/>
    <n v="23625"/>
    <n v="448875"/>
    <n v="351000"/>
    <n v="97875"/>
    <d v="2014-02-01T00:00:00"/>
    <n v="2"/>
    <x v="7"/>
    <n v="2014"/>
    <n v="72.5"/>
  </r>
  <r>
    <x v="0"/>
    <x v="0"/>
    <x v="3"/>
    <s v="Medium"/>
    <x v="120"/>
    <n v="260"/>
    <n v="350"/>
    <n v="193200"/>
    <n v="9660"/>
    <n v="183540"/>
    <n v="143520"/>
    <n v="40020"/>
    <d v="2014-08-01T00:00:00"/>
    <n v="8"/>
    <x v="5"/>
    <n v="2014"/>
    <n v="72.5"/>
  </r>
  <r>
    <x v="4"/>
    <x v="1"/>
    <x v="3"/>
    <s v="Medium"/>
    <x v="121"/>
    <n v="260"/>
    <n v="300"/>
    <n v="375000"/>
    <n v="18750"/>
    <n v="356250"/>
    <n v="312500"/>
    <n v="43750"/>
    <d v="2014-12-01T00:00:00"/>
    <n v="12"/>
    <x v="2"/>
    <n v="2014"/>
    <n v="35"/>
  </r>
  <r>
    <x v="1"/>
    <x v="2"/>
    <x v="2"/>
    <s v="Medium"/>
    <x v="122"/>
    <n v="10"/>
    <n v="15"/>
    <n v="57015"/>
    <n v="3420.8999999999996"/>
    <n v="53594.100000000006"/>
    <n v="38010"/>
    <n v="15584.100000000002"/>
    <d v="2014-04-01T00:00:00"/>
    <n v="4"/>
    <x v="9"/>
    <n v="2014"/>
    <n v="4.1000000000000005"/>
  </r>
  <r>
    <x v="0"/>
    <x v="4"/>
    <x v="0"/>
    <s v="Medium"/>
    <x v="123"/>
    <n v="3"/>
    <n v="20"/>
    <n v="22350"/>
    <n v="1341"/>
    <n v="21009"/>
    <n v="11175"/>
    <n v="9834"/>
    <d v="2014-01-01T00:00:00"/>
    <n v="1"/>
    <x v="0"/>
    <n v="2014"/>
    <n v="8.8000000000000007"/>
  </r>
  <r>
    <x v="1"/>
    <x v="0"/>
    <x v="0"/>
    <s v="Medium"/>
    <x v="124"/>
    <n v="3"/>
    <n v="15"/>
    <n v="42660"/>
    <n v="2559.6"/>
    <n v="40100.400000000001"/>
    <n v="28440"/>
    <n v="11660.400000000001"/>
    <d v="2014-06-01T00:00:00"/>
    <n v="6"/>
    <x v="1"/>
    <n v="2014"/>
    <n v="4.1000000000000005"/>
  </r>
  <r>
    <x v="2"/>
    <x v="3"/>
    <x v="0"/>
    <s v="Medium"/>
    <x v="125"/>
    <n v="3"/>
    <n v="12"/>
    <n v="6744"/>
    <n v="404.64"/>
    <n v="6339.36"/>
    <n v="1686"/>
    <n v="4653.3599999999997"/>
    <d v="2014-09-01T00:00:00"/>
    <n v="9"/>
    <x v="6"/>
    <n v="2014"/>
    <n v="8.2799999999999994"/>
  </r>
  <r>
    <x v="1"/>
    <x v="4"/>
    <x v="0"/>
    <s v="Medium"/>
    <x v="126"/>
    <n v="3"/>
    <n v="15"/>
    <n v="30450"/>
    <n v="1827"/>
    <n v="28623"/>
    <n v="20300"/>
    <n v="8323"/>
    <d v="2014-11-01T00:00:00"/>
    <n v="11"/>
    <x v="11"/>
    <n v="2014"/>
    <n v="4.0999999999999996"/>
  </r>
  <r>
    <x v="0"/>
    <x v="3"/>
    <x v="1"/>
    <s v="Medium"/>
    <x v="127"/>
    <n v="5"/>
    <n v="350"/>
    <n v="343000"/>
    <n v="20580"/>
    <n v="322420"/>
    <n v="254800"/>
    <n v="67620"/>
    <d v="2014-04-01T00:00:00"/>
    <n v="4"/>
    <x v="9"/>
    <n v="2014"/>
    <n v="69"/>
  </r>
  <r>
    <x v="0"/>
    <x v="1"/>
    <x v="1"/>
    <s v="Medium"/>
    <x v="128"/>
    <n v="5"/>
    <n v="350"/>
    <n v="511000"/>
    <n v="30660"/>
    <n v="480340"/>
    <n v="379600"/>
    <n v="100740"/>
    <d v="2014-05-01T00:00:00"/>
    <n v="5"/>
    <x v="10"/>
    <n v="2014"/>
    <n v="69"/>
  </r>
  <r>
    <x v="2"/>
    <x v="4"/>
    <x v="1"/>
    <s v="Medium"/>
    <x v="129"/>
    <n v="5"/>
    <n v="12"/>
    <n v="32676"/>
    <n v="1960.56"/>
    <n v="30715.439999999999"/>
    <n v="8169"/>
    <n v="22546.44"/>
    <d v="2014-11-01T00:00:00"/>
    <n v="11"/>
    <x v="11"/>
    <n v="2014"/>
    <n v="8.2799999999999994"/>
  </r>
  <r>
    <x v="0"/>
    <x v="2"/>
    <x v="2"/>
    <s v="Medium"/>
    <x v="130"/>
    <n v="10"/>
    <n v="350"/>
    <n v="523600"/>
    <n v="31416"/>
    <n v="492184"/>
    <n v="388960"/>
    <n v="103224"/>
    <d v="2014-06-01T00:00:00"/>
    <n v="6"/>
    <x v="1"/>
    <n v="2014"/>
    <n v="69"/>
  </r>
  <r>
    <x v="0"/>
    <x v="3"/>
    <x v="3"/>
    <s v="Medium"/>
    <x v="131"/>
    <n v="260"/>
    <n v="350"/>
    <n v="587650"/>
    <n v="35259"/>
    <n v="552391"/>
    <n v="436540"/>
    <n v="115851"/>
    <d v="2014-09-01T00:00:00"/>
    <n v="9"/>
    <x v="6"/>
    <n v="2014"/>
    <n v="69"/>
  </r>
  <r>
    <x v="1"/>
    <x v="4"/>
    <x v="2"/>
    <s v="Medium"/>
    <x v="132"/>
    <n v="10"/>
    <n v="15"/>
    <n v="32970"/>
    <n v="1978.2"/>
    <n v="30991.8"/>
    <n v="21980"/>
    <n v="9011.7999999999993"/>
    <d v="2014-08-01T00:00:00"/>
    <n v="8"/>
    <x v="5"/>
    <n v="2014"/>
    <n v="4.0999999999999996"/>
  </r>
  <r>
    <x v="1"/>
    <x v="1"/>
    <x v="2"/>
    <s v="Medium"/>
    <x v="133"/>
    <n v="10"/>
    <n v="15"/>
    <n v="26145"/>
    <n v="1568.7"/>
    <n v="24576.3"/>
    <n v="17430"/>
    <n v="7146.2999999999993"/>
    <d v="2014-08-01T00:00:00"/>
    <n v="8"/>
    <x v="5"/>
    <n v="2014"/>
    <n v="4.0999999999999996"/>
  </r>
  <r>
    <x v="1"/>
    <x v="4"/>
    <x v="2"/>
    <s v="Medium"/>
    <x v="134"/>
    <n v="10"/>
    <n v="15"/>
    <n v="17295"/>
    <n v="1037.7"/>
    <n v="16257.3"/>
    <n v="11530"/>
    <n v="4727.2999999999993"/>
    <d v="2014-10-01T00:00:00"/>
    <n v="10"/>
    <x v="8"/>
    <n v="2014"/>
    <n v="4.0999999999999996"/>
  </r>
  <r>
    <x v="2"/>
    <x v="3"/>
    <x v="0"/>
    <s v="Medium"/>
    <x v="43"/>
    <n v="3"/>
    <n v="12"/>
    <n v="8724"/>
    <n v="610.67999999999995"/>
    <n v="8113.32"/>
    <n v="2181"/>
    <n v="5932.32"/>
    <d v="2014-02-01T00:00:00"/>
    <n v="2"/>
    <x v="7"/>
    <n v="2014"/>
    <n v="8.16"/>
  </r>
  <r>
    <x v="2"/>
    <x v="0"/>
    <x v="0"/>
    <s v="Medium"/>
    <x v="135"/>
    <n v="3"/>
    <n v="12"/>
    <n v="22608"/>
    <n v="1582.56"/>
    <n v="21025.439999999999"/>
    <n v="5652"/>
    <n v="15373.439999999999"/>
    <d v="2014-08-01T00:00:00"/>
    <n v="8"/>
    <x v="5"/>
    <n v="2014"/>
    <n v="8.16"/>
  </r>
  <r>
    <x v="2"/>
    <x v="3"/>
    <x v="1"/>
    <s v="Medium"/>
    <x v="136"/>
    <n v="5"/>
    <n v="12"/>
    <n v="28080"/>
    <n v="1965.6"/>
    <n v="26114.400000000001"/>
    <n v="7020"/>
    <n v="19094.400000000001"/>
    <d v="2014-01-01T00:00:00"/>
    <n v="1"/>
    <x v="0"/>
    <n v="2014"/>
    <n v="8.16"/>
  </r>
  <r>
    <x v="2"/>
    <x v="2"/>
    <x v="1"/>
    <s v="Medium"/>
    <x v="112"/>
    <n v="5"/>
    <n v="12"/>
    <n v="28104"/>
    <n v="1967.28"/>
    <n v="26136.720000000001"/>
    <n v="7026"/>
    <n v="19110.72"/>
    <d v="2014-11-01T00:00:00"/>
    <n v="11"/>
    <x v="11"/>
    <n v="2014"/>
    <n v="8.16"/>
  </r>
  <r>
    <x v="0"/>
    <x v="0"/>
    <x v="3"/>
    <s v="Medium"/>
    <x v="137"/>
    <n v="260"/>
    <n v="7"/>
    <n v="7945"/>
    <n v="556.15"/>
    <n v="7388.85"/>
    <n v="5675"/>
    <n v="1713.8500000000004"/>
    <d v="2014-06-01T00:00:00"/>
    <n v="6"/>
    <x v="1"/>
    <n v="2014"/>
    <n v="1.5100000000000002"/>
  </r>
  <r>
    <x v="0"/>
    <x v="4"/>
    <x v="0"/>
    <s v="Medium"/>
    <x v="138"/>
    <n v="3"/>
    <n v="350"/>
    <n v="616350"/>
    <n v="43144.5"/>
    <n v="573205.5"/>
    <n v="457860"/>
    <n v="115345.5"/>
    <d v="2014-03-01T00:00:00"/>
    <n v="3"/>
    <x v="3"/>
    <n v="2014"/>
    <n v="65.5"/>
  </r>
  <r>
    <x v="4"/>
    <x v="2"/>
    <x v="0"/>
    <s v="Medium"/>
    <x v="139"/>
    <n v="3"/>
    <n v="300"/>
    <n v="134400"/>
    <n v="9408"/>
    <n v="124992"/>
    <n v="112000"/>
    <n v="12992"/>
    <d v="2014-06-01T00:00:00"/>
    <n v="6"/>
    <x v="1"/>
    <n v="2014"/>
    <n v="29"/>
  </r>
  <r>
    <x v="4"/>
    <x v="2"/>
    <x v="0"/>
    <s v="Medium"/>
    <x v="140"/>
    <n v="3"/>
    <n v="300"/>
    <n v="654300"/>
    <n v="45801"/>
    <n v="608499"/>
    <n v="545250"/>
    <n v="63249"/>
    <d v="2014-10-01T00:00:00"/>
    <n v="10"/>
    <x v="8"/>
    <n v="2014"/>
    <n v="29"/>
  </r>
  <r>
    <x v="0"/>
    <x v="2"/>
    <x v="1"/>
    <s v="Medium"/>
    <x v="141"/>
    <n v="5"/>
    <n v="20"/>
    <n v="39520"/>
    <n v="2766.4"/>
    <n v="36753.599999999999"/>
    <n v="19760"/>
    <n v="16993.599999999999"/>
    <d v="2014-10-01T00:00:00"/>
    <n v="10"/>
    <x v="8"/>
    <n v="2014"/>
    <n v="8.6"/>
  </r>
  <r>
    <x v="4"/>
    <x v="2"/>
    <x v="1"/>
    <s v="Medium"/>
    <x v="140"/>
    <n v="5"/>
    <n v="300"/>
    <n v="654300"/>
    <n v="45801"/>
    <n v="608499"/>
    <n v="545250"/>
    <n v="63249"/>
    <d v="2014-10-01T00:00:00"/>
    <n v="10"/>
    <x v="8"/>
    <n v="2014"/>
    <n v="29"/>
  </r>
  <r>
    <x v="4"/>
    <x v="0"/>
    <x v="2"/>
    <s v="Medium"/>
    <x v="142"/>
    <n v="10"/>
    <n v="300"/>
    <n v="510600"/>
    <n v="35742"/>
    <n v="474858"/>
    <n v="425500"/>
    <n v="49358"/>
    <d v="2014-05-01T00:00:00"/>
    <n v="5"/>
    <x v="10"/>
    <n v="2014"/>
    <n v="29"/>
  </r>
  <r>
    <x v="4"/>
    <x v="2"/>
    <x v="2"/>
    <s v="Medium"/>
    <x v="139"/>
    <n v="10"/>
    <n v="300"/>
    <n v="134400"/>
    <n v="9408"/>
    <n v="124992"/>
    <n v="112000"/>
    <n v="12992"/>
    <d v="2014-06-01T00:00:00"/>
    <n v="6"/>
    <x v="1"/>
    <n v="2014"/>
    <n v="29"/>
  </r>
  <r>
    <x v="1"/>
    <x v="2"/>
    <x v="2"/>
    <s v="Medium"/>
    <x v="143"/>
    <n v="10"/>
    <n v="15"/>
    <n v="31515"/>
    <n v="2206.0500000000002"/>
    <n v="29308.95"/>
    <n v="21010"/>
    <n v="8298.9500000000007"/>
    <d v="2014-08-01T00:00:00"/>
    <n v="8"/>
    <x v="5"/>
    <n v="2014"/>
    <n v="3.95"/>
  </r>
  <r>
    <x v="0"/>
    <x v="2"/>
    <x v="2"/>
    <s v="Medium"/>
    <x v="144"/>
    <n v="10"/>
    <n v="20"/>
    <n v="30700"/>
    <n v="2149"/>
    <n v="28551"/>
    <n v="15350"/>
    <n v="13201"/>
    <d v="2014-09-01T00:00:00"/>
    <n v="9"/>
    <x v="6"/>
    <n v="2014"/>
    <n v="8.6"/>
  </r>
  <r>
    <x v="0"/>
    <x v="2"/>
    <x v="3"/>
    <s v="Medium"/>
    <x v="145"/>
    <n v="260"/>
    <n v="350"/>
    <n v="1006600"/>
    <n v="70462"/>
    <n v="936138"/>
    <n v="747760"/>
    <n v="188378"/>
    <d v="2014-09-01T00:00:00"/>
    <n v="9"/>
    <x v="6"/>
    <n v="2014"/>
    <n v="65.5"/>
  </r>
  <r>
    <x v="0"/>
    <x v="0"/>
    <x v="3"/>
    <s v="Medium"/>
    <x v="146"/>
    <n v="260"/>
    <n v="20"/>
    <n v="22360"/>
    <n v="1565.2"/>
    <n v="20794.8"/>
    <n v="11180"/>
    <n v="9614.7999999999993"/>
    <d v="2014-11-01T00:00:00"/>
    <n v="11"/>
    <x v="11"/>
    <n v="2014"/>
    <n v="8.6"/>
  </r>
  <r>
    <x v="4"/>
    <x v="4"/>
    <x v="3"/>
    <s v="Medium"/>
    <x v="100"/>
    <n v="260"/>
    <n v="300"/>
    <n v="411600"/>
    <n v="28812"/>
    <n v="382788"/>
    <n v="343000"/>
    <n v="39788"/>
    <d v="2014-12-01T00:00:00"/>
    <n v="12"/>
    <x v="2"/>
    <n v="2014"/>
    <n v="29"/>
  </r>
  <r>
    <x v="0"/>
    <x v="0"/>
    <x v="1"/>
    <s v="Medium"/>
    <x v="147"/>
    <n v="5"/>
    <n v="7"/>
    <n v="3416"/>
    <n v="273.27999999999997"/>
    <n v="3142.7200000000003"/>
    <n v="2440"/>
    <n v="702.72000000000025"/>
    <d v="2014-02-01T00:00:00"/>
    <n v="2"/>
    <x v="7"/>
    <n v="2014"/>
    <n v="1.4400000000000006"/>
  </r>
  <r>
    <x v="0"/>
    <x v="4"/>
    <x v="1"/>
    <s v="Medium"/>
    <x v="148"/>
    <n v="5"/>
    <n v="20"/>
    <n v="25640"/>
    <n v="2051.1999999999998"/>
    <n v="23588.799999999999"/>
    <n v="12820"/>
    <n v="10768.8"/>
    <d v="2014-06-01T00:00:00"/>
    <n v="6"/>
    <x v="1"/>
    <n v="2014"/>
    <n v="8.3999999999999986"/>
  </r>
  <r>
    <x v="0"/>
    <x v="0"/>
    <x v="2"/>
    <s v="Medium"/>
    <x v="149"/>
    <n v="10"/>
    <n v="7"/>
    <n v="1799"/>
    <n v="143.91999999999999"/>
    <n v="1655.08"/>
    <n v="1285"/>
    <n v="370.07999999999993"/>
    <d v="2014-05-01T00:00:00"/>
    <n v="5"/>
    <x v="10"/>
    <n v="2014"/>
    <n v="1.4399999999999997"/>
  </r>
  <r>
    <x v="0"/>
    <x v="4"/>
    <x v="3"/>
    <s v="Medium"/>
    <x v="148"/>
    <n v="260"/>
    <n v="20"/>
    <n v="25640"/>
    <n v="2051.1999999999998"/>
    <n v="23588.799999999999"/>
    <n v="12820"/>
    <n v="10768.8"/>
    <d v="2014-06-01T00:00:00"/>
    <n v="6"/>
    <x v="1"/>
    <n v="2014"/>
    <n v="8.3999999999999986"/>
  </r>
  <r>
    <x v="1"/>
    <x v="2"/>
    <x v="0"/>
    <s v="Medium"/>
    <x v="150"/>
    <n v="3"/>
    <n v="15"/>
    <n v="7350"/>
    <n v="588"/>
    <n v="6762"/>
    <n v="4900"/>
    <n v="1862"/>
    <d v="2014-11-01T00:00:00"/>
    <n v="11"/>
    <x v="11"/>
    <n v="2014"/>
    <n v="3.8"/>
  </r>
  <r>
    <x v="0"/>
    <x v="3"/>
    <x v="0"/>
    <s v="Medium"/>
    <x v="151"/>
    <n v="3"/>
    <n v="350"/>
    <n v="476700"/>
    <n v="38136"/>
    <n v="438564"/>
    <n v="354120"/>
    <n v="84444"/>
    <d v="2014-12-01T00:00:00"/>
    <n v="12"/>
    <x v="2"/>
    <n v="2014"/>
    <n v="62"/>
  </r>
  <r>
    <x v="1"/>
    <x v="2"/>
    <x v="1"/>
    <s v="Medium"/>
    <x v="152"/>
    <n v="5"/>
    <n v="15"/>
    <n v="37515"/>
    <n v="3001.2"/>
    <n v="34513.800000000003"/>
    <n v="25010"/>
    <n v="9503.8000000000029"/>
    <d v="2014-03-01T00:00:00"/>
    <n v="3"/>
    <x v="3"/>
    <n v="2014"/>
    <n v="3.8000000000000012"/>
  </r>
  <r>
    <x v="0"/>
    <x v="0"/>
    <x v="1"/>
    <s v="Medium"/>
    <x v="153"/>
    <n v="5"/>
    <n v="20"/>
    <n v="14160"/>
    <n v="1132.8"/>
    <n v="13027.2"/>
    <n v="7080"/>
    <n v="5947.2000000000007"/>
    <d v="2014-06-01T00:00:00"/>
    <n v="6"/>
    <x v="1"/>
    <n v="2014"/>
    <n v="8.4"/>
  </r>
  <r>
    <x v="0"/>
    <x v="1"/>
    <x v="1"/>
    <s v="Medium"/>
    <x v="154"/>
    <n v="5"/>
    <n v="20"/>
    <n v="12900"/>
    <n v="1032"/>
    <n v="11868"/>
    <n v="6450"/>
    <n v="5418"/>
    <d v="2014-07-01T00:00:00"/>
    <n v="7"/>
    <x v="4"/>
    <n v="2014"/>
    <n v="8.4"/>
  </r>
  <r>
    <x v="4"/>
    <x v="2"/>
    <x v="1"/>
    <s v="Medium"/>
    <x v="155"/>
    <n v="5"/>
    <n v="300"/>
    <n v="468600"/>
    <n v="37488"/>
    <n v="431112"/>
    <n v="390500"/>
    <n v="40612"/>
    <d v="2014-08-01T00:00:00"/>
    <n v="8"/>
    <x v="5"/>
    <n v="2014"/>
    <n v="26"/>
  </r>
  <r>
    <x v="1"/>
    <x v="1"/>
    <x v="1"/>
    <s v="Medium"/>
    <x v="156"/>
    <n v="5"/>
    <n v="15"/>
    <n v="10665"/>
    <n v="853.2"/>
    <n v="9811.7999999999993"/>
    <n v="7110"/>
    <n v="2701.7999999999993"/>
    <d v="2014-12-01T00:00:00"/>
    <n v="12"/>
    <x v="2"/>
    <n v="2014"/>
    <n v="3.7999999999999989"/>
  </r>
  <r>
    <x v="0"/>
    <x v="1"/>
    <x v="2"/>
    <s v="Medium"/>
    <x v="157"/>
    <n v="10"/>
    <n v="7"/>
    <n v="8813"/>
    <n v="705.04"/>
    <n v="8107.96"/>
    <n v="6295"/>
    <n v="1812.96"/>
    <d v="2014-04-01T00:00:00"/>
    <n v="4"/>
    <x v="9"/>
    <n v="2014"/>
    <n v="1.44"/>
  </r>
  <r>
    <x v="0"/>
    <x v="1"/>
    <x v="2"/>
    <s v="Medium"/>
    <x v="158"/>
    <n v="10"/>
    <n v="7"/>
    <n v="7665"/>
    <n v="613.20000000000005"/>
    <n v="7051.8"/>
    <n v="5475"/>
    <n v="1576.8000000000002"/>
    <d v="2014-05-01T00:00:00"/>
    <n v="5"/>
    <x v="10"/>
    <n v="2014"/>
    <n v="1.4400000000000002"/>
  </r>
  <r>
    <x v="0"/>
    <x v="1"/>
    <x v="2"/>
    <s v="Medium"/>
    <x v="159"/>
    <n v="10"/>
    <n v="20"/>
    <n v="27320"/>
    <n v="2185.6"/>
    <n v="25134.400000000001"/>
    <n v="13660"/>
    <n v="11474.400000000001"/>
    <d v="2014-06-01T00:00:00"/>
    <n v="6"/>
    <x v="1"/>
    <n v="2014"/>
    <n v="8.4"/>
  </r>
  <r>
    <x v="4"/>
    <x v="3"/>
    <x v="2"/>
    <s v="Medium"/>
    <x v="160"/>
    <n v="10"/>
    <n v="300"/>
    <n v="738000"/>
    <n v="59040"/>
    <n v="678960"/>
    <n v="615000"/>
    <n v="63960"/>
    <d v="2014-06-01T00:00:00"/>
    <n v="6"/>
    <x v="1"/>
    <n v="2014"/>
    <n v="26"/>
  </r>
  <r>
    <x v="0"/>
    <x v="4"/>
    <x v="2"/>
    <s v="Medium"/>
    <x v="161"/>
    <n v="10"/>
    <n v="7"/>
    <n v="4746"/>
    <n v="379.68"/>
    <n v="4366.32"/>
    <n v="3390"/>
    <n v="976.31999999999971"/>
    <d v="2014-08-01T00:00:00"/>
    <n v="8"/>
    <x v="5"/>
    <n v="2014"/>
    <n v="1.4399999999999995"/>
  </r>
  <r>
    <x v="0"/>
    <x v="1"/>
    <x v="2"/>
    <s v="Medium"/>
    <x v="162"/>
    <n v="10"/>
    <n v="7"/>
    <n v="11186"/>
    <n v="894.88"/>
    <n v="10291.120000000001"/>
    <n v="7990"/>
    <n v="2301.1200000000008"/>
    <d v="2014-08-01T00:00:00"/>
    <n v="8"/>
    <x v="5"/>
    <n v="2014"/>
    <n v="1.4400000000000004"/>
  </r>
  <r>
    <x v="0"/>
    <x v="1"/>
    <x v="2"/>
    <s v="Medium"/>
    <x v="163"/>
    <n v="10"/>
    <n v="20"/>
    <n v="38680"/>
    <n v="3094.4"/>
    <n v="35585.599999999999"/>
    <n v="19340"/>
    <n v="16245.599999999999"/>
    <d v="2014-09-01T00:00:00"/>
    <n v="9"/>
    <x v="6"/>
    <n v="2014"/>
    <n v="8.3999999999999986"/>
  </r>
  <r>
    <x v="0"/>
    <x v="3"/>
    <x v="2"/>
    <s v="Medium"/>
    <x v="164"/>
    <n v="10"/>
    <n v="20"/>
    <n v="59860"/>
    <n v="4788.8"/>
    <n v="55071.199999999997"/>
    <n v="29930"/>
    <n v="25141.199999999997"/>
    <d v="2014-09-01T00:00:00"/>
    <n v="9"/>
    <x v="6"/>
    <n v="2014"/>
    <n v="8.3999999999999986"/>
  </r>
  <r>
    <x v="0"/>
    <x v="3"/>
    <x v="2"/>
    <s v="Medium"/>
    <x v="151"/>
    <n v="10"/>
    <n v="350"/>
    <n v="476700"/>
    <n v="38136"/>
    <n v="438564"/>
    <n v="354120"/>
    <n v="84444"/>
    <d v="2014-12-01T00:00:00"/>
    <n v="12"/>
    <x v="2"/>
    <n v="2014"/>
    <n v="62"/>
  </r>
  <r>
    <x v="0"/>
    <x v="0"/>
    <x v="3"/>
    <s v="Medium"/>
    <x v="153"/>
    <n v="260"/>
    <n v="20"/>
    <n v="14160"/>
    <n v="1132.8"/>
    <n v="13027.2"/>
    <n v="7080"/>
    <n v="5947.2000000000007"/>
    <d v="2014-06-01T00:00:00"/>
    <n v="6"/>
    <x v="1"/>
    <n v="2014"/>
    <n v="8.4"/>
  </r>
  <r>
    <x v="0"/>
    <x v="4"/>
    <x v="3"/>
    <s v="Medium"/>
    <x v="165"/>
    <n v="260"/>
    <n v="7"/>
    <n v="20349"/>
    <n v="1627.92"/>
    <n v="18721.080000000002"/>
    <n v="14535"/>
    <n v="4186.0800000000017"/>
    <d v="2014-06-01T00:00:00"/>
    <n v="6"/>
    <x v="1"/>
    <n v="2014"/>
    <n v="1.4400000000000006"/>
  </r>
  <r>
    <x v="0"/>
    <x v="1"/>
    <x v="3"/>
    <s v="Medium"/>
    <x v="159"/>
    <n v="260"/>
    <n v="20"/>
    <n v="27320"/>
    <n v="2185.6"/>
    <n v="25134.400000000001"/>
    <n v="13660"/>
    <n v="11474.400000000001"/>
    <d v="2014-06-01T00:00:00"/>
    <n v="6"/>
    <x v="1"/>
    <n v="2014"/>
    <n v="8.4"/>
  </r>
  <r>
    <x v="4"/>
    <x v="3"/>
    <x v="3"/>
    <s v="Medium"/>
    <x v="160"/>
    <n v="260"/>
    <n v="300"/>
    <n v="738000"/>
    <n v="59040"/>
    <n v="678960"/>
    <n v="615000"/>
    <n v="63960"/>
    <d v="2014-06-01T00:00:00"/>
    <n v="6"/>
    <x v="1"/>
    <n v="2014"/>
    <n v="26"/>
  </r>
  <r>
    <x v="0"/>
    <x v="1"/>
    <x v="3"/>
    <s v="Medium"/>
    <x v="166"/>
    <n v="260"/>
    <n v="20"/>
    <n v="30400"/>
    <n v="2432"/>
    <n v="27968"/>
    <n v="15200"/>
    <n v="12768"/>
    <d v="2014-11-01T00:00:00"/>
    <n v="11"/>
    <x v="11"/>
    <n v="2014"/>
    <n v="8.4"/>
  </r>
  <r>
    <x v="1"/>
    <x v="1"/>
    <x v="3"/>
    <s v="Medium"/>
    <x v="156"/>
    <n v="260"/>
    <n v="15"/>
    <n v="10665"/>
    <n v="853.2"/>
    <n v="9811.7999999999993"/>
    <n v="7110"/>
    <n v="2701.7999999999993"/>
    <d v="2014-12-01T00:00:00"/>
    <n v="12"/>
    <x v="2"/>
    <n v="2014"/>
    <n v="3.7999999999999989"/>
  </r>
  <r>
    <x v="4"/>
    <x v="3"/>
    <x v="3"/>
    <s v="Medium"/>
    <x v="167"/>
    <n v="260"/>
    <n v="300"/>
    <n v="190500"/>
    <n v="15240"/>
    <n v="175260"/>
    <n v="158750"/>
    <n v="16510"/>
    <d v="2014-12-01T00:00:00"/>
    <n v="12"/>
    <x v="2"/>
    <n v="2014"/>
    <n v="26"/>
  </r>
  <r>
    <x v="4"/>
    <x v="0"/>
    <x v="0"/>
    <s v="Medium"/>
    <x v="168"/>
    <n v="3"/>
    <n v="300"/>
    <n v="328200"/>
    <n v="29538"/>
    <n v="298662"/>
    <n v="273500"/>
    <n v="25162"/>
    <d v="2014-06-01T00:00:00"/>
    <n v="6"/>
    <x v="1"/>
    <n v="2014"/>
    <n v="23"/>
  </r>
  <r>
    <x v="4"/>
    <x v="0"/>
    <x v="1"/>
    <s v="Medium"/>
    <x v="169"/>
    <n v="5"/>
    <n v="300"/>
    <n v="1140750"/>
    <n v="102667.5"/>
    <n v="1038082.5"/>
    <n v="950625"/>
    <n v="87457.5"/>
    <d v="2014-04-01T00:00:00"/>
    <n v="4"/>
    <x v="9"/>
    <n v="2014"/>
    <n v="23"/>
  </r>
  <r>
    <x v="0"/>
    <x v="2"/>
    <x v="1"/>
    <s v="Medium"/>
    <x v="170"/>
    <n v="5"/>
    <n v="350"/>
    <n v="583100"/>
    <n v="52479"/>
    <n v="530621"/>
    <n v="433160"/>
    <n v="97461"/>
    <d v="2014-05-01T00:00:00"/>
    <n v="5"/>
    <x v="10"/>
    <n v="2014"/>
    <n v="58.5"/>
  </r>
  <r>
    <x v="2"/>
    <x v="0"/>
    <x v="1"/>
    <s v="Medium"/>
    <x v="171"/>
    <n v="5"/>
    <n v="12"/>
    <n v="27852"/>
    <n v="2506.6799999999998"/>
    <n v="25345.32"/>
    <n v="6963"/>
    <n v="18382.32"/>
    <d v="2014-11-01T00:00:00"/>
    <n v="11"/>
    <x v="11"/>
    <n v="2014"/>
    <n v="7.92"/>
  </r>
  <r>
    <x v="4"/>
    <x v="3"/>
    <x v="2"/>
    <s v="Medium"/>
    <x v="172"/>
    <n v="10"/>
    <n v="300"/>
    <n v="769500"/>
    <n v="69255"/>
    <n v="700245"/>
    <n v="641250"/>
    <n v="58995"/>
    <d v="2014-01-01T00:00:00"/>
    <n v="1"/>
    <x v="0"/>
    <n v="2014"/>
    <n v="23"/>
  </r>
  <r>
    <x v="0"/>
    <x v="3"/>
    <x v="2"/>
    <s v="Medium"/>
    <x v="173"/>
    <n v="10"/>
    <n v="350"/>
    <n v="845950"/>
    <n v="76135.5"/>
    <n v="769814.5"/>
    <n v="628420"/>
    <n v="141394.5"/>
    <d v="2014-01-01T00:00:00"/>
    <n v="1"/>
    <x v="0"/>
    <n v="2014"/>
    <n v="58.5"/>
  </r>
  <r>
    <x v="1"/>
    <x v="4"/>
    <x v="2"/>
    <s v="Medium"/>
    <x v="174"/>
    <n v="10"/>
    <n v="15"/>
    <n v="55125"/>
    <n v="4961.25"/>
    <n v="50163.75"/>
    <n v="36750"/>
    <n v="13413.75"/>
    <d v="2014-04-01T00:00:00"/>
    <n v="4"/>
    <x v="9"/>
    <n v="2014"/>
    <n v="3.65"/>
  </r>
  <r>
    <x v="4"/>
    <x v="0"/>
    <x v="2"/>
    <s v="Medium"/>
    <x v="168"/>
    <n v="10"/>
    <n v="300"/>
    <n v="328200"/>
    <n v="29538"/>
    <n v="298662"/>
    <n v="273500"/>
    <n v="25162"/>
    <d v="2014-06-01T00:00:00"/>
    <n v="6"/>
    <x v="1"/>
    <n v="2014"/>
    <n v="23"/>
  </r>
  <r>
    <x v="1"/>
    <x v="2"/>
    <x v="2"/>
    <s v="Medium"/>
    <x v="175"/>
    <n v="10"/>
    <n v="15"/>
    <n v="18405"/>
    <n v="1656.45"/>
    <n v="16748.55"/>
    <n v="12270"/>
    <n v="4478.5499999999993"/>
    <d v="2014-10-01T00:00:00"/>
    <n v="10"/>
    <x v="8"/>
    <n v="2014"/>
    <n v="3.6499999999999995"/>
  </r>
  <r>
    <x v="4"/>
    <x v="2"/>
    <x v="2"/>
    <s v="Medium"/>
    <x v="176"/>
    <n v="10"/>
    <n v="300"/>
    <n v="397200"/>
    <n v="35748"/>
    <n v="361452"/>
    <n v="331000"/>
    <n v="30452"/>
    <d v="2014-11-01T00:00:00"/>
    <n v="11"/>
    <x v="11"/>
    <n v="2014"/>
    <n v="23"/>
  </r>
  <r>
    <x v="0"/>
    <x v="4"/>
    <x v="3"/>
    <s v="Medium"/>
    <x v="177"/>
    <n v="260"/>
    <n v="350"/>
    <n v="724850"/>
    <n v="65236.5"/>
    <n v="659613.5"/>
    <n v="538460"/>
    <n v="121153.5"/>
    <d v="2014-09-01T00:00:00"/>
    <n v="9"/>
    <x v="6"/>
    <n v="2014"/>
    <n v="58.5"/>
  </r>
  <r>
    <x v="0"/>
    <x v="0"/>
    <x v="3"/>
    <s v="Medium"/>
    <x v="178"/>
    <n v="260"/>
    <n v="350"/>
    <n v="444150"/>
    <n v="39973.5"/>
    <n v="404176.5"/>
    <n v="329940"/>
    <n v="74236.5"/>
    <d v="2014-10-01T00:00:00"/>
    <n v="10"/>
    <x v="8"/>
    <n v="2014"/>
    <n v="58.5"/>
  </r>
  <r>
    <x v="0"/>
    <x v="3"/>
    <x v="3"/>
    <s v="Medium"/>
    <x v="179"/>
    <n v="260"/>
    <n v="20"/>
    <n v="33880"/>
    <n v="3049.2"/>
    <n v="30830.799999999999"/>
    <n v="16940"/>
    <n v="13890.8"/>
    <d v="2014-11-01T00:00:00"/>
    <n v="11"/>
    <x v="11"/>
    <n v="2014"/>
    <n v="8.1999999999999993"/>
  </r>
  <r>
    <x v="0"/>
    <x v="1"/>
    <x v="0"/>
    <s v="Medium"/>
    <x v="180"/>
    <n v="3"/>
    <n v="20"/>
    <n v="13260"/>
    <n v="1193.4000000000001"/>
    <n v="12066.6"/>
    <n v="6630"/>
    <n v="5436.6"/>
    <d v="2014-05-01T00:00:00"/>
    <n v="5"/>
    <x v="10"/>
    <n v="2014"/>
    <n v="8.2000000000000011"/>
  </r>
  <r>
    <x v="0"/>
    <x v="0"/>
    <x v="0"/>
    <s v="Medium"/>
    <x v="181"/>
    <n v="3"/>
    <n v="7"/>
    <n v="5733"/>
    <n v="515.97"/>
    <n v="5217.03"/>
    <n v="4095"/>
    <n v="1122.03"/>
    <d v="2014-07-01T00:00:00"/>
    <n v="7"/>
    <x v="4"/>
    <n v="2014"/>
    <n v="1.3699999999999999"/>
  </r>
  <r>
    <x v="2"/>
    <x v="1"/>
    <x v="0"/>
    <s v="Medium"/>
    <x v="182"/>
    <n v="3"/>
    <n v="12"/>
    <n v="18960"/>
    <n v="1706.4"/>
    <n v="17253.599999999999"/>
    <n v="4740"/>
    <n v="12513.599999999999"/>
    <d v="2014-09-01T00:00:00"/>
    <n v="9"/>
    <x v="6"/>
    <n v="2014"/>
    <n v="7.919999999999999"/>
  </r>
  <r>
    <x v="0"/>
    <x v="3"/>
    <x v="0"/>
    <s v="Medium"/>
    <x v="183"/>
    <n v="3"/>
    <n v="7"/>
    <n v="3647"/>
    <n v="328.23"/>
    <n v="3318.77"/>
    <n v="2605"/>
    <n v="713.77"/>
    <d v="2014-12-01T00:00:00"/>
    <n v="12"/>
    <x v="2"/>
    <n v="2014"/>
    <n v="1.3699999999999999"/>
  </r>
  <r>
    <x v="0"/>
    <x v="4"/>
    <x v="2"/>
    <s v="Medium"/>
    <x v="184"/>
    <n v="10"/>
    <n v="20"/>
    <n v="19460"/>
    <n v="1751.4"/>
    <n v="17708.599999999999"/>
    <n v="9730"/>
    <n v="7978.5999999999985"/>
    <d v="2014-03-01T00:00:00"/>
    <n v="3"/>
    <x v="3"/>
    <n v="2014"/>
    <n v="8.1999999999999993"/>
  </r>
  <r>
    <x v="0"/>
    <x v="3"/>
    <x v="2"/>
    <s v="Medium"/>
    <x v="185"/>
    <n v="10"/>
    <n v="20"/>
    <n v="20760"/>
    <n v="1868.4"/>
    <n v="18891.599999999999"/>
    <n v="10380"/>
    <n v="8511.5999999999985"/>
    <d v="2014-06-01T00:00:00"/>
    <n v="6"/>
    <x v="1"/>
    <n v="2014"/>
    <n v="8.1999999999999993"/>
  </r>
  <r>
    <x v="0"/>
    <x v="1"/>
    <x v="2"/>
    <s v="Medium"/>
    <x v="186"/>
    <n v="10"/>
    <n v="7"/>
    <n v="2520"/>
    <n v="226.8"/>
    <n v="2293.1999999999998"/>
    <n v="1800"/>
    <n v="493.19999999999982"/>
    <d v="2014-10-01T00:00:00"/>
    <n v="10"/>
    <x v="8"/>
    <n v="2014"/>
    <n v="1.3699999999999994"/>
  </r>
  <r>
    <x v="0"/>
    <x v="3"/>
    <x v="3"/>
    <s v="Medium"/>
    <x v="185"/>
    <n v="260"/>
    <n v="20"/>
    <n v="20760"/>
    <n v="1868.4"/>
    <n v="18891.599999999999"/>
    <n v="10380"/>
    <n v="8511.5999999999985"/>
    <d v="2014-06-01T00:00:00"/>
    <n v="6"/>
    <x v="1"/>
    <n v="2014"/>
    <n v="8.1999999999999993"/>
  </r>
  <r>
    <x v="1"/>
    <x v="0"/>
    <x v="3"/>
    <s v="Medium"/>
    <x v="187"/>
    <n v="260"/>
    <n v="15"/>
    <n v="24457.5"/>
    <n v="2201.1750000000002"/>
    <n v="22256.324999999997"/>
    <n v="16305"/>
    <n v="5951.3249999999989"/>
    <d v="2014-07-01T00:00:00"/>
    <n v="7"/>
    <x v="4"/>
    <n v="2014"/>
    <n v="3.6499999999999995"/>
  </r>
  <r>
    <x v="0"/>
    <x v="4"/>
    <x v="1"/>
    <s v="High"/>
    <x v="188"/>
    <n v="5"/>
    <n v="7"/>
    <n v="16296"/>
    <n v="1629.6"/>
    <n v="14666.4"/>
    <n v="11640"/>
    <n v="3026.3999999999996"/>
    <d v="2014-09-01T00:00:00"/>
    <n v="9"/>
    <x v="6"/>
    <n v="2014"/>
    <n v="1.2999999999999998"/>
  </r>
  <r>
    <x v="0"/>
    <x v="4"/>
    <x v="1"/>
    <s v="High"/>
    <x v="189"/>
    <n v="5"/>
    <n v="350"/>
    <n v="809550"/>
    <n v="80955"/>
    <n v="728595"/>
    <n v="601380"/>
    <n v="127215"/>
    <d v="2014-05-01T00:00:00"/>
    <n v="5"/>
    <x v="10"/>
    <n v="2014"/>
    <n v="55"/>
  </r>
  <r>
    <x v="1"/>
    <x v="2"/>
    <x v="1"/>
    <s v="High"/>
    <x v="190"/>
    <n v="5"/>
    <n v="15"/>
    <n v="31080"/>
    <n v="3108"/>
    <n v="27972"/>
    <n v="20720"/>
    <n v="7252"/>
    <d v="2014-12-01T00:00:00"/>
    <n v="12"/>
    <x v="2"/>
    <n v="2014"/>
    <n v="3.5"/>
  </r>
  <r>
    <x v="0"/>
    <x v="2"/>
    <x v="2"/>
    <s v="High"/>
    <x v="191"/>
    <n v="10"/>
    <n v="20"/>
    <n v="39080"/>
    <n v="3908"/>
    <n v="35172"/>
    <n v="19540"/>
    <n v="15632"/>
    <d v="2014-03-01T00:00:00"/>
    <n v="3"/>
    <x v="3"/>
    <n v="2014"/>
    <n v="8"/>
  </r>
  <r>
    <x v="4"/>
    <x v="3"/>
    <x v="2"/>
    <s v="High"/>
    <x v="192"/>
    <n v="10"/>
    <n v="300"/>
    <n v="177300"/>
    <n v="17730"/>
    <n v="159570"/>
    <n v="147750"/>
    <n v="11820"/>
    <d v="2014-05-01T00:00:00"/>
    <n v="5"/>
    <x v="10"/>
    <n v="2014"/>
    <n v="20"/>
  </r>
  <r>
    <x v="0"/>
    <x v="1"/>
    <x v="2"/>
    <s v="High"/>
    <x v="193"/>
    <n v="10"/>
    <n v="20"/>
    <n v="4820"/>
    <n v="482"/>
    <n v="4338"/>
    <n v="2410"/>
    <n v="1928"/>
    <d v="2014-10-01T00:00:00"/>
    <n v="10"/>
    <x v="8"/>
    <n v="2014"/>
    <n v="8"/>
  </r>
  <r>
    <x v="0"/>
    <x v="0"/>
    <x v="3"/>
    <s v="High"/>
    <x v="194"/>
    <n v="260"/>
    <n v="350"/>
    <n v="784000"/>
    <n v="78400"/>
    <n v="705600"/>
    <n v="582400"/>
    <n v="123200"/>
    <d v="2014-02-01T00:00:00"/>
    <n v="2"/>
    <x v="7"/>
    <n v="2014"/>
    <n v="55"/>
  </r>
  <r>
    <x v="4"/>
    <x v="4"/>
    <x v="3"/>
    <s v="High"/>
    <x v="164"/>
    <n v="260"/>
    <n v="300"/>
    <n v="897900"/>
    <n v="89790"/>
    <n v="808110"/>
    <n v="748250"/>
    <n v="59860"/>
    <d v="2014-03-01T00:00:00"/>
    <n v="3"/>
    <x v="3"/>
    <n v="2014"/>
    <n v="20"/>
  </r>
  <r>
    <x v="2"/>
    <x v="0"/>
    <x v="3"/>
    <s v="High"/>
    <x v="195"/>
    <n v="260"/>
    <n v="12"/>
    <n v="42246"/>
    <n v="4224.6000000000004"/>
    <n v="38021.399999999994"/>
    <n v="10561.5"/>
    <n v="27459.899999999998"/>
    <d v="2014-04-01T00:00:00"/>
    <n v="4"/>
    <x v="9"/>
    <n v="2014"/>
    <n v="7.8"/>
  </r>
  <r>
    <x v="0"/>
    <x v="3"/>
    <x v="3"/>
    <s v="High"/>
    <x v="196"/>
    <n v="260"/>
    <n v="20"/>
    <n v="40780"/>
    <n v="4078"/>
    <n v="36702"/>
    <n v="20390"/>
    <n v="16312"/>
    <d v="2014-05-01T00:00:00"/>
    <n v="5"/>
    <x v="10"/>
    <n v="2014"/>
    <n v="8"/>
  </r>
  <r>
    <x v="2"/>
    <x v="1"/>
    <x v="3"/>
    <s v="High"/>
    <x v="197"/>
    <n v="260"/>
    <n v="12"/>
    <n v="30888"/>
    <n v="3088.8"/>
    <n v="27799.200000000001"/>
    <n v="7722"/>
    <n v="20077.2"/>
    <d v="2014-08-01T00:00:00"/>
    <n v="8"/>
    <x v="5"/>
    <n v="2014"/>
    <n v="7.8000000000000007"/>
  </r>
  <r>
    <x v="0"/>
    <x v="0"/>
    <x v="3"/>
    <s v="High"/>
    <x v="198"/>
    <n v="260"/>
    <n v="350"/>
    <n v="247450"/>
    <n v="24745"/>
    <n v="222705"/>
    <n v="183820"/>
    <n v="38885"/>
    <d v="2014-09-01T00:00:00"/>
    <n v="9"/>
    <x v="6"/>
    <n v="2014"/>
    <n v="55"/>
  </r>
  <r>
    <x v="1"/>
    <x v="2"/>
    <x v="3"/>
    <s v="High"/>
    <x v="190"/>
    <n v="260"/>
    <n v="15"/>
    <n v="31080"/>
    <n v="3108"/>
    <n v="27972"/>
    <n v="20720"/>
    <n v="7252"/>
    <d v="2014-12-01T00:00:00"/>
    <n v="12"/>
    <x v="2"/>
    <n v="2014"/>
    <n v="3.5"/>
  </r>
  <r>
    <x v="4"/>
    <x v="2"/>
    <x v="3"/>
    <s v="High"/>
    <x v="199"/>
    <n v="260"/>
    <n v="300"/>
    <n v="255900"/>
    <n v="25590"/>
    <n v="230310"/>
    <n v="213250"/>
    <n v="17060"/>
    <d v="2014-12-01T00:00:00"/>
    <n v="12"/>
    <x v="2"/>
    <n v="2014"/>
    <n v="20"/>
  </r>
  <r>
    <x v="0"/>
    <x v="2"/>
    <x v="2"/>
    <s v="High"/>
    <x v="200"/>
    <n v="10"/>
    <n v="7"/>
    <n v="17724"/>
    <n v="1949.6399999999999"/>
    <n v="15774.36"/>
    <n v="12660"/>
    <n v="3114.3599999999997"/>
    <d v="2014-04-01T00:00:00"/>
    <n v="4"/>
    <x v="9"/>
    <n v="2014"/>
    <n v="1.2299999999999998"/>
  </r>
  <r>
    <x v="1"/>
    <x v="4"/>
    <x v="3"/>
    <s v="High"/>
    <x v="201"/>
    <n v="260"/>
    <n v="15"/>
    <n v="47992.5"/>
    <n v="5279.1749999999993"/>
    <n v="42713.324999999997"/>
    <n v="31995"/>
    <n v="10718.324999999999"/>
    <d v="2014-07-01T00:00:00"/>
    <n v="7"/>
    <x v="4"/>
    <n v="2014"/>
    <n v="3.3499999999999996"/>
  </r>
  <r>
    <x v="2"/>
    <x v="1"/>
    <x v="3"/>
    <s v="High"/>
    <x v="202"/>
    <n v="260"/>
    <n v="12"/>
    <n v="5664"/>
    <n v="623.04"/>
    <n v="5040.96"/>
    <n v="1416"/>
    <n v="3624.96"/>
    <d v="2014-10-01T00:00:00"/>
    <n v="10"/>
    <x v="8"/>
    <n v="2014"/>
    <n v="7.68"/>
  </r>
  <r>
    <x v="2"/>
    <x v="0"/>
    <x v="0"/>
    <s v="High"/>
    <x v="203"/>
    <n v="3"/>
    <n v="12"/>
    <n v="23244"/>
    <n v="2556.84"/>
    <n v="20687.16"/>
    <n v="5811"/>
    <n v="14876.16"/>
    <d v="2014-02-01T00:00:00"/>
    <n v="2"/>
    <x v="7"/>
    <n v="2014"/>
    <n v="7.68"/>
  </r>
  <r>
    <x v="0"/>
    <x v="1"/>
    <x v="0"/>
    <s v="High"/>
    <x v="204"/>
    <n v="3"/>
    <n v="350"/>
    <n v="277200"/>
    <n v="30492"/>
    <n v="246708"/>
    <n v="205920"/>
    <n v="40788"/>
    <d v="2014-03-01T00:00:00"/>
    <n v="3"/>
    <x v="3"/>
    <n v="2014"/>
    <n v="51.5"/>
  </r>
  <r>
    <x v="4"/>
    <x v="1"/>
    <x v="0"/>
    <s v="High"/>
    <x v="205"/>
    <n v="3"/>
    <n v="300"/>
    <n v="843300"/>
    <n v="92763"/>
    <n v="750537"/>
    <n v="702750"/>
    <n v="47787"/>
    <d v="2014-07-01T00:00:00"/>
    <n v="7"/>
    <x v="4"/>
    <n v="2014"/>
    <n v="17"/>
  </r>
  <r>
    <x v="0"/>
    <x v="1"/>
    <x v="1"/>
    <s v="High"/>
    <x v="206"/>
    <n v="5"/>
    <n v="350"/>
    <n v="268100"/>
    <n v="29491"/>
    <n v="238609"/>
    <n v="199160"/>
    <n v="39449"/>
    <d v="2014-01-01T00:00:00"/>
    <n v="1"/>
    <x v="0"/>
    <n v="2014"/>
    <n v="51.5"/>
  </r>
  <r>
    <x v="1"/>
    <x v="3"/>
    <x v="1"/>
    <s v="High"/>
    <x v="207"/>
    <n v="5"/>
    <n v="15"/>
    <n v="32355"/>
    <n v="3559.05"/>
    <n v="28795.95"/>
    <n v="21570"/>
    <n v="7225.9500000000007"/>
    <d v="2014-12-01T00:00:00"/>
    <n v="12"/>
    <x v="2"/>
    <n v="2014"/>
    <n v="3.3500000000000005"/>
  </r>
  <r>
    <x v="4"/>
    <x v="0"/>
    <x v="2"/>
    <s v="High"/>
    <x v="208"/>
    <n v="10"/>
    <n v="300"/>
    <n v="261900"/>
    <n v="28809"/>
    <n v="233091"/>
    <n v="218250"/>
    <n v="14841"/>
    <d v="2014-01-01T00:00:00"/>
    <n v="1"/>
    <x v="0"/>
    <n v="2014"/>
    <n v="17"/>
  </r>
  <r>
    <x v="0"/>
    <x v="3"/>
    <x v="2"/>
    <s v="High"/>
    <x v="209"/>
    <n v="10"/>
    <n v="20"/>
    <n v="22440"/>
    <n v="2468.4"/>
    <n v="19971.599999999999"/>
    <n v="11220"/>
    <n v="8751.5999999999985"/>
    <d v="2014-03-01T00:00:00"/>
    <n v="3"/>
    <x v="3"/>
    <n v="2014"/>
    <n v="7.7999999999999989"/>
  </r>
  <r>
    <x v="0"/>
    <x v="0"/>
    <x v="2"/>
    <s v="High"/>
    <x v="210"/>
    <n v="10"/>
    <n v="350"/>
    <n v="736575"/>
    <n v="81023.25"/>
    <n v="655551.75"/>
    <n v="547170"/>
    <n v="108381.75"/>
    <d v="2014-07-01T00:00:00"/>
    <n v="7"/>
    <x v="4"/>
    <n v="2014"/>
    <n v="51.5"/>
  </r>
  <r>
    <x v="2"/>
    <x v="0"/>
    <x v="2"/>
    <s v="High"/>
    <x v="211"/>
    <n v="10"/>
    <n v="12"/>
    <n v="48312"/>
    <n v="5314.32"/>
    <n v="42997.68"/>
    <n v="12078"/>
    <n v="30919.68"/>
    <d v="2014-07-01T00:00:00"/>
    <n v="7"/>
    <x v="4"/>
    <n v="2014"/>
    <n v="7.68"/>
  </r>
  <r>
    <x v="2"/>
    <x v="2"/>
    <x v="2"/>
    <s v="High"/>
    <x v="212"/>
    <n v="10"/>
    <n v="12"/>
    <n v="29106"/>
    <n v="3201.66"/>
    <n v="25904.340000000004"/>
    <n v="7276.5"/>
    <n v="18627.840000000004"/>
    <d v="2014-07-01T00:00:00"/>
    <n v="7"/>
    <x v="4"/>
    <n v="2014"/>
    <n v="7.6800000000000015"/>
  </r>
  <r>
    <x v="0"/>
    <x v="0"/>
    <x v="2"/>
    <s v="High"/>
    <x v="213"/>
    <n v="10"/>
    <n v="20"/>
    <n v="47880"/>
    <n v="5266.8"/>
    <n v="42613.2"/>
    <n v="23940"/>
    <n v="18673.199999999997"/>
    <d v="2014-08-01T00:00:00"/>
    <n v="8"/>
    <x v="5"/>
    <n v="2014"/>
    <n v="7.7999999999999989"/>
  </r>
  <r>
    <x v="1"/>
    <x v="3"/>
    <x v="2"/>
    <s v="High"/>
    <x v="214"/>
    <n v="10"/>
    <n v="15"/>
    <n v="29760"/>
    <n v="3273.6"/>
    <n v="26486.400000000001"/>
    <n v="19840"/>
    <n v="6646.4000000000015"/>
    <d v="2014-08-01T00:00:00"/>
    <n v="8"/>
    <x v="5"/>
    <n v="2014"/>
    <n v="3.3500000000000005"/>
  </r>
  <r>
    <x v="4"/>
    <x v="0"/>
    <x v="2"/>
    <s v="High"/>
    <x v="159"/>
    <n v="10"/>
    <n v="300"/>
    <n v="409800"/>
    <n v="45078"/>
    <n v="364722"/>
    <n v="341500"/>
    <n v="23222"/>
    <d v="2014-11-01T00:00:00"/>
    <n v="11"/>
    <x v="11"/>
    <n v="2014"/>
    <n v="17"/>
  </r>
  <r>
    <x v="0"/>
    <x v="3"/>
    <x v="3"/>
    <s v="High"/>
    <x v="215"/>
    <n v="260"/>
    <n v="20"/>
    <n v="52580"/>
    <n v="5783.8"/>
    <n v="46796.2"/>
    <n v="26290"/>
    <n v="20506.199999999997"/>
    <d v="2014-01-01T00:00:00"/>
    <n v="1"/>
    <x v="0"/>
    <n v="2014"/>
    <n v="7.7999999999999989"/>
  </r>
  <r>
    <x v="1"/>
    <x v="3"/>
    <x v="3"/>
    <s v="High"/>
    <x v="207"/>
    <n v="260"/>
    <n v="15"/>
    <n v="32355"/>
    <n v="3559.05"/>
    <n v="28795.95"/>
    <n v="21570"/>
    <n v="7225.9500000000007"/>
    <d v="2014-12-01T00:00:00"/>
    <n v="12"/>
    <x v="2"/>
    <n v="2014"/>
    <n v="3.3500000000000005"/>
  </r>
  <r>
    <x v="0"/>
    <x v="3"/>
    <x v="0"/>
    <s v="High"/>
    <x v="216"/>
    <n v="3"/>
    <n v="350"/>
    <n v="310100"/>
    <n v="37212"/>
    <n v="272888"/>
    <n v="230360"/>
    <n v="42528"/>
    <d v="2014-06-01T00:00:00"/>
    <n v="6"/>
    <x v="1"/>
    <n v="2014"/>
    <n v="48"/>
  </r>
  <r>
    <x v="1"/>
    <x v="0"/>
    <x v="0"/>
    <s v="High"/>
    <x v="101"/>
    <n v="3"/>
    <n v="15"/>
    <n v="40335"/>
    <n v="4840.2"/>
    <n v="35494.800000000003"/>
    <n v="26890"/>
    <n v="8604.8000000000029"/>
    <d v="2014-11-01T00:00:00"/>
    <n v="11"/>
    <x v="11"/>
    <n v="2014"/>
    <n v="3.2000000000000011"/>
  </r>
  <r>
    <x v="1"/>
    <x v="4"/>
    <x v="1"/>
    <s v="High"/>
    <x v="217"/>
    <n v="5"/>
    <n v="15"/>
    <n v="10155"/>
    <n v="1218.5999999999999"/>
    <n v="8936.4"/>
    <n v="6770"/>
    <n v="2166.3999999999996"/>
    <d v="2014-03-01T00:00:00"/>
    <n v="3"/>
    <x v="3"/>
    <n v="2014"/>
    <n v="3.1999999999999993"/>
  </r>
  <r>
    <x v="4"/>
    <x v="2"/>
    <x v="1"/>
    <s v="High"/>
    <x v="218"/>
    <n v="5"/>
    <n v="300"/>
    <n v="531900"/>
    <n v="63828"/>
    <n v="468072"/>
    <n v="443250"/>
    <n v="24822"/>
    <d v="2014-04-01T00:00:00"/>
    <n v="4"/>
    <x v="9"/>
    <n v="2014"/>
    <n v="14"/>
  </r>
  <r>
    <x v="0"/>
    <x v="3"/>
    <x v="1"/>
    <s v="High"/>
    <x v="219"/>
    <n v="5"/>
    <n v="7"/>
    <n v="16940"/>
    <n v="2032.8"/>
    <n v="14907.2"/>
    <n v="12100"/>
    <n v="2807.2000000000007"/>
    <d v="2014-09-01T00:00:00"/>
    <n v="9"/>
    <x v="6"/>
    <n v="2014"/>
    <n v="1.1600000000000004"/>
  </r>
  <r>
    <x v="0"/>
    <x v="0"/>
    <x v="1"/>
    <s v="High"/>
    <x v="220"/>
    <n v="5"/>
    <n v="7"/>
    <n v="19138"/>
    <n v="2296.56"/>
    <n v="16841.439999999999"/>
    <n v="13670"/>
    <n v="3171.4399999999987"/>
    <d v="2014-10-01T00:00:00"/>
    <n v="10"/>
    <x v="8"/>
    <n v="2014"/>
    <n v="1.1599999999999995"/>
  </r>
  <r>
    <x v="4"/>
    <x v="4"/>
    <x v="2"/>
    <s v="High"/>
    <x v="221"/>
    <n v="10"/>
    <n v="300"/>
    <n v="1048500"/>
    <n v="125820"/>
    <n v="922680"/>
    <n v="873750"/>
    <n v="48930"/>
    <d v="2014-01-01T00:00:00"/>
    <n v="1"/>
    <x v="0"/>
    <n v="2014"/>
    <n v="14"/>
  </r>
  <r>
    <x v="0"/>
    <x v="3"/>
    <x v="2"/>
    <s v="High"/>
    <x v="216"/>
    <n v="10"/>
    <n v="350"/>
    <n v="310100"/>
    <n v="37212"/>
    <n v="272888"/>
    <n v="230360"/>
    <n v="42528"/>
    <d v="2014-06-01T00:00:00"/>
    <n v="6"/>
    <x v="1"/>
    <n v="2014"/>
    <n v="48"/>
  </r>
  <r>
    <x v="0"/>
    <x v="3"/>
    <x v="2"/>
    <s v="High"/>
    <x v="222"/>
    <n v="10"/>
    <n v="20"/>
    <n v="18100"/>
    <n v="2172"/>
    <n v="15928"/>
    <n v="9050"/>
    <n v="6878"/>
    <d v="2014-10-01T00:00:00"/>
    <n v="10"/>
    <x v="8"/>
    <n v="2014"/>
    <n v="7.6"/>
  </r>
  <r>
    <x v="0"/>
    <x v="2"/>
    <x v="2"/>
    <s v="High"/>
    <x v="223"/>
    <n v="10"/>
    <n v="350"/>
    <n v="557900"/>
    <n v="66948"/>
    <n v="490952"/>
    <n v="414440"/>
    <n v="76512"/>
    <d v="2014-11-01T00:00:00"/>
    <n v="11"/>
    <x v="11"/>
    <n v="2014"/>
    <n v="48"/>
  </r>
  <r>
    <x v="4"/>
    <x v="1"/>
    <x v="2"/>
    <s v="High"/>
    <x v="224"/>
    <n v="10"/>
    <n v="300"/>
    <n v="407700"/>
    <n v="48924"/>
    <n v="358776"/>
    <n v="339750"/>
    <n v="19026"/>
    <d v="2014-11-01T00:00:00"/>
    <n v="11"/>
    <x v="11"/>
    <n v="2014"/>
    <n v="14"/>
  </r>
  <r>
    <x v="4"/>
    <x v="3"/>
    <x v="2"/>
    <s v="High"/>
    <x v="225"/>
    <n v="10"/>
    <n v="300"/>
    <n v="645000"/>
    <n v="77400"/>
    <n v="567600"/>
    <n v="537500"/>
    <n v="30100"/>
    <d v="2014-11-01T00:00:00"/>
    <n v="11"/>
    <x v="11"/>
    <n v="2014"/>
    <n v="14"/>
  </r>
  <r>
    <x v="0"/>
    <x v="3"/>
    <x v="2"/>
    <s v="High"/>
    <x v="226"/>
    <n v="10"/>
    <n v="350"/>
    <n v="418950"/>
    <n v="50274"/>
    <n v="368676"/>
    <n v="311220"/>
    <n v="57456"/>
    <d v="2014-11-01T00:00:00"/>
    <n v="11"/>
    <x v="11"/>
    <n v="2014"/>
    <n v="48"/>
  </r>
  <r>
    <x v="0"/>
    <x v="3"/>
    <x v="2"/>
    <s v="High"/>
    <x v="227"/>
    <n v="10"/>
    <n v="20"/>
    <n v="24660"/>
    <n v="2959.2"/>
    <n v="21700.799999999999"/>
    <n v="12330"/>
    <n v="9370.7999999999993"/>
    <d v="2014-12-01T00:00:00"/>
    <n v="12"/>
    <x v="2"/>
    <n v="2014"/>
    <n v="7.6"/>
  </r>
  <r>
    <x v="0"/>
    <x v="4"/>
    <x v="3"/>
    <s v="High"/>
    <x v="228"/>
    <n v="260"/>
    <n v="350"/>
    <n v="94500"/>
    <n v="11340"/>
    <n v="83160"/>
    <n v="70200"/>
    <n v="12960"/>
    <d v="2014-02-01T00:00:00"/>
    <n v="2"/>
    <x v="7"/>
    <n v="2014"/>
    <n v="48"/>
  </r>
  <r>
    <x v="0"/>
    <x v="2"/>
    <x v="3"/>
    <s v="High"/>
    <x v="229"/>
    <n v="260"/>
    <n v="7"/>
    <n v="23950.5"/>
    <n v="2874.06"/>
    <n v="21076.44"/>
    <n v="17107.5"/>
    <n v="3968.9399999999987"/>
    <d v="2014-07-01T00:00:00"/>
    <n v="7"/>
    <x v="4"/>
    <n v="2014"/>
    <n v="1.1599999999999997"/>
  </r>
  <r>
    <x v="0"/>
    <x v="0"/>
    <x v="3"/>
    <s v="High"/>
    <x v="220"/>
    <n v="260"/>
    <n v="7"/>
    <n v="19138"/>
    <n v="2296.56"/>
    <n v="16841.439999999999"/>
    <n v="13670"/>
    <n v="3171.4399999999987"/>
    <d v="2014-10-01T00:00:00"/>
    <n v="10"/>
    <x v="8"/>
    <n v="2014"/>
    <n v="1.1599999999999995"/>
  </r>
  <r>
    <x v="0"/>
    <x v="2"/>
    <x v="0"/>
    <s v="High"/>
    <x v="230"/>
    <n v="3"/>
    <n v="20"/>
    <n v="50430"/>
    <n v="6051.6"/>
    <n v="44378.399999999994"/>
    <n v="25215"/>
    <n v="19163.399999999998"/>
    <d v="2014-01-01T00:00:00"/>
    <n v="1"/>
    <x v="0"/>
    <n v="2014"/>
    <n v="7.5999999999999988"/>
  </r>
  <r>
    <x v="2"/>
    <x v="3"/>
    <x v="1"/>
    <s v="High"/>
    <x v="231"/>
    <n v="5"/>
    <n v="12"/>
    <n v="31932"/>
    <n v="3831.84"/>
    <n v="28100.16"/>
    <n v="7983"/>
    <n v="20117.16"/>
    <d v="2014-05-01T00:00:00"/>
    <n v="5"/>
    <x v="10"/>
    <n v="2014"/>
    <n v="7.56"/>
  </r>
  <r>
    <x v="0"/>
    <x v="1"/>
    <x v="2"/>
    <s v="High"/>
    <x v="232"/>
    <n v="10"/>
    <n v="20"/>
    <n v="30620"/>
    <n v="3674.4"/>
    <n v="26945.599999999999"/>
    <n v="15310"/>
    <n v="11635.599999999999"/>
    <d v="2014-12-01T00:00:00"/>
    <n v="12"/>
    <x v="2"/>
    <n v="2014"/>
    <n v="7.5999999999999988"/>
  </r>
  <r>
    <x v="1"/>
    <x v="4"/>
    <x v="0"/>
    <s v="High"/>
    <x v="233"/>
    <n v="3"/>
    <n v="15"/>
    <n v="38505"/>
    <n v="5005.6499999999996"/>
    <n v="33499.35"/>
    <n v="25670"/>
    <n v="7829.3499999999985"/>
    <d v="2014-06-01T00:00:00"/>
    <n v="6"/>
    <x v="1"/>
    <n v="2014"/>
    <n v="3.0499999999999994"/>
  </r>
  <r>
    <x v="0"/>
    <x v="0"/>
    <x v="0"/>
    <s v="High"/>
    <x v="234"/>
    <n v="3"/>
    <n v="350"/>
    <n v="323050"/>
    <n v="41996.5"/>
    <n v="281053.5"/>
    <n v="239980"/>
    <n v="41073.5"/>
    <d v="2014-03-01T00:00:00"/>
    <n v="3"/>
    <x v="3"/>
    <n v="2014"/>
    <n v="44.5"/>
  </r>
  <r>
    <x v="0"/>
    <x v="2"/>
    <x v="0"/>
    <s v="High"/>
    <x v="235"/>
    <n v="3"/>
    <n v="350"/>
    <n v="626500"/>
    <n v="81445"/>
    <n v="545055"/>
    <n v="465400"/>
    <n v="79655"/>
    <d v="2014-03-01T00:00:00"/>
    <n v="3"/>
    <x v="3"/>
    <n v="2014"/>
    <n v="44.5"/>
  </r>
  <r>
    <x v="0"/>
    <x v="4"/>
    <x v="1"/>
    <s v="High"/>
    <x v="236"/>
    <n v="5"/>
    <n v="350"/>
    <n v="343875"/>
    <n v="44703.75"/>
    <n v="299171.25"/>
    <n v="255450"/>
    <n v="43721.25"/>
    <d v="2014-01-01T00:00:00"/>
    <n v="1"/>
    <x v="0"/>
    <n v="2014"/>
    <n v="44.5"/>
  </r>
  <r>
    <x v="0"/>
    <x v="4"/>
    <x v="1"/>
    <s v="High"/>
    <x v="237"/>
    <n v="5"/>
    <n v="7"/>
    <n v="9086"/>
    <n v="1181.18"/>
    <n v="7904.82"/>
    <n v="6490"/>
    <n v="1414.8199999999997"/>
    <d v="2014-02-01T00:00:00"/>
    <n v="2"/>
    <x v="7"/>
    <n v="2014"/>
    <n v="1.0899999999999999"/>
  </r>
  <r>
    <x v="2"/>
    <x v="3"/>
    <x v="1"/>
    <s v="High"/>
    <x v="238"/>
    <n v="5"/>
    <n v="12"/>
    <n v="7248"/>
    <n v="942.24"/>
    <n v="6305.76"/>
    <n v="1812"/>
    <n v="4493.76"/>
    <d v="2014-06-01T00:00:00"/>
    <n v="6"/>
    <x v="1"/>
    <n v="2014"/>
    <n v="7.44"/>
  </r>
  <r>
    <x v="0"/>
    <x v="3"/>
    <x v="1"/>
    <s v="High"/>
    <x v="239"/>
    <n v="5"/>
    <n v="20"/>
    <n v="45100"/>
    <n v="5863"/>
    <n v="39237"/>
    <n v="22550"/>
    <n v="16687"/>
    <d v="2014-07-01T00:00:00"/>
    <n v="7"/>
    <x v="4"/>
    <n v="2014"/>
    <n v="7.4"/>
  </r>
  <r>
    <x v="0"/>
    <x v="0"/>
    <x v="1"/>
    <s v="High"/>
    <x v="240"/>
    <n v="5"/>
    <n v="20"/>
    <n v="24980"/>
    <n v="3247.4"/>
    <n v="21732.6"/>
    <n v="12490"/>
    <n v="9242.5999999999985"/>
    <d v="2014-10-01T00:00:00"/>
    <n v="10"/>
    <x v="8"/>
    <n v="2014"/>
    <n v="7.3999999999999986"/>
  </r>
  <r>
    <x v="0"/>
    <x v="4"/>
    <x v="2"/>
    <s v="High"/>
    <x v="241"/>
    <n v="10"/>
    <n v="7"/>
    <n v="10069.5"/>
    <n v="1309.0350000000001"/>
    <n v="8760.4650000000001"/>
    <n v="7192.5"/>
    <n v="1567.9649999999992"/>
    <d v="2014-01-01T00:00:00"/>
    <n v="1"/>
    <x v="0"/>
    <n v="2014"/>
    <n v="1.0899999999999994"/>
  </r>
  <r>
    <x v="4"/>
    <x v="1"/>
    <x v="2"/>
    <s v="High"/>
    <x v="242"/>
    <n v="10"/>
    <n v="300"/>
    <n v="242100"/>
    <n v="31473"/>
    <n v="210627"/>
    <n v="201750"/>
    <n v="8877"/>
    <d v="2014-01-01T00:00:00"/>
    <n v="1"/>
    <x v="0"/>
    <n v="2014"/>
    <n v="11"/>
  </r>
  <r>
    <x v="0"/>
    <x v="4"/>
    <x v="2"/>
    <s v="High"/>
    <x v="243"/>
    <n v="10"/>
    <n v="20"/>
    <n v="52820"/>
    <n v="6866.6"/>
    <n v="45953.4"/>
    <n v="26410"/>
    <n v="19543.400000000001"/>
    <d v="2014-02-01T00:00:00"/>
    <n v="2"/>
    <x v="7"/>
    <n v="2014"/>
    <n v="7.4"/>
  </r>
  <r>
    <x v="0"/>
    <x v="1"/>
    <x v="2"/>
    <s v="High"/>
    <x v="244"/>
    <n v="10"/>
    <n v="20"/>
    <n v="54160"/>
    <n v="7040.8"/>
    <n v="47119.199999999997"/>
    <n v="27080"/>
    <n v="20039.199999999997"/>
    <d v="2014-02-01T00:00:00"/>
    <n v="2"/>
    <x v="7"/>
    <n v="2014"/>
    <n v="7.3999999999999986"/>
  </r>
  <r>
    <x v="0"/>
    <x v="0"/>
    <x v="2"/>
    <s v="High"/>
    <x v="245"/>
    <n v="10"/>
    <n v="350"/>
    <n v="921200"/>
    <n v="119756"/>
    <n v="801444"/>
    <n v="684320"/>
    <n v="117124"/>
    <d v="2014-06-01T00:00:00"/>
    <n v="6"/>
    <x v="1"/>
    <n v="2014"/>
    <n v="44.5"/>
  </r>
  <r>
    <x v="2"/>
    <x v="3"/>
    <x v="2"/>
    <s v="High"/>
    <x v="246"/>
    <n v="10"/>
    <n v="12"/>
    <n v="6852"/>
    <n v="890.76"/>
    <n v="5961.24"/>
    <n v="1713"/>
    <n v="4248.24"/>
    <d v="2014-07-01T00:00:00"/>
    <n v="7"/>
    <x v="4"/>
    <n v="2014"/>
    <n v="7.4399999999999995"/>
  </r>
  <r>
    <x v="0"/>
    <x v="2"/>
    <x v="2"/>
    <s v="High"/>
    <x v="247"/>
    <n v="10"/>
    <n v="7"/>
    <n v="18872"/>
    <n v="2453.36"/>
    <n v="16418.64"/>
    <n v="13480"/>
    <n v="2938.6399999999994"/>
    <d v="2014-08-01T00:00:00"/>
    <n v="8"/>
    <x v="5"/>
    <n v="2014"/>
    <n v="1.0899999999999999"/>
  </r>
  <r>
    <x v="1"/>
    <x v="0"/>
    <x v="2"/>
    <s v="High"/>
    <x v="248"/>
    <n v="10"/>
    <n v="15"/>
    <n v="23475"/>
    <n v="3051.75"/>
    <n v="20423.25"/>
    <n v="15650"/>
    <n v="4773.25"/>
    <d v="2014-10-01T00:00:00"/>
    <n v="10"/>
    <x v="8"/>
    <n v="2014"/>
    <n v="3.05"/>
  </r>
  <r>
    <x v="0"/>
    <x v="0"/>
    <x v="2"/>
    <s v="High"/>
    <x v="240"/>
    <n v="10"/>
    <n v="20"/>
    <n v="24980"/>
    <n v="3247.4"/>
    <n v="21732.6"/>
    <n v="12490"/>
    <n v="9242.5999999999985"/>
    <d v="2014-10-01T00:00:00"/>
    <n v="10"/>
    <x v="8"/>
    <n v="2014"/>
    <n v="7.3999999999999986"/>
  </r>
  <r>
    <x v="0"/>
    <x v="1"/>
    <x v="2"/>
    <s v="High"/>
    <x v="249"/>
    <n v="10"/>
    <n v="350"/>
    <n v="124950"/>
    <n v="16243.5"/>
    <n v="108706.5"/>
    <n v="92820"/>
    <n v="15886.5"/>
    <d v="2014-11-01T00:00:00"/>
    <n v="11"/>
    <x v="11"/>
    <n v="2014"/>
    <n v="44.5"/>
  </r>
  <r>
    <x v="2"/>
    <x v="1"/>
    <x v="2"/>
    <s v="High"/>
    <x v="250"/>
    <n v="10"/>
    <n v="12"/>
    <n v="12156"/>
    <n v="1580.28"/>
    <n v="10575.72"/>
    <n v="3039"/>
    <n v="7536.7199999999993"/>
    <d v="2014-12-01T00:00:00"/>
    <n v="12"/>
    <x v="2"/>
    <n v="2014"/>
    <n v="7.4399999999999995"/>
  </r>
  <r>
    <x v="0"/>
    <x v="2"/>
    <x v="3"/>
    <s v="High"/>
    <x v="251"/>
    <n v="260"/>
    <n v="7"/>
    <n v="8330"/>
    <n v="1082.9000000000001"/>
    <n v="7247.1"/>
    <n v="5950"/>
    <n v="1297.1000000000004"/>
    <d v="2014-06-01T00:00:00"/>
    <n v="6"/>
    <x v="1"/>
    <n v="2014"/>
    <n v="1.0900000000000003"/>
  </r>
  <r>
    <x v="2"/>
    <x v="3"/>
    <x v="3"/>
    <s v="High"/>
    <x v="252"/>
    <n v="260"/>
    <n v="12"/>
    <n v="4920"/>
    <n v="639.6"/>
    <n v="4280.3999999999996"/>
    <n v="1230"/>
    <n v="3050.3999999999996"/>
    <d v="2014-10-01T00:00:00"/>
    <n v="10"/>
    <x v="8"/>
    <n v="2014"/>
    <n v="7.4399999999999995"/>
  </r>
  <r>
    <x v="0"/>
    <x v="3"/>
    <x v="0"/>
    <s v="High"/>
    <x v="253"/>
    <n v="3"/>
    <n v="20"/>
    <n v="51580"/>
    <n v="7221.2"/>
    <n v="44358.8"/>
    <n v="25790"/>
    <n v="18568.800000000003"/>
    <d v="2014-04-01T00:00:00"/>
    <n v="4"/>
    <x v="9"/>
    <n v="2014"/>
    <n v="7.2000000000000011"/>
  </r>
  <r>
    <x v="0"/>
    <x v="4"/>
    <x v="0"/>
    <s v="High"/>
    <x v="133"/>
    <n v="3"/>
    <n v="20"/>
    <n v="34860"/>
    <n v="4880.3999999999996"/>
    <n v="29979.599999999999"/>
    <n v="17430"/>
    <n v="12549.599999999999"/>
    <d v="2014-05-01T00:00:00"/>
    <n v="5"/>
    <x v="10"/>
    <n v="2014"/>
    <n v="7.1999999999999993"/>
  </r>
  <r>
    <x v="0"/>
    <x v="1"/>
    <x v="0"/>
    <s v="High"/>
    <x v="254"/>
    <n v="3"/>
    <n v="7"/>
    <n v="1960"/>
    <n v="274.39999999999998"/>
    <n v="1685.6"/>
    <n v="1400"/>
    <n v="285.59999999999991"/>
    <d v="2014-12-01T00:00:00"/>
    <n v="12"/>
    <x v="2"/>
    <n v="2014"/>
    <n v="1.0199999999999996"/>
  </r>
  <r>
    <x v="0"/>
    <x v="2"/>
    <x v="1"/>
    <s v="High"/>
    <x v="255"/>
    <n v="5"/>
    <n v="7"/>
    <n v="2051"/>
    <n v="287.14"/>
    <n v="1763.8600000000001"/>
    <n v="1465"/>
    <n v="298.86000000000013"/>
    <d v="2014-02-01T00:00:00"/>
    <n v="2"/>
    <x v="7"/>
    <n v="2014"/>
    <n v="1.0200000000000005"/>
  </r>
  <r>
    <x v="1"/>
    <x v="1"/>
    <x v="2"/>
    <s v="High"/>
    <x v="256"/>
    <n v="10"/>
    <n v="15"/>
    <n v="4170"/>
    <n v="583.79999999999995"/>
    <n v="3586.2"/>
    <n v="2780"/>
    <n v="806.19999999999982"/>
    <d v="2014-02-01T00:00:00"/>
    <n v="2"/>
    <x v="7"/>
    <n v="2014"/>
    <n v="2.8999999999999995"/>
  </r>
  <r>
    <x v="0"/>
    <x v="0"/>
    <x v="2"/>
    <s v="High"/>
    <x v="257"/>
    <n v="10"/>
    <n v="20"/>
    <n v="48560"/>
    <n v="6798.4"/>
    <n v="41761.599999999999"/>
    <n v="24280"/>
    <n v="17481.599999999999"/>
    <d v="2014-03-01T00:00:00"/>
    <n v="3"/>
    <x v="3"/>
    <n v="2014"/>
    <n v="7.1999999999999993"/>
  </r>
  <r>
    <x v="1"/>
    <x v="4"/>
    <x v="2"/>
    <s v="High"/>
    <x v="258"/>
    <n v="10"/>
    <n v="15"/>
    <n v="26505"/>
    <n v="3710.7"/>
    <n v="22794.3"/>
    <n v="17670"/>
    <n v="5124.2999999999993"/>
    <d v="2014-09-01T00:00:00"/>
    <n v="9"/>
    <x v="6"/>
    <n v="2014"/>
    <n v="2.8999999999999995"/>
  </r>
  <r>
    <x v="2"/>
    <x v="2"/>
    <x v="2"/>
    <s v="High"/>
    <x v="259"/>
    <n v="10"/>
    <n v="12"/>
    <n v="16716"/>
    <n v="2340.2399999999998"/>
    <n v="14375.76"/>
    <n v="4179"/>
    <n v="10196.76"/>
    <d v="2014-10-01T00:00:00"/>
    <n v="10"/>
    <x v="8"/>
    <n v="2014"/>
    <n v="7.32"/>
  </r>
  <r>
    <x v="2"/>
    <x v="2"/>
    <x v="3"/>
    <s v="High"/>
    <x v="259"/>
    <n v="260"/>
    <n v="12"/>
    <n v="16716"/>
    <n v="2340.2399999999998"/>
    <n v="14375.76"/>
    <n v="4179"/>
    <n v="10196.76"/>
    <d v="2014-10-01T00:00:00"/>
    <n v="10"/>
    <x v="8"/>
    <n v="2014"/>
    <n v="7.32"/>
  </r>
  <r>
    <x v="4"/>
    <x v="3"/>
    <x v="0"/>
    <s v="High"/>
    <x v="260"/>
    <n v="3"/>
    <n v="300"/>
    <n v="240300"/>
    <n v="33642"/>
    <n v="206658"/>
    <n v="200250"/>
    <n v="6408"/>
    <d v="2014-07-01T00:00:00"/>
    <n v="7"/>
    <x v="4"/>
    <n v="2014"/>
    <n v="8"/>
  </r>
  <r>
    <x v="4"/>
    <x v="0"/>
    <x v="0"/>
    <s v="High"/>
    <x v="130"/>
    <n v="3"/>
    <n v="300"/>
    <n v="448800"/>
    <n v="62832"/>
    <n v="385968"/>
    <n v="374000"/>
    <n v="11968"/>
    <d v="2014-10-01T00:00:00"/>
    <n v="10"/>
    <x v="8"/>
    <n v="2014"/>
    <n v="8"/>
  </r>
  <r>
    <x v="4"/>
    <x v="4"/>
    <x v="0"/>
    <s v="High"/>
    <x v="261"/>
    <n v="3"/>
    <n v="300"/>
    <n v="303000"/>
    <n v="42420"/>
    <n v="260580"/>
    <n v="252500"/>
    <n v="8080"/>
    <d v="2014-10-01T00:00:00"/>
    <n v="10"/>
    <x v="8"/>
    <n v="2014"/>
    <n v="8"/>
  </r>
  <r>
    <x v="1"/>
    <x v="1"/>
    <x v="0"/>
    <s v="High"/>
    <x v="5"/>
    <n v="3"/>
    <n v="15"/>
    <n v="22695"/>
    <n v="3177.3"/>
    <n v="19517.7"/>
    <n v="15130"/>
    <n v="4387.7000000000007"/>
    <d v="2014-11-01T00:00:00"/>
    <n v="11"/>
    <x v="11"/>
    <n v="2014"/>
    <n v="2.9000000000000004"/>
  </r>
  <r>
    <x v="1"/>
    <x v="0"/>
    <x v="0"/>
    <s v="High"/>
    <x v="262"/>
    <n v="3"/>
    <n v="15"/>
    <n v="34500"/>
    <n v="4830"/>
    <n v="29670"/>
    <n v="23000"/>
    <n v="6670"/>
    <d v="2014-12-01T00:00:00"/>
    <n v="12"/>
    <x v="2"/>
    <n v="2014"/>
    <n v="2.9"/>
  </r>
  <r>
    <x v="0"/>
    <x v="0"/>
    <x v="1"/>
    <s v="High"/>
    <x v="263"/>
    <n v="5"/>
    <n v="350"/>
    <n v="779625"/>
    <n v="109147.5"/>
    <n v="670477.5"/>
    <n v="579150"/>
    <n v="91327.5"/>
    <d v="2014-01-01T00:00:00"/>
    <n v="1"/>
    <x v="0"/>
    <n v="2014"/>
    <n v="41"/>
  </r>
  <r>
    <x v="0"/>
    <x v="1"/>
    <x v="1"/>
    <s v="High"/>
    <x v="264"/>
    <n v="5"/>
    <n v="350"/>
    <n v="419650"/>
    <n v="58751"/>
    <n v="360899"/>
    <n v="311740"/>
    <n v="49159"/>
    <d v="2014-04-01T00:00:00"/>
    <n v="4"/>
    <x v="9"/>
    <n v="2014"/>
    <n v="41"/>
  </r>
  <r>
    <x v="0"/>
    <x v="0"/>
    <x v="1"/>
    <s v="High"/>
    <x v="265"/>
    <n v="5"/>
    <n v="350"/>
    <n v="70000"/>
    <n v="9800"/>
    <n v="60200"/>
    <n v="52000"/>
    <n v="8200"/>
    <d v="2014-05-01T00:00:00"/>
    <n v="5"/>
    <x v="10"/>
    <n v="2014"/>
    <n v="41"/>
  </r>
  <r>
    <x v="0"/>
    <x v="0"/>
    <x v="1"/>
    <s v="High"/>
    <x v="266"/>
    <n v="5"/>
    <n v="7"/>
    <n v="2716"/>
    <n v="380.24"/>
    <n v="2335.7600000000002"/>
    <n v="1940"/>
    <n v="395.76000000000022"/>
    <d v="2014-09-01T00:00:00"/>
    <n v="9"/>
    <x v="6"/>
    <n v="2014"/>
    <n v="1.0200000000000005"/>
  </r>
  <r>
    <x v="1"/>
    <x v="0"/>
    <x v="1"/>
    <s v="High"/>
    <x v="262"/>
    <n v="5"/>
    <n v="15"/>
    <n v="34500"/>
    <n v="4830"/>
    <n v="29670"/>
    <n v="23000"/>
    <n v="6670"/>
    <d v="2014-12-01T00:00:00"/>
    <n v="12"/>
    <x v="2"/>
    <n v="2014"/>
    <n v="2.9"/>
  </r>
  <r>
    <x v="0"/>
    <x v="3"/>
    <x v="2"/>
    <s v="High"/>
    <x v="267"/>
    <n v="10"/>
    <n v="20"/>
    <n v="5200"/>
    <n v="728"/>
    <n v="4472"/>
    <n v="2600"/>
    <n v="1872"/>
    <d v="2014-02-01T00:00:00"/>
    <n v="2"/>
    <x v="7"/>
    <n v="2014"/>
    <n v="7.2"/>
  </r>
  <r>
    <x v="2"/>
    <x v="4"/>
    <x v="2"/>
    <s v="High"/>
    <x v="268"/>
    <n v="10"/>
    <n v="12"/>
    <n v="34968"/>
    <n v="4895.5200000000004"/>
    <n v="30072.48"/>
    <n v="8742"/>
    <n v="21330.48"/>
    <d v="2014-10-01T00:00:00"/>
    <n v="10"/>
    <x v="8"/>
    <n v="2014"/>
    <n v="7.32"/>
  </r>
  <r>
    <x v="0"/>
    <x v="2"/>
    <x v="2"/>
    <s v="High"/>
    <x v="269"/>
    <n v="10"/>
    <n v="7"/>
    <n v="12117"/>
    <n v="1696.38"/>
    <n v="10420.619999999999"/>
    <n v="8655"/>
    <n v="1765.619999999999"/>
    <d v="2014-10-01T00:00:00"/>
    <n v="10"/>
    <x v="8"/>
    <n v="2014"/>
    <n v="1.0199999999999994"/>
  </r>
  <r>
    <x v="0"/>
    <x v="0"/>
    <x v="2"/>
    <s v="High"/>
    <x v="270"/>
    <n v="10"/>
    <n v="350"/>
    <n v="245000"/>
    <n v="34300"/>
    <n v="210700"/>
    <n v="182000"/>
    <n v="28700"/>
    <d v="2014-11-01T00:00:00"/>
    <n v="11"/>
    <x v="11"/>
    <n v="2014"/>
    <n v="41"/>
  </r>
  <r>
    <x v="0"/>
    <x v="4"/>
    <x v="2"/>
    <s v="High"/>
    <x v="271"/>
    <n v="10"/>
    <n v="350"/>
    <n v="411950"/>
    <n v="57673"/>
    <n v="354277"/>
    <n v="306020"/>
    <n v="48257"/>
    <d v="2014-11-01T00:00:00"/>
    <n v="11"/>
    <x v="11"/>
    <n v="2014"/>
    <n v="41"/>
  </r>
  <r>
    <x v="4"/>
    <x v="0"/>
    <x v="3"/>
    <s v="High"/>
    <x v="3"/>
    <n v="260"/>
    <n v="300"/>
    <n v="266400"/>
    <n v="37296"/>
    <n v="229104"/>
    <n v="222000"/>
    <n v="7104"/>
    <d v="2014-03-01T00:00:00"/>
    <n v="3"/>
    <x v="3"/>
    <n v="2014"/>
    <n v="8"/>
  </r>
  <r>
    <x v="2"/>
    <x v="2"/>
    <x v="3"/>
    <s v="High"/>
    <x v="272"/>
    <n v="260"/>
    <n v="12"/>
    <n v="29700"/>
    <n v="4158"/>
    <n v="25542"/>
    <n v="7425"/>
    <n v="18117"/>
    <d v="2014-08-01T00:00:00"/>
    <n v="8"/>
    <x v="5"/>
    <n v="2014"/>
    <n v="7.32"/>
  </r>
  <r>
    <x v="2"/>
    <x v="4"/>
    <x v="3"/>
    <s v="High"/>
    <x v="268"/>
    <n v="260"/>
    <n v="12"/>
    <n v="34968"/>
    <n v="4895.5200000000004"/>
    <n v="30072.48"/>
    <n v="8742"/>
    <n v="21330.48"/>
    <d v="2014-10-01T00:00:00"/>
    <n v="10"/>
    <x v="8"/>
    <n v="2014"/>
    <n v="7.32"/>
  </r>
  <r>
    <x v="0"/>
    <x v="2"/>
    <x v="3"/>
    <s v="High"/>
    <x v="269"/>
    <n v="260"/>
    <n v="7"/>
    <n v="12117"/>
    <n v="1696.38"/>
    <n v="10420.619999999999"/>
    <n v="8655"/>
    <n v="1765.619999999999"/>
    <d v="2014-10-01T00:00:00"/>
    <n v="10"/>
    <x v="8"/>
    <n v="2014"/>
    <n v="1.0199999999999994"/>
  </r>
  <r>
    <x v="4"/>
    <x v="3"/>
    <x v="1"/>
    <s v="High"/>
    <x v="273"/>
    <n v="5"/>
    <n v="300"/>
    <n v="163800"/>
    <n v="24570"/>
    <n v="139230"/>
    <n v="136500"/>
    <n v="2730"/>
    <d v="2014-10-01T00:00:00"/>
    <n v="10"/>
    <x v="8"/>
    <n v="2014"/>
    <n v="5"/>
  </r>
  <r>
    <x v="0"/>
    <x v="1"/>
    <x v="2"/>
    <s v="High"/>
    <x v="274"/>
    <n v="10"/>
    <n v="20"/>
    <n v="23160"/>
    <n v="3474"/>
    <n v="19686"/>
    <n v="11580"/>
    <n v="8106"/>
    <d v="2014-03-01T00:00:00"/>
    <n v="3"/>
    <x v="3"/>
    <n v="2014"/>
    <n v="7"/>
  </r>
  <r>
    <x v="1"/>
    <x v="0"/>
    <x v="2"/>
    <s v="High"/>
    <x v="275"/>
    <n v="10"/>
    <n v="15"/>
    <n v="38385"/>
    <n v="5757.75"/>
    <n v="32627.25"/>
    <n v="25590"/>
    <n v="7037.25"/>
    <d v="2014-04-01T00:00:00"/>
    <n v="4"/>
    <x v="9"/>
    <n v="2014"/>
    <n v="2.75"/>
  </r>
  <r>
    <x v="0"/>
    <x v="3"/>
    <x v="2"/>
    <s v="High"/>
    <x v="276"/>
    <n v="10"/>
    <n v="7"/>
    <n v="17745"/>
    <n v="2661.75"/>
    <n v="15083.25"/>
    <n v="12675"/>
    <n v="2408.25"/>
    <d v="2014-04-01T00:00:00"/>
    <n v="4"/>
    <x v="9"/>
    <n v="2014"/>
    <n v="0.95"/>
  </r>
  <r>
    <x v="0"/>
    <x v="3"/>
    <x v="2"/>
    <s v="High"/>
    <x v="277"/>
    <n v="10"/>
    <n v="350"/>
    <n v="997850"/>
    <n v="149677.5"/>
    <n v="848172.5"/>
    <n v="741260"/>
    <n v="106912.5"/>
    <d v="2014-05-01T00:00:00"/>
    <n v="5"/>
    <x v="10"/>
    <n v="2014"/>
    <n v="37.5"/>
  </r>
  <r>
    <x v="1"/>
    <x v="0"/>
    <x v="2"/>
    <s v="High"/>
    <x v="275"/>
    <n v="10"/>
    <n v="15"/>
    <n v="38385"/>
    <n v="5757.75"/>
    <n v="32627.25"/>
    <n v="25590"/>
    <n v="7037.25"/>
    <d v="2014-08-01T00:00:00"/>
    <n v="8"/>
    <x v="5"/>
    <n v="2014"/>
    <n v="2.75"/>
  </r>
  <r>
    <x v="1"/>
    <x v="1"/>
    <x v="2"/>
    <s v="High"/>
    <x v="278"/>
    <n v="10"/>
    <n v="15"/>
    <n v="17625"/>
    <n v="2643.75"/>
    <n v="14981.25"/>
    <n v="11750"/>
    <n v="3231.25"/>
    <d v="2014-10-01T00:00:00"/>
    <n v="10"/>
    <x v="8"/>
    <n v="2014"/>
    <n v="2.75"/>
  </r>
  <r>
    <x v="2"/>
    <x v="4"/>
    <x v="2"/>
    <s v="High"/>
    <x v="279"/>
    <n v="10"/>
    <n v="12"/>
    <n v="10968"/>
    <n v="1645.2"/>
    <n v="9322.7999999999993"/>
    <n v="2742"/>
    <n v="6580.7999999999993"/>
    <d v="2014-12-01T00:00:00"/>
    <n v="12"/>
    <x v="2"/>
    <n v="2014"/>
    <n v="7.1999999999999993"/>
  </r>
  <r>
    <x v="0"/>
    <x v="2"/>
    <x v="2"/>
    <s v="High"/>
    <x v="255"/>
    <n v="10"/>
    <n v="20"/>
    <n v="5860"/>
    <n v="879"/>
    <n v="4981"/>
    <n v="2930"/>
    <n v="2051"/>
    <d v="2014-12-01T00:00:00"/>
    <n v="12"/>
    <x v="2"/>
    <n v="2014"/>
    <n v="7"/>
  </r>
  <r>
    <x v="4"/>
    <x v="2"/>
    <x v="3"/>
    <s v="High"/>
    <x v="272"/>
    <n v="260"/>
    <n v="300"/>
    <n v="742500"/>
    <n v="111375"/>
    <n v="631125"/>
    <n v="618750"/>
    <n v="12375"/>
    <d v="2014-03-01T00:00:00"/>
    <n v="3"/>
    <x v="3"/>
    <n v="2014"/>
    <n v="5"/>
  </r>
  <r>
    <x v="4"/>
    <x v="3"/>
    <x v="3"/>
    <s v="High"/>
    <x v="273"/>
    <n v="260"/>
    <n v="300"/>
    <n v="163800"/>
    <n v="24570"/>
    <n v="139230"/>
    <n v="136500"/>
    <n v="2730"/>
    <d v="2014-10-01T00:00:00"/>
    <n v="10"/>
    <x v="8"/>
    <n v="2014"/>
    <n v="5"/>
  </r>
  <r>
    <x v="0"/>
    <x v="3"/>
    <x v="1"/>
    <s v="High"/>
    <x v="280"/>
    <n v="5"/>
    <n v="7"/>
    <n v="9576"/>
    <n v="1436.4"/>
    <n v="8139.6"/>
    <n v="6840"/>
    <n v="1299.6000000000004"/>
    <d v="2014-02-01T00:00:00"/>
    <n v="2"/>
    <x v="7"/>
    <n v="2014"/>
    <n v="0.95000000000000029"/>
  </r>
  <r>
    <x v="0"/>
    <x v="0"/>
    <x v="2"/>
    <s v="High"/>
    <x v="281"/>
    <n v="10"/>
    <n v="7"/>
    <n v="5061"/>
    <n v="759.15000000000009"/>
    <n v="4301.8500000000004"/>
    <n v="3615"/>
    <n v="686.85000000000014"/>
    <d v="2014-04-01T00:00:00"/>
    <n v="4"/>
    <x v="9"/>
    <n v="2014"/>
    <n v="0.950000000000000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7">
  <r>
    <x v="0"/>
    <x v="0"/>
    <x v="0"/>
    <s v="None"/>
    <x v="0"/>
    <n v="3"/>
    <n v="20"/>
    <n v="32370"/>
    <n v="0"/>
    <n v="32370"/>
    <n v="16185"/>
    <n v="16185"/>
    <d v="2014-01-01T00:00:00"/>
    <n v="1"/>
    <x v="0"/>
    <n v="2014"/>
    <n v="10"/>
  </r>
  <r>
    <x v="0"/>
    <x v="1"/>
    <x v="0"/>
    <s v="None"/>
    <x v="1"/>
    <n v="3"/>
    <n v="20"/>
    <n v="26420"/>
    <n v="0"/>
    <n v="26420"/>
    <n v="13210"/>
    <n v="13210"/>
    <d v="2014-01-01T00:00:00"/>
    <n v="1"/>
    <x v="0"/>
    <n v="2014"/>
    <n v="10"/>
  </r>
  <r>
    <x v="1"/>
    <x v="2"/>
    <x v="0"/>
    <s v="None"/>
    <x v="2"/>
    <n v="3"/>
    <n v="15"/>
    <n v="32670"/>
    <n v="0"/>
    <n v="32670"/>
    <n v="21780"/>
    <n v="10890"/>
    <d v="2014-06-01T00:00:00"/>
    <n v="6"/>
    <x v="1"/>
    <n v="2014"/>
    <n v="5"/>
  </r>
  <r>
    <x v="1"/>
    <x v="1"/>
    <x v="0"/>
    <s v="None"/>
    <x v="3"/>
    <n v="3"/>
    <n v="15"/>
    <n v="13320"/>
    <n v="0"/>
    <n v="13320"/>
    <n v="8880"/>
    <n v="4440"/>
    <d v="2014-06-01T00:00:00"/>
    <n v="6"/>
    <x v="1"/>
    <n v="2014"/>
    <n v="5"/>
  </r>
  <r>
    <x v="1"/>
    <x v="3"/>
    <x v="0"/>
    <s v="None"/>
    <x v="4"/>
    <n v="3"/>
    <n v="15"/>
    <n v="37050"/>
    <n v="0"/>
    <n v="37050"/>
    <n v="24700"/>
    <n v="12350"/>
    <d v="2014-06-01T00:00:00"/>
    <n v="6"/>
    <x v="1"/>
    <n v="2014"/>
    <n v="5"/>
  </r>
  <r>
    <x v="0"/>
    <x v="1"/>
    <x v="0"/>
    <s v="None"/>
    <x v="5"/>
    <n v="3"/>
    <n v="350"/>
    <n v="529550"/>
    <n v="0"/>
    <n v="529550"/>
    <n v="393380"/>
    <n v="136170"/>
    <d v="2014-12-01T00:00:00"/>
    <n v="12"/>
    <x v="2"/>
    <n v="2014"/>
    <n v="90"/>
  </r>
  <r>
    <x v="1"/>
    <x v="1"/>
    <x v="1"/>
    <s v="None"/>
    <x v="6"/>
    <n v="5"/>
    <n v="15"/>
    <n v="13815"/>
    <n v="0"/>
    <n v="13815"/>
    <n v="9210"/>
    <n v="4605"/>
    <d v="2014-03-01T00:00:00"/>
    <n v="3"/>
    <x v="3"/>
    <n v="2014"/>
    <n v="5"/>
  </r>
  <r>
    <x v="2"/>
    <x v="0"/>
    <x v="1"/>
    <s v="None"/>
    <x v="7"/>
    <n v="5"/>
    <n v="12"/>
    <n v="30216"/>
    <n v="0"/>
    <n v="30216"/>
    <n v="7554"/>
    <n v="22662"/>
    <d v="2014-06-01T00:00:00"/>
    <n v="6"/>
    <x v="1"/>
    <n v="2014"/>
    <n v="9"/>
  </r>
  <r>
    <x v="0"/>
    <x v="2"/>
    <x v="1"/>
    <s v="None"/>
    <x v="8"/>
    <n v="5"/>
    <n v="20"/>
    <n v="37980"/>
    <n v="0"/>
    <n v="37980"/>
    <n v="18990"/>
    <n v="18990"/>
    <d v="2014-06-01T00:00:00"/>
    <n v="6"/>
    <x v="1"/>
    <n v="2014"/>
    <n v="10"/>
  </r>
  <r>
    <x v="2"/>
    <x v="1"/>
    <x v="1"/>
    <s v="None"/>
    <x v="9"/>
    <n v="5"/>
    <n v="12"/>
    <n v="18540"/>
    <n v="0"/>
    <n v="18540"/>
    <n v="4635"/>
    <n v="13905"/>
    <d v="2014-06-01T00:00:00"/>
    <n v="6"/>
    <x v="1"/>
    <n v="2014"/>
    <n v="9"/>
  </r>
  <r>
    <x v="1"/>
    <x v="3"/>
    <x v="1"/>
    <s v="None"/>
    <x v="4"/>
    <n v="5"/>
    <n v="15"/>
    <n v="37050"/>
    <n v="0"/>
    <n v="37050"/>
    <n v="24700"/>
    <n v="12350"/>
    <d v="2014-06-01T00:00:00"/>
    <n v="6"/>
    <x v="1"/>
    <n v="2014"/>
    <n v="5"/>
  </r>
  <r>
    <x v="3"/>
    <x v="0"/>
    <x v="1"/>
    <s v="None"/>
    <x v="10"/>
    <n v="5"/>
    <n v="125"/>
    <n v="333187.5"/>
    <n v="0"/>
    <n v="333187.5"/>
    <n v="319860"/>
    <n v="13327.5"/>
    <d v="2014-07-01T00:00:00"/>
    <n v="7"/>
    <x v="4"/>
    <n v="2014"/>
    <n v="5"/>
  </r>
  <r>
    <x v="4"/>
    <x v="3"/>
    <x v="1"/>
    <s v="None"/>
    <x v="11"/>
    <n v="5"/>
    <n v="300"/>
    <n v="287400"/>
    <n v="0"/>
    <n v="287400"/>
    <n v="239500"/>
    <n v="47900"/>
    <d v="2014-08-01T00:00:00"/>
    <n v="8"/>
    <x v="5"/>
    <n v="2014"/>
    <n v="50"/>
  </r>
  <r>
    <x v="0"/>
    <x v="1"/>
    <x v="1"/>
    <s v="None"/>
    <x v="12"/>
    <n v="5"/>
    <n v="7"/>
    <n v="15022"/>
    <n v="0"/>
    <n v="15022"/>
    <n v="10730"/>
    <n v="4292"/>
    <d v="2014-09-01T00:00:00"/>
    <n v="9"/>
    <x v="6"/>
    <n v="2014"/>
    <n v="2"/>
  </r>
  <r>
    <x v="1"/>
    <x v="4"/>
    <x v="1"/>
    <s v="None"/>
    <x v="13"/>
    <n v="5"/>
    <n v="15"/>
    <n v="9225"/>
    <n v="0"/>
    <n v="9225"/>
    <n v="6150"/>
    <n v="3075"/>
    <d v="2014-12-01T00:00:00"/>
    <n v="12"/>
    <x v="2"/>
    <n v="2014"/>
    <n v="5"/>
  </r>
  <r>
    <x v="0"/>
    <x v="0"/>
    <x v="2"/>
    <s v="None"/>
    <x v="14"/>
    <n v="10"/>
    <n v="20"/>
    <n v="5840"/>
    <n v="0"/>
    <n v="5840"/>
    <n v="2920"/>
    <n v="2920"/>
    <d v="2014-02-01T00:00:00"/>
    <n v="2"/>
    <x v="7"/>
    <n v="2014"/>
    <n v="10"/>
  </r>
  <r>
    <x v="1"/>
    <x v="3"/>
    <x v="2"/>
    <s v="None"/>
    <x v="15"/>
    <n v="10"/>
    <n v="15"/>
    <n v="14610"/>
    <n v="0"/>
    <n v="14610"/>
    <n v="9740"/>
    <n v="4870"/>
    <d v="2014-02-01T00:00:00"/>
    <n v="2"/>
    <x v="7"/>
    <n v="2014"/>
    <n v="5"/>
  </r>
  <r>
    <x v="2"/>
    <x v="0"/>
    <x v="2"/>
    <s v="None"/>
    <x v="7"/>
    <n v="10"/>
    <n v="12"/>
    <n v="30216"/>
    <n v="0"/>
    <n v="30216"/>
    <n v="7554"/>
    <n v="22662"/>
    <d v="2014-06-01T00:00:00"/>
    <n v="6"/>
    <x v="1"/>
    <n v="2014"/>
    <n v="9"/>
  </r>
  <r>
    <x v="0"/>
    <x v="1"/>
    <x v="2"/>
    <s v="None"/>
    <x v="16"/>
    <n v="10"/>
    <n v="350"/>
    <n v="352100"/>
    <n v="0"/>
    <n v="352100"/>
    <n v="261560"/>
    <n v="90540"/>
    <d v="2014-06-01T00:00:00"/>
    <n v="6"/>
    <x v="1"/>
    <n v="2014"/>
    <n v="90"/>
  </r>
  <r>
    <x v="2"/>
    <x v="1"/>
    <x v="2"/>
    <s v="None"/>
    <x v="17"/>
    <n v="10"/>
    <n v="12"/>
    <n v="4404"/>
    <n v="0"/>
    <n v="4404"/>
    <n v="1101"/>
    <n v="3303"/>
    <d v="2014-07-01T00:00:00"/>
    <n v="7"/>
    <x v="4"/>
    <n v="2014"/>
    <n v="9"/>
  </r>
  <r>
    <x v="0"/>
    <x v="3"/>
    <x v="2"/>
    <s v="None"/>
    <x v="18"/>
    <n v="10"/>
    <n v="7"/>
    <n v="6181"/>
    <n v="0"/>
    <n v="6181"/>
    <n v="4415"/>
    <n v="1766"/>
    <d v="2014-08-01T00:00:00"/>
    <n v="8"/>
    <x v="5"/>
    <n v="2014"/>
    <n v="2"/>
  </r>
  <r>
    <x v="1"/>
    <x v="3"/>
    <x v="2"/>
    <s v="None"/>
    <x v="19"/>
    <n v="10"/>
    <n v="15"/>
    <n v="37080"/>
    <n v="0"/>
    <n v="37080"/>
    <n v="24720"/>
    <n v="12360"/>
    <d v="2014-09-01T00:00:00"/>
    <n v="9"/>
    <x v="6"/>
    <n v="2014"/>
    <n v="5"/>
  </r>
  <r>
    <x v="0"/>
    <x v="4"/>
    <x v="2"/>
    <s v="None"/>
    <x v="20"/>
    <n v="10"/>
    <n v="7"/>
    <n v="8001"/>
    <n v="0"/>
    <n v="8001"/>
    <n v="5715"/>
    <n v="2286"/>
    <d v="2014-10-01T00:00:00"/>
    <n v="10"/>
    <x v="8"/>
    <n v="2014"/>
    <n v="2"/>
  </r>
  <r>
    <x v="0"/>
    <x v="0"/>
    <x v="2"/>
    <s v="None"/>
    <x v="21"/>
    <n v="10"/>
    <n v="20"/>
    <n v="36340"/>
    <n v="0"/>
    <n v="36340"/>
    <n v="18170"/>
    <n v="18170"/>
    <d v="2014-12-01T00:00:00"/>
    <n v="12"/>
    <x v="2"/>
    <n v="2014"/>
    <n v="10"/>
  </r>
  <r>
    <x v="0"/>
    <x v="1"/>
    <x v="2"/>
    <s v="None"/>
    <x v="5"/>
    <n v="10"/>
    <n v="350"/>
    <n v="529550"/>
    <n v="0"/>
    <n v="529550"/>
    <n v="393380"/>
    <n v="136170"/>
    <d v="2014-12-01T00:00:00"/>
    <n v="12"/>
    <x v="2"/>
    <n v="2014"/>
    <n v="90"/>
  </r>
  <r>
    <x v="0"/>
    <x v="2"/>
    <x v="3"/>
    <s v="None"/>
    <x v="22"/>
    <n v="260"/>
    <n v="350"/>
    <n v="962500"/>
    <n v="0"/>
    <n v="962500"/>
    <n v="715000"/>
    <n v="247500"/>
    <d v="2014-02-01T00:00:00"/>
    <n v="2"/>
    <x v="7"/>
    <n v="2014"/>
    <n v="90"/>
  </r>
  <r>
    <x v="2"/>
    <x v="4"/>
    <x v="3"/>
    <s v="None"/>
    <x v="23"/>
    <n v="260"/>
    <n v="12"/>
    <n v="23436"/>
    <n v="0"/>
    <n v="23436"/>
    <n v="5859"/>
    <n v="17577"/>
    <d v="2014-04-01T00:00:00"/>
    <n v="4"/>
    <x v="9"/>
    <n v="2014"/>
    <n v="9"/>
  </r>
  <r>
    <x v="3"/>
    <x v="1"/>
    <x v="3"/>
    <s v="None"/>
    <x v="24"/>
    <n v="260"/>
    <n v="125"/>
    <n v="527437.5"/>
    <n v="0"/>
    <n v="527437.5"/>
    <n v="506340"/>
    <n v="21097.5"/>
    <d v="2014-04-01T00:00:00"/>
    <n v="4"/>
    <x v="9"/>
    <n v="2014"/>
    <n v="5"/>
  </r>
  <r>
    <x v="0"/>
    <x v="2"/>
    <x v="3"/>
    <s v="None"/>
    <x v="8"/>
    <n v="260"/>
    <n v="20"/>
    <n v="37980"/>
    <n v="0"/>
    <n v="37980"/>
    <n v="18990"/>
    <n v="18990"/>
    <d v="2014-06-01T00:00:00"/>
    <n v="6"/>
    <x v="1"/>
    <n v="2014"/>
    <n v="10"/>
  </r>
  <r>
    <x v="0"/>
    <x v="1"/>
    <x v="3"/>
    <s v="None"/>
    <x v="25"/>
    <n v="260"/>
    <n v="7"/>
    <n v="11802"/>
    <n v="0"/>
    <n v="11802"/>
    <n v="8430"/>
    <n v="3372"/>
    <d v="2014-07-01T00:00:00"/>
    <n v="7"/>
    <x v="4"/>
    <n v="2014"/>
    <n v="2"/>
  </r>
  <r>
    <x v="2"/>
    <x v="4"/>
    <x v="3"/>
    <s v="None"/>
    <x v="26"/>
    <n v="260"/>
    <n v="12"/>
    <n v="25692"/>
    <n v="0"/>
    <n v="25692"/>
    <n v="6423"/>
    <n v="19269"/>
    <d v="2014-08-01T00:00:00"/>
    <n v="8"/>
    <x v="5"/>
    <n v="2014"/>
    <n v="9"/>
  </r>
  <r>
    <x v="0"/>
    <x v="4"/>
    <x v="3"/>
    <s v="None"/>
    <x v="20"/>
    <n v="260"/>
    <n v="7"/>
    <n v="8001"/>
    <n v="0"/>
    <n v="8001"/>
    <n v="5715"/>
    <n v="2286"/>
    <d v="2014-10-01T00:00:00"/>
    <n v="10"/>
    <x v="8"/>
    <n v="2014"/>
    <n v="2"/>
  </r>
  <r>
    <x v="1"/>
    <x v="4"/>
    <x v="3"/>
    <s v="None"/>
    <x v="13"/>
    <n v="260"/>
    <n v="15"/>
    <n v="9225"/>
    <n v="0"/>
    <n v="9225"/>
    <n v="6150"/>
    <n v="3075"/>
    <d v="2014-12-01T00:00:00"/>
    <n v="12"/>
    <x v="2"/>
    <n v="2014"/>
    <n v="5"/>
  </r>
  <r>
    <x v="0"/>
    <x v="2"/>
    <x v="2"/>
    <s v="Low"/>
    <x v="27"/>
    <n v="10"/>
    <n v="7"/>
    <n v="27615"/>
    <n v="276.14999999999998"/>
    <n v="27338.850000000002"/>
    <n v="19725"/>
    <n v="7613.8500000000022"/>
    <d v="2014-01-01T00:00:00"/>
    <n v="1"/>
    <x v="0"/>
    <n v="2014"/>
    <n v="1.9300000000000006"/>
  </r>
  <r>
    <x v="1"/>
    <x v="2"/>
    <x v="2"/>
    <s v="Low"/>
    <x v="28"/>
    <n v="10"/>
    <n v="15"/>
    <n v="34440"/>
    <n v="344.4"/>
    <n v="34095.599999999999"/>
    <n v="22960"/>
    <n v="11135.599999999999"/>
    <d v="2014-02-01T00:00:00"/>
    <n v="2"/>
    <x v="7"/>
    <n v="2014"/>
    <n v="4.8499999999999996"/>
  </r>
  <r>
    <x v="0"/>
    <x v="2"/>
    <x v="2"/>
    <s v="Low"/>
    <x v="29"/>
    <n v="10"/>
    <n v="7"/>
    <n v="7210"/>
    <n v="72.099999999999994"/>
    <n v="7137.9"/>
    <n v="5150"/>
    <n v="1987.8999999999996"/>
    <d v="2014-05-01T00:00:00"/>
    <n v="5"/>
    <x v="10"/>
    <n v="2014"/>
    <n v="1.9299999999999997"/>
  </r>
  <r>
    <x v="2"/>
    <x v="4"/>
    <x v="0"/>
    <s v="Low"/>
    <x v="30"/>
    <n v="3"/>
    <n v="12"/>
    <n v="22296"/>
    <n v="222.96"/>
    <n v="22073.040000000001"/>
    <n v="5574"/>
    <n v="16499.04"/>
    <d v="2014-02-01T00:00:00"/>
    <n v="2"/>
    <x v="7"/>
    <n v="2014"/>
    <n v="8.8800000000000008"/>
  </r>
  <r>
    <x v="0"/>
    <x v="3"/>
    <x v="0"/>
    <s v="Low"/>
    <x v="31"/>
    <n v="3"/>
    <n v="350"/>
    <n v="423500"/>
    <n v="4235"/>
    <n v="419265"/>
    <n v="314600"/>
    <n v="104665"/>
    <d v="2014-03-01T00:00:00"/>
    <n v="3"/>
    <x v="3"/>
    <n v="2014"/>
    <n v="86.5"/>
  </r>
  <r>
    <x v="0"/>
    <x v="4"/>
    <x v="0"/>
    <s v="Low"/>
    <x v="32"/>
    <n v="3"/>
    <n v="7"/>
    <n v="17703"/>
    <n v="177.03"/>
    <n v="17525.97"/>
    <n v="12645"/>
    <n v="4880.9699999999993"/>
    <d v="2014-07-01T00:00:00"/>
    <n v="7"/>
    <x v="4"/>
    <n v="2014"/>
    <n v="1.9299999999999997"/>
  </r>
  <r>
    <x v="2"/>
    <x v="0"/>
    <x v="0"/>
    <s v="Low"/>
    <x v="33"/>
    <n v="3"/>
    <n v="12"/>
    <n v="17340"/>
    <n v="173.4"/>
    <n v="17166.599999999999"/>
    <n v="4335"/>
    <n v="12831.599999999999"/>
    <d v="2014-09-01T00:00:00"/>
    <n v="9"/>
    <x v="6"/>
    <n v="2014"/>
    <n v="8.879999999999999"/>
  </r>
  <r>
    <x v="2"/>
    <x v="2"/>
    <x v="0"/>
    <s v="Low"/>
    <x v="34"/>
    <n v="3"/>
    <n v="12"/>
    <n v="32052"/>
    <n v="320.52"/>
    <n v="31731.48"/>
    <n v="8013"/>
    <n v="23718.48"/>
    <d v="2014-09-01T00:00:00"/>
    <n v="9"/>
    <x v="6"/>
    <n v="2014"/>
    <n v="8.879999999999999"/>
  </r>
  <r>
    <x v="0"/>
    <x v="3"/>
    <x v="0"/>
    <s v="Low"/>
    <x v="35"/>
    <n v="3"/>
    <n v="350"/>
    <n v="488950"/>
    <n v="4889.5"/>
    <n v="484060.5"/>
    <n v="363220"/>
    <n v="120840.5"/>
    <d v="2014-10-01T00:00:00"/>
    <n v="10"/>
    <x v="8"/>
    <n v="2014"/>
    <n v="86.5"/>
  </r>
  <r>
    <x v="0"/>
    <x v="2"/>
    <x v="0"/>
    <s v="Low"/>
    <x v="36"/>
    <n v="3"/>
    <n v="350"/>
    <n v="754250"/>
    <n v="7542.5"/>
    <n v="746707.5"/>
    <n v="560300"/>
    <n v="186407.5"/>
    <d v="2014-12-01T00:00:00"/>
    <n v="12"/>
    <x v="2"/>
    <n v="2014"/>
    <n v="86.5"/>
  </r>
  <r>
    <x v="1"/>
    <x v="3"/>
    <x v="1"/>
    <s v="Low"/>
    <x v="37"/>
    <n v="5"/>
    <n v="15"/>
    <n v="33210"/>
    <n v="332.1"/>
    <n v="32877.9"/>
    <n v="22140"/>
    <n v="10737.900000000001"/>
    <d v="2014-03-01T00:00:00"/>
    <n v="3"/>
    <x v="3"/>
    <n v="2014"/>
    <n v="4.8500000000000005"/>
  </r>
  <r>
    <x v="4"/>
    <x v="4"/>
    <x v="1"/>
    <s v="Low"/>
    <x v="38"/>
    <n v="5"/>
    <n v="300"/>
    <n v="690300"/>
    <n v="6903"/>
    <n v="683397"/>
    <n v="575250"/>
    <n v="108147"/>
    <d v="2014-04-01T00:00:00"/>
    <n v="4"/>
    <x v="9"/>
    <n v="2014"/>
    <n v="47"/>
  </r>
  <r>
    <x v="0"/>
    <x v="2"/>
    <x v="1"/>
    <s v="Low"/>
    <x v="39"/>
    <n v="5"/>
    <n v="20"/>
    <n v="27510"/>
    <n v="275.10000000000002"/>
    <n v="27234.899999999998"/>
    <n v="13755"/>
    <n v="13479.899999999998"/>
    <d v="2014-07-01T00:00:00"/>
    <n v="7"/>
    <x v="4"/>
    <n v="2014"/>
    <n v="9.7999999999999989"/>
  </r>
  <r>
    <x v="0"/>
    <x v="0"/>
    <x v="1"/>
    <s v="Low"/>
    <x v="40"/>
    <n v="5"/>
    <n v="7"/>
    <n v="12810"/>
    <n v="128.1"/>
    <n v="12681.9"/>
    <n v="9150"/>
    <n v="3531.8999999999996"/>
    <d v="2014-08-01T00:00:00"/>
    <n v="8"/>
    <x v="5"/>
    <n v="2014"/>
    <n v="1.9299999999999997"/>
  </r>
  <r>
    <x v="1"/>
    <x v="4"/>
    <x v="2"/>
    <s v="Low"/>
    <x v="41"/>
    <n v="10"/>
    <n v="15"/>
    <n v="22710"/>
    <n v="227.1"/>
    <n v="22482.9"/>
    <n v="15140"/>
    <n v="7342.9000000000015"/>
    <d v="2014-02-01T00:00:00"/>
    <n v="2"/>
    <x v="7"/>
    <n v="2014"/>
    <n v="4.8500000000000005"/>
  </r>
  <r>
    <x v="0"/>
    <x v="4"/>
    <x v="2"/>
    <s v="Low"/>
    <x v="42"/>
    <n v="10"/>
    <n v="7"/>
    <n v="31447.5"/>
    <n v="314.47500000000002"/>
    <n v="31133.024999999998"/>
    <n v="22462.5"/>
    <n v="8670.5249999999978"/>
    <d v="2014-04-01T00:00:00"/>
    <n v="4"/>
    <x v="9"/>
    <n v="2014"/>
    <n v="1.9299999999999995"/>
  </r>
  <r>
    <x v="3"/>
    <x v="4"/>
    <x v="2"/>
    <s v="Low"/>
    <x v="43"/>
    <n v="10"/>
    <n v="125"/>
    <n v="90875"/>
    <n v="908.75"/>
    <n v="89966.25"/>
    <n v="87240"/>
    <n v="2726.25"/>
    <d v="2014-06-01T00:00:00"/>
    <n v="6"/>
    <x v="1"/>
    <n v="2014"/>
    <n v="3.75"/>
  </r>
  <r>
    <x v="3"/>
    <x v="2"/>
    <x v="2"/>
    <s v="Low"/>
    <x v="44"/>
    <n v="10"/>
    <n v="125"/>
    <n v="98375"/>
    <n v="983.75"/>
    <n v="97391.25"/>
    <n v="94440"/>
    <n v="2951.25"/>
    <d v="2014-06-01T00:00:00"/>
    <n v="6"/>
    <x v="1"/>
    <n v="2014"/>
    <n v="3.75"/>
  </r>
  <r>
    <x v="3"/>
    <x v="3"/>
    <x v="2"/>
    <s v="Low"/>
    <x v="45"/>
    <n v="10"/>
    <n v="125"/>
    <n v="227875"/>
    <n v="2278.75"/>
    <n v="225596.25"/>
    <n v="218760"/>
    <n v="6836.25"/>
    <d v="2014-07-01T00:00:00"/>
    <n v="7"/>
    <x v="4"/>
    <n v="2014"/>
    <n v="3.75"/>
  </r>
  <r>
    <x v="1"/>
    <x v="1"/>
    <x v="2"/>
    <s v="Low"/>
    <x v="46"/>
    <n v="10"/>
    <n v="15"/>
    <n v="11205"/>
    <n v="112.05"/>
    <n v="11092.95"/>
    <n v="7470"/>
    <n v="3622.9500000000007"/>
    <d v="2014-09-01T00:00:00"/>
    <n v="9"/>
    <x v="6"/>
    <n v="2014"/>
    <n v="4.8500000000000005"/>
  </r>
  <r>
    <x v="4"/>
    <x v="4"/>
    <x v="2"/>
    <s v="Low"/>
    <x v="47"/>
    <n v="10"/>
    <n v="300"/>
    <n v="871500"/>
    <n v="8715"/>
    <n v="862785"/>
    <n v="726250"/>
    <n v="136535"/>
    <d v="2014-11-01T00:00:00"/>
    <n v="11"/>
    <x v="11"/>
    <n v="2014"/>
    <n v="47"/>
  </r>
  <r>
    <x v="0"/>
    <x v="2"/>
    <x v="2"/>
    <s v="Low"/>
    <x v="36"/>
    <n v="10"/>
    <n v="350"/>
    <n v="754250"/>
    <n v="7542.5"/>
    <n v="746707.5"/>
    <n v="560300"/>
    <n v="186407.5"/>
    <d v="2014-12-01T00:00:00"/>
    <n v="12"/>
    <x v="2"/>
    <n v="2014"/>
    <n v="86.5"/>
  </r>
  <r>
    <x v="3"/>
    <x v="0"/>
    <x v="0"/>
    <s v="Low"/>
    <x v="48"/>
    <n v="3"/>
    <n v="125"/>
    <n v="92812.5"/>
    <n v="1856.25"/>
    <n v="90956.25"/>
    <n v="89100"/>
    <n v="1856.25"/>
    <d v="2014-04-01T00:00:00"/>
    <n v="4"/>
    <x v="9"/>
    <n v="2014"/>
    <n v="2.5"/>
  </r>
  <r>
    <x v="2"/>
    <x v="0"/>
    <x v="0"/>
    <s v="Low"/>
    <x v="49"/>
    <n v="3"/>
    <n v="12"/>
    <n v="15540"/>
    <n v="310.8"/>
    <n v="15229.2"/>
    <n v="3885"/>
    <n v="11344.2"/>
    <d v="2014-10-01T00:00:00"/>
    <n v="10"/>
    <x v="8"/>
    <n v="2014"/>
    <n v="8.76"/>
  </r>
  <r>
    <x v="0"/>
    <x v="0"/>
    <x v="0"/>
    <s v="Low"/>
    <x v="50"/>
    <n v="3"/>
    <n v="350"/>
    <n v="998200"/>
    <n v="19964"/>
    <n v="978236"/>
    <n v="741520"/>
    <n v="236716"/>
    <d v="2014-12-01T00:00:00"/>
    <n v="12"/>
    <x v="2"/>
    <n v="2014"/>
    <n v="83"/>
  </r>
  <r>
    <x v="2"/>
    <x v="4"/>
    <x v="1"/>
    <s v="Low"/>
    <x v="51"/>
    <n v="5"/>
    <n v="12"/>
    <n v="13704"/>
    <n v="274.08"/>
    <n v="13429.92"/>
    <n v="3426"/>
    <n v="10003.92"/>
    <d v="2014-06-01T00:00:00"/>
    <n v="6"/>
    <x v="1"/>
    <n v="2014"/>
    <n v="8.76"/>
  </r>
  <r>
    <x v="0"/>
    <x v="4"/>
    <x v="1"/>
    <s v="Low"/>
    <x v="52"/>
    <n v="5"/>
    <n v="20"/>
    <n v="31320"/>
    <n v="626.4"/>
    <n v="30693.599999999999"/>
    <n v="15660"/>
    <n v="15033.599999999999"/>
    <d v="2014-10-01T00:00:00"/>
    <n v="10"/>
    <x v="8"/>
    <n v="2014"/>
    <n v="9.6"/>
  </r>
  <r>
    <x v="2"/>
    <x v="3"/>
    <x v="1"/>
    <s v="Low"/>
    <x v="53"/>
    <n v="5"/>
    <n v="12"/>
    <n v="8280"/>
    <n v="165.6"/>
    <n v="8114.4"/>
    <n v="2070"/>
    <n v="6044.4"/>
    <d v="2014-11-01T00:00:00"/>
    <n v="11"/>
    <x v="11"/>
    <n v="2014"/>
    <n v="8.76"/>
  </r>
  <r>
    <x v="1"/>
    <x v="0"/>
    <x v="2"/>
    <s v="Low"/>
    <x v="54"/>
    <n v="10"/>
    <n v="15"/>
    <n v="35445"/>
    <n v="708.9"/>
    <n v="34736.1"/>
    <n v="23630"/>
    <n v="11106.099999999999"/>
    <d v="2014-02-01T00:00:00"/>
    <n v="2"/>
    <x v="7"/>
    <n v="2014"/>
    <n v="4.6999999999999993"/>
  </r>
  <r>
    <x v="4"/>
    <x v="2"/>
    <x v="2"/>
    <s v="Low"/>
    <x v="55"/>
    <n v="10"/>
    <n v="300"/>
    <n v="275400"/>
    <n v="5508"/>
    <n v="269892"/>
    <n v="229500"/>
    <n v="40392"/>
    <d v="2014-05-01T00:00:00"/>
    <n v="5"/>
    <x v="10"/>
    <n v="2014"/>
    <n v="44"/>
  </r>
  <r>
    <x v="4"/>
    <x v="1"/>
    <x v="2"/>
    <s v="Low"/>
    <x v="56"/>
    <n v="10"/>
    <n v="300"/>
    <n v="518400"/>
    <n v="10368"/>
    <n v="508032"/>
    <n v="432000"/>
    <n v="76032"/>
    <d v="2014-05-01T00:00:00"/>
    <n v="5"/>
    <x v="10"/>
    <n v="2014"/>
    <n v="44"/>
  </r>
  <r>
    <x v="2"/>
    <x v="4"/>
    <x v="2"/>
    <s v="Low"/>
    <x v="51"/>
    <n v="10"/>
    <n v="12"/>
    <n v="13704"/>
    <n v="274.08"/>
    <n v="13429.92"/>
    <n v="3426"/>
    <n v="10003.92"/>
    <d v="2014-06-01T00:00:00"/>
    <n v="6"/>
    <x v="1"/>
    <n v="2014"/>
    <n v="8.76"/>
  </r>
  <r>
    <x v="3"/>
    <x v="3"/>
    <x v="2"/>
    <s v="Low"/>
    <x v="57"/>
    <n v="10"/>
    <n v="125"/>
    <n v="82750"/>
    <n v="1655"/>
    <n v="81095"/>
    <n v="79440"/>
    <n v="1655"/>
    <d v="2014-06-01T00:00:00"/>
    <n v="6"/>
    <x v="1"/>
    <n v="2014"/>
    <n v="2.5"/>
  </r>
  <r>
    <x v="2"/>
    <x v="0"/>
    <x v="2"/>
    <s v="Low"/>
    <x v="49"/>
    <n v="10"/>
    <n v="12"/>
    <n v="15540"/>
    <n v="310.8"/>
    <n v="15229.2"/>
    <n v="3885"/>
    <n v="11344.2"/>
    <d v="2014-10-01T00:00:00"/>
    <n v="10"/>
    <x v="8"/>
    <n v="2014"/>
    <n v="8.76"/>
  </r>
  <r>
    <x v="4"/>
    <x v="0"/>
    <x v="2"/>
    <s v="Low"/>
    <x v="58"/>
    <n v="10"/>
    <n v="300"/>
    <n v="574800"/>
    <n v="11496"/>
    <n v="563304"/>
    <n v="479000"/>
    <n v="84304"/>
    <d v="2014-12-01T00:00:00"/>
    <n v="12"/>
    <x v="2"/>
    <n v="2014"/>
    <n v="44"/>
  </r>
  <r>
    <x v="0"/>
    <x v="0"/>
    <x v="2"/>
    <s v="Low"/>
    <x v="50"/>
    <n v="10"/>
    <n v="350"/>
    <n v="998200"/>
    <n v="19964"/>
    <n v="978236"/>
    <n v="741520"/>
    <n v="236716"/>
    <d v="2014-12-01T00:00:00"/>
    <n v="12"/>
    <x v="2"/>
    <n v="2014"/>
    <n v="83"/>
  </r>
  <r>
    <x v="3"/>
    <x v="0"/>
    <x v="2"/>
    <s v="Low"/>
    <x v="59"/>
    <n v="10"/>
    <n v="125"/>
    <n v="341125"/>
    <n v="6822.5"/>
    <n v="334302.5"/>
    <n v="327480"/>
    <n v="6822.5"/>
    <d v="2014-12-01T00:00:00"/>
    <n v="12"/>
    <x v="2"/>
    <n v="2014"/>
    <n v="2.5"/>
  </r>
  <r>
    <x v="2"/>
    <x v="2"/>
    <x v="2"/>
    <s v="Low"/>
    <x v="60"/>
    <n v="10"/>
    <n v="12"/>
    <n v="12660"/>
    <n v="253.2"/>
    <n v="12406.8"/>
    <n v="3165"/>
    <n v="9241.7999999999993"/>
    <d v="2014-12-01T00:00:00"/>
    <n v="12"/>
    <x v="2"/>
    <n v="2014"/>
    <n v="8.76"/>
  </r>
  <r>
    <x v="2"/>
    <x v="3"/>
    <x v="2"/>
    <s v="Low"/>
    <x v="61"/>
    <n v="10"/>
    <n v="12"/>
    <n v="13008"/>
    <n v="260.16000000000003"/>
    <n v="12747.84"/>
    <n v="3252"/>
    <n v="9495.84"/>
    <d v="2014-12-01T00:00:00"/>
    <n v="12"/>
    <x v="2"/>
    <n v="2014"/>
    <n v="8.76"/>
  </r>
  <r>
    <x v="4"/>
    <x v="1"/>
    <x v="3"/>
    <s v="Low"/>
    <x v="62"/>
    <n v="260"/>
    <n v="300"/>
    <n v="77700"/>
    <n v="1554"/>
    <n v="76146"/>
    <n v="64750"/>
    <n v="11396"/>
    <d v="2014-03-01T00:00:00"/>
    <n v="3"/>
    <x v="3"/>
    <n v="2014"/>
    <n v="44"/>
  </r>
  <r>
    <x v="4"/>
    <x v="3"/>
    <x v="3"/>
    <s v="Low"/>
    <x v="63"/>
    <n v="260"/>
    <n v="300"/>
    <n v="330300"/>
    <n v="6606"/>
    <n v="323694"/>
    <n v="275250"/>
    <n v="48444"/>
    <d v="2014-03-01T00:00:00"/>
    <n v="3"/>
    <x v="3"/>
    <n v="2014"/>
    <n v="44"/>
  </r>
  <r>
    <x v="3"/>
    <x v="1"/>
    <x v="3"/>
    <s v="Low"/>
    <x v="64"/>
    <n v="260"/>
    <n v="125"/>
    <n v="284500"/>
    <n v="5690"/>
    <n v="278810"/>
    <n v="273120"/>
    <n v="5690"/>
    <d v="2014-05-01T00:00:00"/>
    <n v="5"/>
    <x v="10"/>
    <n v="2014"/>
    <n v="2.5"/>
  </r>
  <r>
    <x v="0"/>
    <x v="4"/>
    <x v="3"/>
    <s v="Low"/>
    <x v="65"/>
    <n v="260"/>
    <n v="20"/>
    <n v="24720"/>
    <n v="494.4"/>
    <n v="24225.599999999999"/>
    <n v="12360"/>
    <n v="11865.599999999999"/>
    <d v="2014-11-01T00:00:00"/>
    <n v="11"/>
    <x v="11"/>
    <n v="2014"/>
    <n v="9.6"/>
  </r>
  <r>
    <x v="0"/>
    <x v="2"/>
    <x v="3"/>
    <s v="Low"/>
    <x v="66"/>
    <n v="260"/>
    <n v="20"/>
    <n v="18820"/>
    <n v="376.4"/>
    <n v="18443.599999999999"/>
    <n v="9410"/>
    <n v="9033.5999999999985"/>
    <d v="2014-11-01T00:00:00"/>
    <n v="11"/>
    <x v="11"/>
    <n v="2014"/>
    <n v="9.5999999999999979"/>
  </r>
  <r>
    <x v="4"/>
    <x v="0"/>
    <x v="3"/>
    <s v="Low"/>
    <x v="58"/>
    <n v="260"/>
    <n v="300"/>
    <n v="574800"/>
    <n v="11496"/>
    <n v="563304"/>
    <n v="479000"/>
    <n v="84304"/>
    <d v="2014-12-01T00:00:00"/>
    <n v="12"/>
    <x v="2"/>
    <n v="2014"/>
    <n v="44"/>
  </r>
  <r>
    <x v="3"/>
    <x v="2"/>
    <x v="0"/>
    <s v="Low"/>
    <x v="67"/>
    <n v="3"/>
    <n v="125"/>
    <n v="530437.5"/>
    <n v="15913.125"/>
    <n v="514524.375"/>
    <n v="509220"/>
    <n v="5304.375"/>
    <d v="2014-04-01T00:00:00"/>
    <n v="4"/>
    <x v="9"/>
    <n v="2014"/>
    <n v="1.25"/>
  </r>
  <r>
    <x v="0"/>
    <x v="1"/>
    <x v="0"/>
    <s v="Low"/>
    <x v="68"/>
    <n v="3"/>
    <n v="20"/>
    <n v="51600"/>
    <n v="1548"/>
    <n v="50052"/>
    <n v="25800"/>
    <n v="24252"/>
    <d v="2014-04-01T00:00:00"/>
    <n v="4"/>
    <x v="9"/>
    <n v="2014"/>
    <n v="9.4"/>
  </r>
  <r>
    <x v="4"/>
    <x v="1"/>
    <x v="0"/>
    <s v="Low"/>
    <x v="69"/>
    <n v="3"/>
    <n v="300"/>
    <n v="206700"/>
    <n v="6201"/>
    <n v="200499"/>
    <n v="172250"/>
    <n v="28249"/>
    <d v="2014-06-01T00:00:00"/>
    <n v="6"/>
    <x v="1"/>
    <n v="2014"/>
    <n v="41"/>
  </r>
  <r>
    <x v="2"/>
    <x v="4"/>
    <x v="0"/>
    <s v="Low"/>
    <x v="70"/>
    <n v="3"/>
    <n v="12"/>
    <n v="23364"/>
    <n v="700.92"/>
    <n v="22663.08"/>
    <n v="5841"/>
    <n v="16822.080000000002"/>
    <d v="2014-09-01T00:00:00"/>
    <n v="9"/>
    <x v="6"/>
    <n v="2014"/>
    <n v="8.64"/>
  </r>
  <r>
    <x v="0"/>
    <x v="1"/>
    <x v="1"/>
    <s v="Low"/>
    <x v="71"/>
    <n v="5"/>
    <n v="7"/>
    <n v="13706"/>
    <n v="411.18"/>
    <n v="13294.82"/>
    <n v="9790"/>
    <n v="3504.8199999999997"/>
    <d v="2014-02-01T00:00:00"/>
    <n v="2"/>
    <x v="7"/>
    <n v="2014"/>
    <n v="1.7899999999999998"/>
  </r>
  <r>
    <x v="2"/>
    <x v="2"/>
    <x v="1"/>
    <s v="Low"/>
    <x v="72"/>
    <n v="5"/>
    <n v="12"/>
    <n v="22812"/>
    <n v="684.36"/>
    <n v="22127.64"/>
    <n v="5703"/>
    <n v="16424.64"/>
    <d v="2014-06-01T00:00:00"/>
    <n v="6"/>
    <x v="1"/>
    <n v="2014"/>
    <n v="8.64"/>
  </r>
  <r>
    <x v="0"/>
    <x v="2"/>
    <x v="1"/>
    <s v="Low"/>
    <x v="73"/>
    <n v="5"/>
    <n v="7"/>
    <n v="3808"/>
    <n v="114.24"/>
    <n v="3693.76"/>
    <n v="2720"/>
    <n v="973.76000000000022"/>
    <d v="2014-09-01T00:00:00"/>
    <n v="9"/>
    <x v="6"/>
    <n v="2014"/>
    <n v="1.7900000000000005"/>
  </r>
  <r>
    <x v="3"/>
    <x v="2"/>
    <x v="1"/>
    <s v="Low"/>
    <x v="74"/>
    <n v="5"/>
    <n v="125"/>
    <n v="160875"/>
    <n v="4826.25"/>
    <n v="156048.75"/>
    <n v="154440"/>
    <n v="1608.75"/>
    <d v="2014-12-01T00:00:00"/>
    <n v="12"/>
    <x v="2"/>
    <n v="2014"/>
    <n v="1.25"/>
  </r>
  <r>
    <x v="3"/>
    <x v="1"/>
    <x v="1"/>
    <s v="Low"/>
    <x v="75"/>
    <n v="5"/>
    <n v="125"/>
    <n v="213250"/>
    <n v="6397.5"/>
    <n v="206852.5"/>
    <n v="204720"/>
    <n v="2132.5"/>
    <d v="2014-12-01T00:00:00"/>
    <n v="12"/>
    <x v="2"/>
    <n v="2014"/>
    <n v="1.25"/>
  </r>
  <r>
    <x v="4"/>
    <x v="2"/>
    <x v="2"/>
    <s v="Low"/>
    <x v="76"/>
    <n v="10"/>
    <n v="300"/>
    <n v="730350"/>
    <n v="21910.5"/>
    <n v="708439.5"/>
    <n v="608625"/>
    <n v="99814.5"/>
    <d v="2014-01-01T00:00:00"/>
    <n v="1"/>
    <x v="0"/>
    <n v="2014"/>
    <n v="41"/>
  </r>
  <r>
    <x v="3"/>
    <x v="0"/>
    <x v="2"/>
    <s v="Low"/>
    <x v="77"/>
    <n v="10"/>
    <n v="125"/>
    <n v="221750"/>
    <n v="6652.5"/>
    <n v="215097.5"/>
    <n v="212880"/>
    <n v="2217.5"/>
    <d v="2014-03-01T00:00:00"/>
    <n v="3"/>
    <x v="3"/>
    <n v="2014"/>
    <n v="1.25"/>
  </r>
  <r>
    <x v="2"/>
    <x v="2"/>
    <x v="2"/>
    <s v="Low"/>
    <x v="72"/>
    <n v="10"/>
    <n v="12"/>
    <n v="22812"/>
    <n v="684.36"/>
    <n v="22127.64"/>
    <n v="5703"/>
    <n v="16424.64"/>
    <d v="2014-06-01T00:00:00"/>
    <n v="6"/>
    <x v="1"/>
    <n v="2014"/>
    <n v="8.64"/>
  </r>
  <r>
    <x v="4"/>
    <x v="1"/>
    <x v="2"/>
    <s v="Low"/>
    <x v="69"/>
    <n v="10"/>
    <n v="300"/>
    <n v="206700"/>
    <n v="6201"/>
    <n v="200499"/>
    <n v="172250"/>
    <n v="28249"/>
    <d v="2014-06-01T00:00:00"/>
    <n v="6"/>
    <x v="1"/>
    <n v="2014"/>
    <n v="41"/>
  </r>
  <r>
    <x v="3"/>
    <x v="1"/>
    <x v="2"/>
    <s v="Low"/>
    <x v="78"/>
    <n v="10"/>
    <n v="125"/>
    <n v="196250"/>
    <n v="5887.5"/>
    <n v="190362.5"/>
    <n v="188400"/>
    <n v="1962.5"/>
    <d v="2014-06-01T00:00:00"/>
    <n v="6"/>
    <x v="1"/>
    <n v="2014"/>
    <n v="1.25"/>
  </r>
  <r>
    <x v="2"/>
    <x v="4"/>
    <x v="2"/>
    <s v="Low"/>
    <x v="79"/>
    <n v="10"/>
    <n v="12"/>
    <n v="16434"/>
    <n v="493.02"/>
    <n v="15940.98"/>
    <n v="4108.5"/>
    <n v="11832.48"/>
    <d v="2014-07-01T00:00:00"/>
    <n v="7"/>
    <x v="4"/>
    <n v="2014"/>
    <n v="8.64"/>
  </r>
  <r>
    <x v="3"/>
    <x v="0"/>
    <x v="2"/>
    <s v="Low"/>
    <x v="80"/>
    <n v="10"/>
    <n v="125"/>
    <n v="251125"/>
    <n v="7533.75"/>
    <n v="243591.25"/>
    <n v="241080"/>
    <n v="2511.25"/>
    <d v="2014-10-01T00:00:00"/>
    <n v="10"/>
    <x v="8"/>
    <n v="2014"/>
    <n v="1.25"/>
  </r>
  <r>
    <x v="3"/>
    <x v="2"/>
    <x v="2"/>
    <s v="Low"/>
    <x v="74"/>
    <n v="10"/>
    <n v="125"/>
    <n v="160875"/>
    <n v="4826.25"/>
    <n v="156048.75"/>
    <n v="154440"/>
    <n v="1608.75"/>
    <d v="2014-12-01T00:00:00"/>
    <n v="12"/>
    <x v="2"/>
    <n v="2014"/>
    <n v="1.25"/>
  </r>
  <r>
    <x v="3"/>
    <x v="1"/>
    <x v="2"/>
    <s v="Low"/>
    <x v="75"/>
    <n v="10"/>
    <n v="125"/>
    <n v="213250"/>
    <n v="6397.5"/>
    <n v="206852.5"/>
    <n v="204720"/>
    <n v="2132.5"/>
    <d v="2014-12-01T00:00:00"/>
    <n v="12"/>
    <x v="2"/>
    <n v="2014"/>
    <n v="1.25"/>
  </r>
  <r>
    <x v="0"/>
    <x v="0"/>
    <x v="0"/>
    <s v="Low"/>
    <x v="81"/>
    <n v="3"/>
    <n v="20"/>
    <n v="16620"/>
    <n v="498.6"/>
    <n v="16121.4"/>
    <n v="8310"/>
    <n v="7811.4"/>
    <d v="2014-05-01T00:00:00"/>
    <n v="5"/>
    <x v="10"/>
    <n v="2014"/>
    <n v="9.4"/>
  </r>
  <r>
    <x v="1"/>
    <x v="3"/>
    <x v="1"/>
    <s v="Low"/>
    <x v="82"/>
    <n v="5"/>
    <n v="15"/>
    <n v="30465"/>
    <n v="1218.5999999999999"/>
    <n v="29246.400000000001"/>
    <n v="20310"/>
    <n v="8936.4000000000015"/>
    <d v="2014-10-01T00:00:00"/>
    <n v="10"/>
    <x v="8"/>
    <n v="2014"/>
    <n v="4.4000000000000004"/>
  </r>
  <r>
    <x v="1"/>
    <x v="3"/>
    <x v="2"/>
    <s v="Low"/>
    <x v="82"/>
    <n v="10"/>
    <n v="15"/>
    <n v="30465"/>
    <n v="1218.5999999999999"/>
    <n v="29246.400000000001"/>
    <n v="20310"/>
    <n v="8936.4000000000015"/>
    <d v="2014-10-01T00:00:00"/>
    <n v="10"/>
    <x v="8"/>
    <n v="2014"/>
    <n v="4.4000000000000004"/>
  </r>
  <r>
    <x v="4"/>
    <x v="1"/>
    <x v="0"/>
    <s v="Low"/>
    <x v="83"/>
    <n v="3"/>
    <n v="300"/>
    <n v="606300"/>
    <n v="24252"/>
    <n v="582048"/>
    <n v="505250"/>
    <n v="76798"/>
    <d v="2014-10-01T00:00:00"/>
    <n v="10"/>
    <x v="8"/>
    <n v="2014"/>
    <n v="38"/>
  </r>
  <r>
    <x v="0"/>
    <x v="4"/>
    <x v="0"/>
    <s v="Low"/>
    <x v="84"/>
    <n v="3"/>
    <n v="350"/>
    <n v="95900"/>
    <n v="3836"/>
    <n v="92064"/>
    <n v="71240"/>
    <n v="20824"/>
    <d v="2014-12-01T00:00:00"/>
    <n v="12"/>
    <x v="2"/>
    <n v="2014"/>
    <n v="76"/>
  </r>
  <r>
    <x v="1"/>
    <x v="0"/>
    <x v="1"/>
    <s v="Low"/>
    <x v="85"/>
    <n v="5"/>
    <n v="15"/>
    <n v="29505"/>
    <n v="1180.2"/>
    <n v="28324.799999999999"/>
    <n v="19670"/>
    <n v="8654.7999999999993"/>
    <d v="2014-03-01T00:00:00"/>
    <n v="3"/>
    <x v="3"/>
    <n v="2014"/>
    <n v="4.3999999999999995"/>
  </r>
  <r>
    <x v="4"/>
    <x v="1"/>
    <x v="1"/>
    <s v="Low"/>
    <x v="86"/>
    <n v="5"/>
    <n v="300"/>
    <n v="557700"/>
    <n v="22308"/>
    <n v="535392"/>
    <n v="464750"/>
    <n v="70642"/>
    <d v="2014-08-01T00:00:00"/>
    <n v="8"/>
    <x v="5"/>
    <n v="2014"/>
    <n v="38"/>
  </r>
  <r>
    <x v="4"/>
    <x v="1"/>
    <x v="1"/>
    <s v="Low"/>
    <x v="83"/>
    <n v="5"/>
    <n v="300"/>
    <n v="606300"/>
    <n v="24252"/>
    <n v="582048"/>
    <n v="505250"/>
    <n v="76798"/>
    <d v="2014-10-01T00:00:00"/>
    <n v="10"/>
    <x v="8"/>
    <n v="2014"/>
    <n v="38"/>
  </r>
  <r>
    <x v="3"/>
    <x v="3"/>
    <x v="1"/>
    <s v="Low"/>
    <x v="87"/>
    <n v="5"/>
    <n v="125"/>
    <n v="142250"/>
    <n v="5690"/>
    <n v="136560"/>
    <n v="136560"/>
    <n v="0"/>
    <d v="2014-12-01T00:00:00"/>
    <n v="12"/>
    <x v="2"/>
    <n v="2014"/>
    <n v="0"/>
  </r>
  <r>
    <x v="0"/>
    <x v="0"/>
    <x v="2"/>
    <s v="Low"/>
    <x v="88"/>
    <n v="10"/>
    <n v="7"/>
    <n v="29757"/>
    <n v="1190.28"/>
    <n v="28566.720000000001"/>
    <n v="21255"/>
    <n v="7311.7199999999993"/>
    <d v="2014-01-01T00:00:00"/>
    <n v="1"/>
    <x v="0"/>
    <n v="2014"/>
    <n v="1.7199999999999998"/>
  </r>
  <r>
    <x v="3"/>
    <x v="1"/>
    <x v="2"/>
    <s v="Low"/>
    <x v="89"/>
    <n v="10"/>
    <n v="125"/>
    <n v="99375"/>
    <n v="3975"/>
    <n v="95400"/>
    <n v="95400"/>
    <n v="0"/>
    <d v="2014-03-01T00:00:00"/>
    <n v="3"/>
    <x v="3"/>
    <n v="2014"/>
    <n v="0"/>
  </r>
  <r>
    <x v="4"/>
    <x v="1"/>
    <x v="2"/>
    <s v="Low"/>
    <x v="90"/>
    <n v="10"/>
    <n v="300"/>
    <n v="424350"/>
    <n v="16974"/>
    <n v="407376"/>
    <n v="353625"/>
    <n v="53751"/>
    <d v="2014-04-01T00:00:00"/>
    <n v="4"/>
    <x v="9"/>
    <n v="2014"/>
    <n v="38"/>
  </r>
  <r>
    <x v="4"/>
    <x v="4"/>
    <x v="2"/>
    <s v="Low"/>
    <x v="91"/>
    <n v="10"/>
    <n v="300"/>
    <n v="875400"/>
    <n v="35016"/>
    <n v="840384"/>
    <n v="729500"/>
    <n v="110884"/>
    <d v="2014-05-01T00:00:00"/>
    <n v="5"/>
    <x v="10"/>
    <n v="2014"/>
    <n v="38"/>
  </r>
  <r>
    <x v="0"/>
    <x v="4"/>
    <x v="2"/>
    <s v="Low"/>
    <x v="92"/>
    <n v="10"/>
    <n v="350"/>
    <n v="1207500"/>
    <n v="48300"/>
    <n v="1159200"/>
    <n v="897000"/>
    <n v="262200"/>
    <d v="2014-07-01T00:00:00"/>
    <n v="7"/>
    <x v="4"/>
    <n v="2014"/>
    <n v="76"/>
  </r>
  <r>
    <x v="3"/>
    <x v="2"/>
    <x v="2"/>
    <s v="Low"/>
    <x v="93"/>
    <n v="10"/>
    <n v="125"/>
    <n v="373500"/>
    <n v="14940"/>
    <n v="358560"/>
    <n v="358560"/>
    <n v="0"/>
    <d v="2014-07-01T00:00:00"/>
    <n v="7"/>
    <x v="4"/>
    <n v="2014"/>
    <n v="0"/>
  </r>
  <r>
    <x v="1"/>
    <x v="0"/>
    <x v="2"/>
    <s v="Low"/>
    <x v="94"/>
    <n v="10"/>
    <n v="15"/>
    <n v="3270"/>
    <n v="130.80000000000001"/>
    <n v="3139.2"/>
    <n v="2180"/>
    <n v="959.19999999999982"/>
    <d v="2014-09-01T00:00:00"/>
    <n v="9"/>
    <x v="6"/>
    <n v="2014"/>
    <n v="4.3999999999999995"/>
  </r>
  <r>
    <x v="0"/>
    <x v="0"/>
    <x v="2"/>
    <s v="Low"/>
    <x v="95"/>
    <n v="10"/>
    <n v="20"/>
    <n v="41480"/>
    <n v="1659.2"/>
    <n v="39820.800000000003"/>
    <n v="20740"/>
    <n v="19080.800000000003"/>
    <d v="2014-09-01T00:00:00"/>
    <n v="9"/>
    <x v="6"/>
    <n v="2014"/>
    <n v="9.2000000000000011"/>
  </r>
  <r>
    <x v="0"/>
    <x v="4"/>
    <x v="2"/>
    <s v="Low"/>
    <x v="96"/>
    <n v="10"/>
    <n v="20"/>
    <n v="21120"/>
    <n v="844.8"/>
    <n v="20275.2"/>
    <n v="10560"/>
    <n v="9715.2000000000007"/>
    <d v="2014-09-01T00:00:00"/>
    <n v="9"/>
    <x v="6"/>
    <n v="2014"/>
    <n v="9.2000000000000011"/>
  </r>
  <r>
    <x v="0"/>
    <x v="4"/>
    <x v="2"/>
    <s v="Low"/>
    <x v="84"/>
    <n v="10"/>
    <n v="350"/>
    <n v="95900"/>
    <n v="3836"/>
    <n v="92064"/>
    <n v="71240"/>
    <n v="20824"/>
    <d v="2014-12-01T00:00:00"/>
    <n v="12"/>
    <x v="2"/>
    <n v="2014"/>
    <n v="76"/>
  </r>
  <r>
    <x v="3"/>
    <x v="3"/>
    <x v="2"/>
    <s v="Low"/>
    <x v="87"/>
    <n v="10"/>
    <n v="125"/>
    <n v="142250"/>
    <n v="5690"/>
    <n v="136560"/>
    <n v="136560"/>
    <n v="0"/>
    <d v="2014-12-01T00:00:00"/>
    <n v="12"/>
    <x v="2"/>
    <n v="2014"/>
    <n v="0"/>
  </r>
  <r>
    <x v="0"/>
    <x v="3"/>
    <x v="3"/>
    <s v="Low"/>
    <x v="97"/>
    <n v="260"/>
    <n v="350"/>
    <n v="652750"/>
    <n v="26110"/>
    <n v="626640"/>
    <n v="484900"/>
    <n v="141740"/>
    <d v="2014-02-01T00:00:00"/>
    <n v="2"/>
    <x v="7"/>
    <n v="2014"/>
    <n v="76"/>
  </r>
  <r>
    <x v="3"/>
    <x v="3"/>
    <x v="3"/>
    <s v="Low"/>
    <x v="98"/>
    <n v="260"/>
    <n v="125"/>
    <n v="134250"/>
    <n v="5370"/>
    <n v="128880"/>
    <n v="128880"/>
    <n v="0"/>
    <d v="2014-04-01T00:00:00"/>
    <n v="4"/>
    <x v="9"/>
    <n v="2014"/>
    <n v="0"/>
  </r>
  <r>
    <x v="0"/>
    <x v="1"/>
    <x v="3"/>
    <s v="Low"/>
    <x v="99"/>
    <n v="260"/>
    <n v="350"/>
    <n v="667450"/>
    <n v="26698"/>
    <n v="640752"/>
    <n v="495820"/>
    <n v="144932"/>
    <d v="2014-09-01T00:00:00"/>
    <n v="9"/>
    <x v="6"/>
    <n v="2014"/>
    <n v="76"/>
  </r>
  <r>
    <x v="0"/>
    <x v="1"/>
    <x v="2"/>
    <s v="Medium"/>
    <x v="100"/>
    <n v="10"/>
    <n v="7"/>
    <n v="9604"/>
    <n v="480.2"/>
    <n v="9123.7999999999993"/>
    <n v="6860"/>
    <n v="2263.7999999999993"/>
    <d v="2014-01-01T00:00:00"/>
    <n v="1"/>
    <x v="0"/>
    <n v="2014"/>
    <n v="1.6499999999999995"/>
  </r>
  <r>
    <x v="0"/>
    <x v="3"/>
    <x v="2"/>
    <s v="Medium"/>
    <x v="101"/>
    <n v="10"/>
    <n v="7"/>
    <n v="18823"/>
    <n v="941.15"/>
    <n v="17881.849999999999"/>
    <n v="13445"/>
    <n v="4436.8499999999985"/>
    <d v="2014-10-01T00:00:00"/>
    <n v="10"/>
    <x v="8"/>
    <n v="2014"/>
    <n v="1.6499999999999995"/>
  </r>
  <r>
    <x v="2"/>
    <x v="0"/>
    <x v="2"/>
    <s v="Medium"/>
    <x v="102"/>
    <n v="10"/>
    <n v="12"/>
    <n v="29172"/>
    <n v="1458.6"/>
    <n v="27713.4"/>
    <n v="7293"/>
    <n v="20420.400000000001"/>
    <d v="2014-12-01T00:00:00"/>
    <n v="12"/>
    <x v="2"/>
    <n v="2014"/>
    <n v="8.4"/>
  </r>
  <r>
    <x v="0"/>
    <x v="3"/>
    <x v="3"/>
    <s v="Medium"/>
    <x v="103"/>
    <n v="260"/>
    <n v="7"/>
    <n v="11781"/>
    <n v="589.04999999999995"/>
    <n v="11191.95"/>
    <n v="8415"/>
    <n v="2776.9500000000007"/>
    <d v="2014-07-01T00:00:00"/>
    <n v="7"/>
    <x v="4"/>
    <n v="2014"/>
    <n v="1.6500000000000004"/>
  </r>
  <r>
    <x v="2"/>
    <x v="3"/>
    <x v="3"/>
    <s v="Medium"/>
    <x v="104"/>
    <n v="260"/>
    <n v="12"/>
    <n v="13476"/>
    <n v="673.8"/>
    <n v="12802.2"/>
    <n v="3369"/>
    <n v="9433.2000000000007"/>
    <d v="2014-08-01T00:00:00"/>
    <n v="8"/>
    <x v="5"/>
    <n v="2014"/>
    <n v="8.4"/>
  </r>
  <r>
    <x v="2"/>
    <x v="2"/>
    <x v="0"/>
    <s v="Medium"/>
    <x v="97"/>
    <n v="3"/>
    <n v="12"/>
    <n v="22380"/>
    <n v="1119"/>
    <n v="21261"/>
    <n v="5595"/>
    <n v="15666"/>
    <d v="2014-02-01T00:00:00"/>
    <n v="2"/>
    <x v="7"/>
    <n v="2014"/>
    <n v="8.4"/>
  </r>
  <r>
    <x v="2"/>
    <x v="1"/>
    <x v="0"/>
    <s v="Medium"/>
    <x v="105"/>
    <n v="3"/>
    <n v="12"/>
    <n v="13392"/>
    <n v="669.6"/>
    <n v="12722.4"/>
    <n v="3348"/>
    <n v="9374.4"/>
    <d v="2014-02-01T00:00:00"/>
    <n v="2"/>
    <x v="7"/>
    <n v="2014"/>
    <n v="8.4"/>
  </r>
  <r>
    <x v="0"/>
    <x v="2"/>
    <x v="0"/>
    <s v="Medium"/>
    <x v="106"/>
    <n v="3"/>
    <n v="20"/>
    <n v="31260"/>
    <n v="1563"/>
    <n v="29697"/>
    <n v="15630"/>
    <n v="14067"/>
    <d v="2014-05-01T00:00:00"/>
    <n v="5"/>
    <x v="10"/>
    <n v="2014"/>
    <n v="9"/>
  </r>
  <r>
    <x v="4"/>
    <x v="4"/>
    <x v="0"/>
    <s v="Medium"/>
    <x v="107"/>
    <n v="3"/>
    <n v="300"/>
    <n v="297300"/>
    <n v="14865"/>
    <n v="282435"/>
    <n v="247750"/>
    <n v="34685"/>
    <d v="2014-06-01T00:00:00"/>
    <n v="6"/>
    <x v="1"/>
    <n v="2014"/>
    <n v="35"/>
  </r>
  <r>
    <x v="1"/>
    <x v="3"/>
    <x v="0"/>
    <s v="Medium"/>
    <x v="108"/>
    <n v="3"/>
    <n v="15"/>
    <n v="41865"/>
    <n v="2093.25"/>
    <n v="39771.75"/>
    <n v="27910"/>
    <n v="11861.75"/>
    <d v="2014-11-01T00:00:00"/>
    <n v="11"/>
    <x v="11"/>
    <n v="2014"/>
    <n v="4.25"/>
  </r>
  <r>
    <x v="0"/>
    <x v="4"/>
    <x v="0"/>
    <s v="Medium"/>
    <x v="109"/>
    <n v="3"/>
    <n v="7"/>
    <n v="3990"/>
    <n v="199.5"/>
    <n v="3790.5"/>
    <n v="2850"/>
    <n v="940.5"/>
    <d v="2014-12-01T00:00:00"/>
    <n v="12"/>
    <x v="2"/>
    <n v="2014"/>
    <n v="1.65"/>
  </r>
  <r>
    <x v="0"/>
    <x v="2"/>
    <x v="0"/>
    <s v="Medium"/>
    <x v="110"/>
    <n v="3"/>
    <n v="7"/>
    <n v="17409"/>
    <n v="870.45"/>
    <n v="16538.55"/>
    <n v="12435"/>
    <n v="4103.5499999999993"/>
    <d v="2014-12-01T00:00:00"/>
    <n v="12"/>
    <x v="2"/>
    <n v="2014"/>
    <n v="1.6499999999999997"/>
  </r>
  <r>
    <x v="0"/>
    <x v="2"/>
    <x v="1"/>
    <s v="Medium"/>
    <x v="111"/>
    <n v="5"/>
    <n v="350"/>
    <n v="484575"/>
    <n v="24228.75"/>
    <n v="460346.25"/>
    <n v="359970"/>
    <n v="100376.25"/>
    <d v="2014-01-01T00:00:00"/>
    <n v="1"/>
    <x v="0"/>
    <n v="2014"/>
    <n v="72.5"/>
  </r>
  <r>
    <x v="2"/>
    <x v="1"/>
    <x v="1"/>
    <s v="Medium"/>
    <x v="112"/>
    <n v="5"/>
    <n v="12"/>
    <n v="28104"/>
    <n v="1405.2"/>
    <n v="26698.799999999999"/>
    <n v="7026"/>
    <n v="19672.8"/>
    <d v="2014-11-01T00:00:00"/>
    <n v="11"/>
    <x v="11"/>
    <n v="2014"/>
    <n v="8.4"/>
  </r>
  <r>
    <x v="0"/>
    <x v="2"/>
    <x v="2"/>
    <s v="Medium"/>
    <x v="113"/>
    <n v="10"/>
    <n v="20"/>
    <n v="26060"/>
    <n v="1303"/>
    <n v="24757"/>
    <n v="13030"/>
    <n v="11727"/>
    <d v="2014-02-01T00:00:00"/>
    <n v="2"/>
    <x v="7"/>
    <n v="2014"/>
    <n v="9"/>
  </r>
  <r>
    <x v="4"/>
    <x v="3"/>
    <x v="2"/>
    <s v="Medium"/>
    <x v="114"/>
    <n v="10"/>
    <n v="300"/>
    <n v="482100"/>
    <n v="24105"/>
    <n v="457995"/>
    <n v="401750"/>
    <n v="56245"/>
    <d v="2014-04-01T00:00:00"/>
    <n v="4"/>
    <x v="9"/>
    <n v="2014"/>
    <n v="35"/>
  </r>
  <r>
    <x v="0"/>
    <x v="4"/>
    <x v="2"/>
    <s v="Medium"/>
    <x v="115"/>
    <n v="10"/>
    <n v="7"/>
    <n v="16289"/>
    <n v="814.45"/>
    <n v="15474.55"/>
    <n v="11635"/>
    <n v="3839.5499999999993"/>
    <d v="2014-05-01T00:00:00"/>
    <n v="5"/>
    <x v="10"/>
    <n v="2014"/>
    <n v="1.6499999999999997"/>
  </r>
  <r>
    <x v="4"/>
    <x v="4"/>
    <x v="2"/>
    <s v="Medium"/>
    <x v="107"/>
    <n v="10"/>
    <n v="300"/>
    <n v="297300"/>
    <n v="14865"/>
    <n v="282435"/>
    <n v="247750"/>
    <n v="34685"/>
    <d v="2014-06-01T00:00:00"/>
    <n v="6"/>
    <x v="1"/>
    <n v="2014"/>
    <n v="35"/>
  </r>
  <r>
    <x v="0"/>
    <x v="4"/>
    <x v="2"/>
    <s v="Medium"/>
    <x v="116"/>
    <n v="10"/>
    <n v="350"/>
    <n v="210700"/>
    <n v="10535"/>
    <n v="200165"/>
    <n v="156520"/>
    <n v="43645"/>
    <d v="2014-06-01T00:00:00"/>
    <n v="6"/>
    <x v="1"/>
    <n v="2014"/>
    <n v="72.5"/>
  </r>
  <r>
    <x v="1"/>
    <x v="2"/>
    <x v="2"/>
    <s v="Medium"/>
    <x v="117"/>
    <n v="10"/>
    <n v="15"/>
    <n v="39300"/>
    <n v="1965"/>
    <n v="37335"/>
    <n v="26200"/>
    <n v="11135"/>
    <d v="2014-09-01T00:00:00"/>
    <n v="9"/>
    <x v="6"/>
    <n v="2014"/>
    <n v="4.25"/>
  </r>
  <r>
    <x v="0"/>
    <x v="4"/>
    <x v="2"/>
    <s v="Medium"/>
    <x v="118"/>
    <n v="10"/>
    <n v="20"/>
    <n v="53260"/>
    <n v="2663"/>
    <n v="50597"/>
    <n v="26630"/>
    <n v="23967"/>
    <d v="2014-12-01T00:00:00"/>
    <n v="12"/>
    <x v="2"/>
    <n v="2014"/>
    <n v="9"/>
  </r>
  <r>
    <x v="0"/>
    <x v="1"/>
    <x v="3"/>
    <s v="Medium"/>
    <x v="119"/>
    <n v="260"/>
    <n v="350"/>
    <n v="472500"/>
    <n v="23625"/>
    <n v="448875"/>
    <n v="351000"/>
    <n v="97875"/>
    <d v="2014-02-01T00:00:00"/>
    <n v="2"/>
    <x v="7"/>
    <n v="2014"/>
    <n v="72.5"/>
  </r>
  <r>
    <x v="0"/>
    <x v="0"/>
    <x v="3"/>
    <s v="Medium"/>
    <x v="120"/>
    <n v="260"/>
    <n v="350"/>
    <n v="193200"/>
    <n v="9660"/>
    <n v="183540"/>
    <n v="143520"/>
    <n v="40020"/>
    <d v="2014-08-01T00:00:00"/>
    <n v="8"/>
    <x v="5"/>
    <n v="2014"/>
    <n v="72.5"/>
  </r>
  <r>
    <x v="4"/>
    <x v="1"/>
    <x v="3"/>
    <s v="Medium"/>
    <x v="121"/>
    <n v="260"/>
    <n v="300"/>
    <n v="375000"/>
    <n v="18750"/>
    <n v="356250"/>
    <n v="312500"/>
    <n v="43750"/>
    <d v="2014-12-01T00:00:00"/>
    <n v="12"/>
    <x v="2"/>
    <n v="2014"/>
    <n v="35"/>
  </r>
  <r>
    <x v="1"/>
    <x v="2"/>
    <x v="2"/>
    <s v="Medium"/>
    <x v="122"/>
    <n v="10"/>
    <n v="15"/>
    <n v="57015"/>
    <n v="3420.8999999999996"/>
    <n v="53594.100000000006"/>
    <n v="38010"/>
    <n v="15584.100000000002"/>
    <d v="2014-04-01T00:00:00"/>
    <n v="4"/>
    <x v="9"/>
    <n v="2014"/>
    <n v="4.1000000000000005"/>
  </r>
  <r>
    <x v="0"/>
    <x v="4"/>
    <x v="0"/>
    <s v="Medium"/>
    <x v="123"/>
    <n v="3"/>
    <n v="20"/>
    <n v="22350"/>
    <n v="1341"/>
    <n v="21009"/>
    <n v="11175"/>
    <n v="9834"/>
    <d v="2014-01-01T00:00:00"/>
    <n v="1"/>
    <x v="0"/>
    <n v="2014"/>
    <n v="8.8000000000000007"/>
  </r>
  <r>
    <x v="1"/>
    <x v="0"/>
    <x v="0"/>
    <s v="Medium"/>
    <x v="124"/>
    <n v="3"/>
    <n v="15"/>
    <n v="42660"/>
    <n v="2559.6"/>
    <n v="40100.400000000001"/>
    <n v="28440"/>
    <n v="11660.400000000001"/>
    <d v="2014-06-01T00:00:00"/>
    <n v="6"/>
    <x v="1"/>
    <n v="2014"/>
    <n v="4.1000000000000005"/>
  </r>
  <r>
    <x v="2"/>
    <x v="3"/>
    <x v="0"/>
    <s v="Medium"/>
    <x v="125"/>
    <n v="3"/>
    <n v="12"/>
    <n v="6744"/>
    <n v="404.64"/>
    <n v="6339.36"/>
    <n v="1686"/>
    <n v="4653.3599999999997"/>
    <d v="2014-09-01T00:00:00"/>
    <n v="9"/>
    <x v="6"/>
    <n v="2014"/>
    <n v="8.2799999999999994"/>
  </r>
  <r>
    <x v="1"/>
    <x v="4"/>
    <x v="0"/>
    <s v="Medium"/>
    <x v="126"/>
    <n v="3"/>
    <n v="15"/>
    <n v="30450"/>
    <n v="1827"/>
    <n v="28623"/>
    <n v="20300"/>
    <n v="8323"/>
    <d v="2014-11-01T00:00:00"/>
    <n v="11"/>
    <x v="11"/>
    <n v="2014"/>
    <n v="4.0999999999999996"/>
  </r>
  <r>
    <x v="0"/>
    <x v="3"/>
    <x v="1"/>
    <s v="Medium"/>
    <x v="127"/>
    <n v="5"/>
    <n v="350"/>
    <n v="343000"/>
    <n v="20580"/>
    <n v="322420"/>
    <n v="254800"/>
    <n v="67620"/>
    <d v="2014-04-01T00:00:00"/>
    <n v="4"/>
    <x v="9"/>
    <n v="2014"/>
    <n v="69"/>
  </r>
  <r>
    <x v="0"/>
    <x v="1"/>
    <x v="1"/>
    <s v="Medium"/>
    <x v="128"/>
    <n v="5"/>
    <n v="350"/>
    <n v="511000"/>
    <n v="30660"/>
    <n v="480340"/>
    <n v="379600"/>
    <n v="100740"/>
    <d v="2014-05-01T00:00:00"/>
    <n v="5"/>
    <x v="10"/>
    <n v="2014"/>
    <n v="69"/>
  </r>
  <r>
    <x v="2"/>
    <x v="4"/>
    <x v="1"/>
    <s v="Medium"/>
    <x v="129"/>
    <n v="5"/>
    <n v="12"/>
    <n v="32676"/>
    <n v="1960.56"/>
    <n v="30715.439999999999"/>
    <n v="8169"/>
    <n v="22546.44"/>
    <d v="2014-11-01T00:00:00"/>
    <n v="11"/>
    <x v="11"/>
    <n v="2014"/>
    <n v="8.2799999999999994"/>
  </r>
  <r>
    <x v="0"/>
    <x v="2"/>
    <x v="2"/>
    <s v="Medium"/>
    <x v="130"/>
    <n v="10"/>
    <n v="350"/>
    <n v="523600"/>
    <n v="31416"/>
    <n v="492184"/>
    <n v="388960"/>
    <n v="103224"/>
    <d v="2014-06-01T00:00:00"/>
    <n v="6"/>
    <x v="1"/>
    <n v="2014"/>
    <n v="69"/>
  </r>
  <r>
    <x v="0"/>
    <x v="3"/>
    <x v="3"/>
    <s v="Medium"/>
    <x v="131"/>
    <n v="260"/>
    <n v="350"/>
    <n v="587650"/>
    <n v="35259"/>
    <n v="552391"/>
    <n v="436540"/>
    <n v="115851"/>
    <d v="2014-09-01T00:00:00"/>
    <n v="9"/>
    <x v="6"/>
    <n v="2014"/>
    <n v="69"/>
  </r>
  <r>
    <x v="1"/>
    <x v="4"/>
    <x v="2"/>
    <s v="Medium"/>
    <x v="132"/>
    <n v="10"/>
    <n v="15"/>
    <n v="32970"/>
    <n v="1978.2"/>
    <n v="30991.8"/>
    <n v="21980"/>
    <n v="9011.7999999999993"/>
    <d v="2014-08-01T00:00:00"/>
    <n v="8"/>
    <x v="5"/>
    <n v="2014"/>
    <n v="4.0999999999999996"/>
  </r>
  <r>
    <x v="1"/>
    <x v="1"/>
    <x v="2"/>
    <s v="Medium"/>
    <x v="133"/>
    <n v="10"/>
    <n v="15"/>
    <n v="26145"/>
    <n v="1568.7"/>
    <n v="24576.3"/>
    <n v="17430"/>
    <n v="7146.2999999999993"/>
    <d v="2014-08-01T00:00:00"/>
    <n v="8"/>
    <x v="5"/>
    <n v="2014"/>
    <n v="4.0999999999999996"/>
  </r>
  <r>
    <x v="1"/>
    <x v="4"/>
    <x v="2"/>
    <s v="Medium"/>
    <x v="134"/>
    <n v="10"/>
    <n v="15"/>
    <n v="17295"/>
    <n v="1037.7"/>
    <n v="16257.3"/>
    <n v="11530"/>
    <n v="4727.2999999999993"/>
    <d v="2014-10-01T00:00:00"/>
    <n v="10"/>
    <x v="8"/>
    <n v="2014"/>
    <n v="4.0999999999999996"/>
  </r>
  <r>
    <x v="2"/>
    <x v="3"/>
    <x v="0"/>
    <s v="Medium"/>
    <x v="43"/>
    <n v="3"/>
    <n v="12"/>
    <n v="8724"/>
    <n v="610.67999999999995"/>
    <n v="8113.32"/>
    <n v="2181"/>
    <n v="5932.32"/>
    <d v="2014-02-01T00:00:00"/>
    <n v="2"/>
    <x v="7"/>
    <n v="2014"/>
    <n v="8.16"/>
  </r>
  <r>
    <x v="2"/>
    <x v="0"/>
    <x v="0"/>
    <s v="Medium"/>
    <x v="135"/>
    <n v="3"/>
    <n v="12"/>
    <n v="22608"/>
    <n v="1582.56"/>
    <n v="21025.439999999999"/>
    <n v="5652"/>
    <n v="15373.439999999999"/>
    <d v="2014-08-01T00:00:00"/>
    <n v="8"/>
    <x v="5"/>
    <n v="2014"/>
    <n v="8.16"/>
  </r>
  <r>
    <x v="2"/>
    <x v="3"/>
    <x v="1"/>
    <s v="Medium"/>
    <x v="136"/>
    <n v="5"/>
    <n v="12"/>
    <n v="28080"/>
    <n v="1965.6"/>
    <n v="26114.400000000001"/>
    <n v="7020"/>
    <n v="19094.400000000001"/>
    <d v="2014-01-01T00:00:00"/>
    <n v="1"/>
    <x v="0"/>
    <n v="2014"/>
    <n v="8.16"/>
  </r>
  <r>
    <x v="2"/>
    <x v="2"/>
    <x v="1"/>
    <s v="Medium"/>
    <x v="112"/>
    <n v="5"/>
    <n v="12"/>
    <n v="28104"/>
    <n v="1967.28"/>
    <n v="26136.720000000001"/>
    <n v="7026"/>
    <n v="19110.72"/>
    <d v="2014-11-01T00:00:00"/>
    <n v="11"/>
    <x v="11"/>
    <n v="2014"/>
    <n v="8.16"/>
  </r>
  <r>
    <x v="0"/>
    <x v="0"/>
    <x v="3"/>
    <s v="Medium"/>
    <x v="137"/>
    <n v="260"/>
    <n v="7"/>
    <n v="7945"/>
    <n v="556.15"/>
    <n v="7388.85"/>
    <n v="5675"/>
    <n v="1713.8500000000004"/>
    <d v="2014-06-01T00:00:00"/>
    <n v="6"/>
    <x v="1"/>
    <n v="2014"/>
    <n v="1.5100000000000002"/>
  </r>
  <r>
    <x v="0"/>
    <x v="4"/>
    <x v="0"/>
    <s v="Medium"/>
    <x v="138"/>
    <n v="3"/>
    <n v="350"/>
    <n v="616350"/>
    <n v="43144.5"/>
    <n v="573205.5"/>
    <n v="457860"/>
    <n v="115345.5"/>
    <d v="2014-03-01T00:00:00"/>
    <n v="3"/>
    <x v="3"/>
    <n v="2014"/>
    <n v="65.5"/>
  </r>
  <r>
    <x v="4"/>
    <x v="2"/>
    <x v="0"/>
    <s v="Medium"/>
    <x v="139"/>
    <n v="3"/>
    <n v="300"/>
    <n v="134400"/>
    <n v="9408"/>
    <n v="124992"/>
    <n v="112000"/>
    <n v="12992"/>
    <d v="2014-06-01T00:00:00"/>
    <n v="6"/>
    <x v="1"/>
    <n v="2014"/>
    <n v="29"/>
  </r>
  <r>
    <x v="4"/>
    <x v="2"/>
    <x v="0"/>
    <s v="Medium"/>
    <x v="140"/>
    <n v="3"/>
    <n v="300"/>
    <n v="654300"/>
    <n v="45801"/>
    <n v="608499"/>
    <n v="545250"/>
    <n v="63249"/>
    <d v="2014-10-01T00:00:00"/>
    <n v="10"/>
    <x v="8"/>
    <n v="2014"/>
    <n v="29"/>
  </r>
  <r>
    <x v="0"/>
    <x v="2"/>
    <x v="1"/>
    <s v="Medium"/>
    <x v="141"/>
    <n v="5"/>
    <n v="20"/>
    <n v="39520"/>
    <n v="2766.4"/>
    <n v="36753.599999999999"/>
    <n v="19760"/>
    <n v="16993.599999999999"/>
    <d v="2014-10-01T00:00:00"/>
    <n v="10"/>
    <x v="8"/>
    <n v="2014"/>
    <n v="8.6"/>
  </r>
  <r>
    <x v="4"/>
    <x v="2"/>
    <x v="1"/>
    <s v="Medium"/>
    <x v="140"/>
    <n v="5"/>
    <n v="300"/>
    <n v="654300"/>
    <n v="45801"/>
    <n v="608499"/>
    <n v="545250"/>
    <n v="63249"/>
    <d v="2014-10-01T00:00:00"/>
    <n v="10"/>
    <x v="8"/>
    <n v="2014"/>
    <n v="29"/>
  </r>
  <r>
    <x v="4"/>
    <x v="0"/>
    <x v="2"/>
    <s v="Medium"/>
    <x v="142"/>
    <n v="10"/>
    <n v="300"/>
    <n v="510600"/>
    <n v="35742"/>
    <n v="474858"/>
    <n v="425500"/>
    <n v="49358"/>
    <d v="2014-05-01T00:00:00"/>
    <n v="5"/>
    <x v="10"/>
    <n v="2014"/>
    <n v="29"/>
  </r>
  <r>
    <x v="4"/>
    <x v="2"/>
    <x v="2"/>
    <s v="Medium"/>
    <x v="139"/>
    <n v="10"/>
    <n v="300"/>
    <n v="134400"/>
    <n v="9408"/>
    <n v="124992"/>
    <n v="112000"/>
    <n v="12992"/>
    <d v="2014-06-01T00:00:00"/>
    <n v="6"/>
    <x v="1"/>
    <n v="2014"/>
    <n v="29"/>
  </r>
  <r>
    <x v="1"/>
    <x v="2"/>
    <x v="2"/>
    <s v="Medium"/>
    <x v="143"/>
    <n v="10"/>
    <n v="15"/>
    <n v="31515"/>
    <n v="2206.0500000000002"/>
    <n v="29308.95"/>
    <n v="21010"/>
    <n v="8298.9500000000007"/>
    <d v="2014-08-01T00:00:00"/>
    <n v="8"/>
    <x v="5"/>
    <n v="2014"/>
    <n v="3.95"/>
  </r>
  <r>
    <x v="0"/>
    <x v="2"/>
    <x v="2"/>
    <s v="Medium"/>
    <x v="144"/>
    <n v="10"/>
    <n v="20"/>
    <n v="30700"/>
    <n v="2149"/>
    <n v="28551"/>
    <n v="15350"/>
    <n v="13201"/>
    <d v="2014-09-01T00:00:00"/>
    <n v="9"/>
    <x v="6"/>
    <n v="2014"/>
    <n v="8.6"/>
  </r>
  <r>
    <x v="0"/>
    <x v="2"/>
    <x v="3"/>
    <s v="Medium"/>
    <x v="145"/>
    <n v="260"/>
    <n v="350"/>
    <n v="1006600"/>
    <n v="70462"/>
    <n v="936138"/>
    <n v="747760"/>
    <n v="188378"/>
    <d v="2014-09-01T00:00:00"/>
    <n v="9"/>
    <x v="6"/>
    <n v="2014"/>
    <n v="65.5"/>
  </r>
  <r>
    <x v="0"/>
    <x v="0"/>
    <x v="3"/>
    <s v="Medium"/>
    <x v="146"/>
    <n v="260"/>
    <n v="20"/>
    <n v="22360"/>
    <n v="1565.2"/>
    <n v="20794.8"/>
    <n v="11180"/>
    <n v="9614.7999999999993"/>
    <d v="2014-11-01T00:00:00"/>
    <n v="11"/>
    <x v="11"/>
    <n v="2014"/>
    <n v="8.6"/>
  </r>
  <r>
    <x v="4"/>
    <x v="4"/>
    <x v="3"/>
    <s v="Medium"/>
    <x v="100"/>
    <n v="260"/>
    <n v="300"/>
    <n v="411600"/>
    <n v="28812"/>
    <n v="382788"/>
    <n v="343000"/>
    <n v="39788"/>
    <d v="2014-12-01T00:00:00"/>
    <n v="12"/>
    <x v="2"/>
    <n v="2014"/>
    <n v="29"/>
  </r>
  <r>
    <x v="0"/>
    <x v="0"/>
    <x v="1"/>
    <s v="Medium"/>
    <x v="147"/>
    <n v="5"/>
    <n v="7"/>
    <n v="3416"/>
    <n v="273.27999999999997"/>
    <n v="3142.7200000000003"/>
    <n v="2440"/>
    <n v="702.72000000000025"/>
    <d v="2014-02-01T00:00:00"/>
    <n v="2"/>
    <x v="7"/>
    <n v="2014"/>
    <n v="1.4400000000000006"/>
  </r>
  <r>
    <x v="0"/>
    <x v="4"/>
    <x v="1"/>
    <s v="Medium"/>
    <x v="148"/>
    <n v="5"/>
    <n v="20"/>
    <n v="25640"/>
    <n v="2051.1999999999998"/>
    <n v="23588.799999999999"/>
    <n v="12820"/>
    <n v="10768.8"/>
    <d v="2014-06-01T00:00:00"/>
    <n v="6"/>
    <x v="1"/>
    <n v="2014"/>
    <n v="8.3999999999999986"/>
  </r>
  <r>
    <x v="0"/>
    <x v="0"/>
    <x v="2"/>
    <s v="Medium"/>
    <x v="149"/>
    <n v="10"/>
    <n v="7"/>
    <n v="1799"/>
    <n v="143.91999999999999"/>
    <n v="1655.08"/>
    <n v="1285"/>
    <n v="370.07999999999993"/>
    <d v="2014-05-01T00:00:00"/>
    <n v="5"/>
    <x v="10"/>
    <n v="2014"/>
    <n v="1.4399999999999997"/>
  </r>
  <r>
    <x v="0"/>
    <x v="4"/>
    <x v="3"/>
    <s v="Medium"/>
    <x v="148"/>
    <n v="260"/>
    <n v="20"/>
    <n v="25640"/>
    <n v="2051.1999999999998"/>
    <n v="23588.799999999999"/>
    <n v="12820"/>
    <n v="10768.8"/>
    <d v="2014-06-01T00:00:00"/>
    <n v="6"/>
    <x v="1"/>
    <n v="2014"/>
    <n v="8.3999999999999986"/>
  </r>
  <r>
    <x v="1"/>
    <x v="2"/>
    <x v="0"/>
    <s v="Medium"/>
    <x v="150"/>
    <n v="3"/>
    <n v="15"/>
    <n v="7350"/>
    <n v="588"/>
    <n v="6762"/>
    <n v="4900"/>
    <n v="1862"/>
    <d v="2014-11-01T00:00:00"/>
    <n v="11"/>
    <x v="11"/>
    <n v="2014"/>
    <n v="3.8"/>
  </r>
  <r>
    <x v="0"/>
    <x v="3"/>
    <x v="0"/>
    <s v="Medium"/>
    <x v="151"/>
    <n v="3"/>
    <n v="350"/>
    <n v="476700"/>
    <n v="38136"/>
    <n v="438564"/>
    <n v="354120"/>
    <n v="84444"/>
    <d v="2014-12-01T00:00:00"/>
    <n v="12"/>
    <x v="2"/>
    <n v="2014"/>
    <n v="62"/>
  </r>
  <r>
    <x v="1"/>
    <x v="2"/>
    <x v="1"/>
    <s v="Medium"/>
    <x v="152"/>
    <n v="5"/>
    <n v="15"/>
    <n v="37515"/>
    <n v="3001.2"/>
    <n v="34513.800000000003"/>
    <n v="25010"/>
    <n v="9503.8000000000029"/>
    <d v="2014-03-01T00:00:00"/>
    <n v="3"/>
    <x v="3"/>
    <n v="2014"/>
    <n v="3.8000000000000012"/>
  </r>
  <r>
    <x v="0"/>
    <x v="0"/>
    <x v="1"/>
    <s v="Medium"/>
    <x v="153"/>
    <n v="5"/>
    <n v="20"/>
    <n v="14160"/>
    <n v="1132.8"/>
    <n v="13027.2"/>
    <n v="7080"/>
    <n v="5947.2000000000007"/>
    <d v="2014-06-01T00:00:00"/>
    <n v="6"/>
    <x v="1"/>
    <n v="2014"/>
    <n v="8.4"/>
  </r>
  <r>
    <x v="0"/>
    <x v="1"/>
    <x v="1"/>
    <s v="Medium"/>
    <x v="154"/>
    <n v="5"/>
    <n v="20"/>
    <n v="12900"/>
    <n v="1032"/>
    <n v="11868"/>
    <n v="6450"/>
    <n v="5418"/>
    <d v="2014-07-01T00:00:00"/>
    <n v="7"/>
    <x v="4"/>
    <n v="2014"/>
    <n v="8.4"/>
  </r>
  <r>
    <x v="4"/>
    <x v="2"/>
    <x v="1"/>
    <s v="Medium"/>
    <x v="155"/>
    <n v="5"/>
    <n v="300"/>
    <n v="468600"/>
    <n v="37488"/>
    <n v="431112"/>
    <n v="390500"/>
    <n v="40612"/>
    <d v="2014-08-01T00:00:00"/>
    <n v="8"/>
    <x v="5"/>
    <n v="2014"/>
    <n v="26"/>
  </r>
  <r>
    <x v="1"/>
    <x v="1"/>
    <x v="1"/>
    <s v="Medium"/>
    <x v="156"/>
    <n v="5"/>
    <n v="15"/>
    <n v="10665"/>
    <n v="853.2"/>
    <n v="9811.7999999999993"/>
    <n v="7110"/>
    <n v="2701.7999999999993"/>
    <d v="2014-12-01T00:00:00"/>
    <n v="12"/>
    <x v="2"/>
    <n v="2014"/>
    <n v="3.7999999999999989"/>
  </r>
  <r>
    <x v="0"/>
    <x v="1"/>
    <x v="2"/>
    <s v="Medium"/>
    <x v="157"/>
    <n v="10"/>
    <n v="7"/>
    <n v="8813"/>
    <n v="705.04"/>
    <n v="8107.96"/>
    <n v="6295"/>
    <n v="1812.96"/>
    <d v="2014-04-01T00:00:00"/>
    <n v="4"/>
    <x v="9"/>
    <n v="2014"/>
    <n v="1.44"/>
  </r>
  <r>
    <x v="0"/>
    <x v="1"/>
    <x v="2"/>
    <s v="Medium"/>
    <x v="158"/>
    <n v="10"/>
    <n v="7"/>
    <n v="7665"/>
    <n v="613.20000000000005"/>
    <n v="7051.8"/>
    <n v="5475"/>
    <n v="1576.8000000000002"/>
    <d v="2014-05-01T00:00:00"/>
    <n v="5"/>
    <x v="10"/>
    <n v="2014"/>
    <n v="1.4400000000000002"/>
  </r>
  <r>
    <x v="0"/>
    <x v="1"/>
    <x v="2"/>
    <s v="Medium"/>
    <x v="159"/>
    <n v="10"/>
    <n v="20"/>
    <n v="27320"/>
    <n v="2185.6"/>
    <n v="25134.400000000001"/>
    <n v="13660"/>
    <n v="11474.400000000001"/>
    <d v="2014-06-01T00:00:00"/>
    <n v="6"/>
    <x v="1"/>
    <n v="2014"/>
    <n v="8.4"/>
  </r>
  <r>
    <x v="4"/>
    <x v="3"/>
    <x v="2"/>
    <s v="Medium"/>
    <x v="160"/>
    <n v="10"/>
    <n v="300"/>
    <n v="738000"/>
    <n v="59040"/>
    <n v="678960"/>
    <n v="615000"/>
    <n v="63960"/>
    <d v="2014-06-01T00:00:00"/>
    <n v="6"/>
    <x v="1"/>
    <n v="2014"/>
    <n v="26"/>
  </r>
  <r>
    <x v="0"/>
    <x v="4"/>
    <x v="2"/>
    <s v="Medium"/>
    <x v="161"/>
    <n v="10"/>
    <n v="7"/>
    <n v="4746"/>
    <n v="379.68"/>
    <n v="4366.32"/>
    <n v="3390"/>
    <n v="976.31999999999971"/>
    <d v="2014-08-01T00:00:00"/>
    <n v="8"/>
    <x v="5"/>
    <n v="2014"/>
    <n v="1.4399999999999995"/>
  </r>
  <r>
    <x v="0"/>
    <x v="1"/>
    <x v="2"/>
    <s v="Medium"/>
    <x v="162"/>
    <n v="10"/>
    <n v="7"/>
    <n v="11186"/>
    <n v="894.88"/>
    <n v="10291.120000000001"/>
    <n v="7990"/>
    <n v="2301.1200000000008"/>
    <d v="2014-08-01T00:00:00"/>
    <n v="8"/>
    <x v="5"/>
    <n v="2014"/>
    <n v="1.4400000000000004"/>
  </r>
  <r>
    <x v="0"/>
    <x v="1"/>
    <x v="2"/>
    <s v="Medium"/>
    <x v="163"/>
    <n v="10"/>
    <n v="20"/>
    <n v="38680"/>
    <n v="3094.4"/>
    <n v="35585.599999999999"/>
    <n v="19340"/>
    <n v="16245.599999999999"/>
    <d v="2014-09-01T00:00:00"/>
    <n v="9"/>
    <x v="6"/>
    <n v="2014"/>
    <n v="8.3999999999999986"/>
  </r>
  <r>
    <x v="0"/>
    <x v="3"/>
    <x v="2"/>
    <s v="Medium"/>
    <x v="164"/>
    <n v="10"/>
    <n v="20"/>
    <n v="59860"/>
    <n v="4788.8"/>
    <n v="55071.199999999997"/>
    <n v="29930"/>
    <n v="25141.199999999997"/>
    <d v="2014-09-01T00:00:00"/>
    <n v="9"/>
    <x v="6"/>
    <n v="2014"/>
    <n v="8.3999999999999986"/>
  </r>
  <r>
    <x v="0"/>
    <x v="3"/>
    <x v="2"/>
    <s v="Medium"/>
    <x v="151"/>
    <n v="10"/>
    <n v="350"/>
    <n v="476700"/>
    <n v="38136"/>
    <n v="438564"/>
    <n v="354120"/>
    <n v="84444"/>
    <d v="2014-12-01T00:00:00"/>
    <n v="12"/>
    <x v="2"/>
    <n v="2014"/>
    <n v="62"/>
  </r>
  <r>
    <x v="0"/>
    <x v="0"/>
    <x v="3"/>
    <s v="Medium"/>
    <x v="153"/>
    <n v="260"/>
    <n v="20"/>
    <n v="14160"/>
    <n v="1132.8"/>
    <n v="13027.2"/>
    <n v="7080"/>
    <n v="5947.2000000000007"/>
    <d v="2014-06-01T00:00:00"/>
    <n v="6"/>
    <x v="1"/>
    <n v="2014"/>
    <n v="8.4"/>
  </r>
  <r>
    <x v="0"/>
    <x v="4"/>
    <x v="3"/>
    <s v="Medium"/>
    <x v="165"/>
    <n v="260"/>
    <n v="7"/>
    <n v="20349"/>
    <n v="1627.92"/>
    <n v="18721.080000000002"/>
    <n v="14535"/>
    <n v="4186.0800000000017"/>
    <d v="2014-06-01T00:00:00"/>
    <n v="6"/>
    <x v="1"/>
    <n v="2014"/>
    <n v="1.4400000000000006"/>
  </r>
  <r>
    <x v="0"/>
    <x v="1"/>
    <x v="3"/>
    <s v="Medium"/>
    <x v="159"/>
    <n v="260"/>
    <n v="20"/>
    <n v="27320"/>
    <n v="2185.6"/>
    <n v="25134.400000000001"/>
    <n v="13660"/>
    <n v="11474.400000000001"/>
    <d v="2014-06-01T00:00:00"/>
    <n v="6"/>
    <x v="1"/>
    <n v="2014"/>
    <n v="8.4"/>
  </r>
  <r>
    <x v="4"/>
    <x v="3"/>
    <x v="3"/>
    <s v="Medium"/>
    <x v="160"/>
    <n v="260"/>
    <n v="300"/>
    <n v="738000"/>
    <n v="59040"/>
    <n v="678960"/>
    <n v="615000"/>
    <n v="63960"/>
    <d v="2014-06-01T00:00:00"/>
    <n v="6"/>
    <x v="1"/>
    <n v="2014"/>
    <n v="26"/>
  </r>
  <r>
    <x v="0"/>
    <x v="1"/>
    <x v="3"/>
    <s v="Medium"/>
    <x v="166"/>
    <n v="260"/>
    <n v="20"/>
    <n v="30400"/>
    <n v="2432"/>
    <n v="27968"/>
    <n v="15200"/>
    <n v="12768"/>
    <d v="2014-11-01T00:00:00"/>
    <n v="11"/>
    <x v="11"/>
    <n v="2014"/>
    <n v="8.4"/>
  </r>
  <r>
    <x v="1"/>
    <x v="1"/>
    <x v="3"/>
    <s v="Medium"/>
    <x v="156"/>
    <n v="260"/>
    <n v="15"/>
    <n v="10665"/>
    <n v="853.2"/>
    <n v="9811.7999999999993"/>
    <n v="7110"/>
    <n v="2701.7999999999993"/>
    <d v="2014-12-01T00:00:00"/>
    <n v="12"/>
    <x v="2"/>
    <n v="2014"/>
    <n v="3.7999999999999989"/>
  </r>
  <r>
    <x v="4"/>
    <x v="3"/>
    <x v="3"/>
    <s v="Medium"/>
    <x v="167"/>
    <n v="260"/>
    <n v="300"/>
    <n v="190500"/>
    <n v="15240"/>
    <n v="175260"/>
    <n v="158750"/>
    <n v="16510"/>
    <d v="2014-12-01T00:00:00"/>
    <n v="12"/>
    <x v="2"/>
    <n v="2014"/>
    <n v="26"/>
  </r>
  <r>
    <x v="4"/>
    <x v="0"/>
    <x v="0"/>
    <s v="Medium"/>
    <x v="168"/>
    <n v="3"/>
    <n v="300"/>
    <n v="328200"/>
    <n v="29538"/>
    <n v="298662"/>
    <n v="273500"/>
    <n v="25162"/>
    <d v="2014-06-01T00:00:00"/>
    <n v="6"/>
    <x v="1"/>
    <n v="2014"/>
    <n v="23"/>
  </r>
  <r>
    <x v="4"/>
    <x v="0"/>
    <x v="1"/>
    <s v="Medium"/>
    <x v="169"/>
    <n v="5"/>
    <n v="300"/>
    <n v="1140750"/>
    <n v="102667.5"/>
    <n v="1038082.5"/>
    <n v="950625"/>
    <n v="87457.5"/>
    <d v="2014-04-01T00:00:00"/>
    <n v="4"/>
    <x v="9"/>
    <n v="2014"/>
    <n v="23"/>
  </r>
  <r>
    <x v="0"/>
    <x v="2"/>
    <x v="1"/>
    <s v="Medium"/>
    <x v="170"/>
    <n v="5"/>
    <n v="350"/>
    <n v="583100"/>
    <n v="52479"/>
    <n v="530621"/>
    <n v="433160"/>
    <n v="97461"/>
    <d v="2014-05-01T00:00:00"/>
    <n v="5"/>
    <x v="10"/>
    <n v="2014"/>
    <n v="58.5"/>
  </r>
  <r>
    <x v="2"/>
    <x v="0"/>
    <x v="1"/>
    <s v="Medium"/>
    <x v="171"/>
    <n v="5"/>
    <n v="12"/>
    <n v="27852"/>
    <n v="2506.6799999999998"/>
    <n v="25345.32"/>
    <n v="6963"/>
    <n v="18382.32"/>
    <d v="2014-11-01T00:00:00"/>
    <n v="11"/>
    <x v="11"/>
    <n v="2014"/>
    <n v="7.92"/>
  </r>
  <r>
    <x v="4"/>
    <x v="3"/>
    <x v="2"/>
    <s v="Medium"/>
    <x v="172"/>
    <n v="10"/>
    <n v="300"/>
    <n v="769500"/>
    <n v="69255"/>
    <n v="700245"/>
    <n v="641250"/>
    <n v="58995"/>
    <d v="2014-01-01T00:00:00"/>
    <n v="1"/>
    <x v="0"/>
    <n v="2014"/>
    <n v="23"/>
  </r>
  <r>
    <x v="0"/>
    <x v="3"/>
    <x v="2"/>
    <s v="Medium"/>
    <x v="173"/>
    <n v="10"/>
    <n v="350"/>
    <n v="845950"/>
    <n v="76135.5"/>
    <n v="769814.5"/>
    <n v="628420"/>
    <n v="141394.5"/>
    <d v="2014-01-01T00:00:00"/>
    <n v="1"/>
    <x v="0"/>
    <n v="2014"/>
    <n v="58.5"/>
  </r>
  <r>
    <x v="1"/>
    <x v="4"/>
    <x v="2"/>
    <s v="Medium"/>
    <x v="174"/>
    <n v="10"/>
    <n v="15"/>
    <n v="55125"/>
    <n v="4961.25"/>
    <n v="50163.75"/>
    <n v="36750"/>
    <n v="13413.75"/>
    <d v="2014-04-01T00:00:00"/>
    <n v="4"/>
    <x v="9"/>
    <n v="2014"/>
    <n v="3.65"/>
  </r>
  <r>
    <x v="4"/>
    <x v="0"/>
    <x v="2"/>
    <s v="Medium"/>
    <x v="168"/>
    <n v="10"/>
    <n v="300"/>
    <n v="328200"/>
    <n v="29538"/>
    <n v="298662"/>
    <n v="273500"/>
    <n v="25162"/>
    <d v="2014-06-01T00:00:00"/>
    <n v="6"/>
    <x v="1"/>
    <n v="2014"/>
    <n v="23"/>
  </r>
  <r>
    <x v="1"/>
    <x v="2"/>
    <x v="2"/>
    <s v="Medium"/>
    <x v="175"/>
    <n v="10"/>
    <n v="15"/>
    <n v="18405"/>
    <n v="1656.45"/>
    <n v="16748.55"/>
    <n v="12270"/>
    <n v="4478.5499999999993"/>
    <d v="2014-10-01T00:00:00"/>
    <n v="10"/>
    <x v="8"/>
    <n v="2014"/>
    <n v="3.6499999999999995"/>
  </r>
  <r>
    <x v="4"/>
    <x v="2"/>
    <x v="2"/>
    <s v="Medium"/>
    <x v="176"/>
    <n v="10"/>
    <n v="300"/>
    <n v="397200"/>
    <n v="35748"/>
    <n v="361452"/>
    <n v="331000"/>
    <n v="30452"/>
    <d v="2014-11-01T00:00:00"/>
    <n v="11"/>
    <x v="11"/>
    <n v="2014"/>
    <n v="23"/>
  </r>
  <r>
    <x v="0"/>
    <x v="4"/>
    <x v="3"/>
    <s v="Medium"/>
    <x v="177"/>
    <n v="260"/>
    <n v="350"/>
    <n v="724850"/>
    <n v="65236.5"/>
    <n v="659613.5"/>
    <n v="538460"/>
    <n v="121153.5"/>
    <d v="2014-09-01T00:00:00"/>
    <n v="9"/>
    <x v="6"/>
    <n v="2014"/>
    <n v="58.5"/>
  </r>
  <r>
    <x v="0"/>
    <x v="0"/>
    <x v="3"/>
    <s v="Medium"/>
    <x v="178"/>
    <n v="260"/>
    <n v="350"/>
    <n v="444150"/>
    <n v="39973.5"/>
    <n v="404176.5"/>
    <n v="329940"/>
    <n v="74236.5"/>
    <d v="2014-10-01T00:00:00"/>
    <n v="10"/>
    <x v="8"/>
    <n v="2014"/>
    <n v="58.5"/>
  </r>
  <r>
    <x v="0"/>
    <x v="3"/>
    <x v="3"/>
    <s v="Medium"/>
    <x v="179"/>
    <n v="260"/>
    <n v="20"/>
    <n v="33880"/>
    <n v="3049.2"/>
    <n v="30830.799999999999"/>
    <n v="16940"/>
    <n v="13890.8"/>
    <d v="2014-11-01T00:00:00"/>
    <n v="11"/>
    <x v="11"/>
    <n v="2014"/>
    <n v="8.1999999999999993"/>
  </r>
  <r>
    <x v="0"/>
    <x v="1"/>
    <x v="0"/>
    <s v="Medium"/>
    <x v="180"/>
    <n v="3"/>
    <n v="20"/>
    <n v="13260"/>
    <n v="1193.4000000000001"/>
    <n v="12066.6"/>
    <n v="6630"/>
    <n v="5436.6"/>
    <d v="2014-05-01T00:00:00"/>
    <n v="5"/>
    <x v="10"/>
    <n v="2014"/>
    <n v="8.2000000000000011"/>
  </r>
  <r>
    <x v="0"/>
    <x v="0"/>
    <x v="0"/>
    <s v="Medium"/>
    <x v="181"/>
    <n v="3"/>
    <n v="7"/>
    <n v="5733"/>
    <n v="515.97"/>
    <n v="5217.03"/>
    <n v="4095"/>
    <n v="1122.03"/>
    <d v="2014-07-01T00:00:00"/>
    <n v="7"/>
    <x v="4"/>
    <n v="2014"/>
    <n v="1.3699999999999999"/>
  </r>
  <r>
    <x v="2"/>
    <x v="1"/>
    <x v="0"/>
    <s v="Medium"/>
    <x v="182"/>
    <n v="3"/>
    <n v="12"/>
    <n v="18960"/>
    <n v="1706.4"/>
    <n v="17253.599999999999"/>
    <n v="4740"/>
    <n v="12513.599999999999"/>
    <d v="2014-09-01T00:00:00"/>
    <n v="9"/>
    <x v="6"/>
    <n v="2014"/>
    <n v="7.919999999999999"/>
  </r>
  <r>
    <x v="0"/>
    <x v="3"/>
    <x v="0"/>
    <s v="Medium"/>
    <x v="183"/>
    <n v="3"/>
    <n v="7"/>
    <n v="3647"/>
    <n v="328.23"/>
    <n v="3318.77"/>
    <n v="2605"/>
    <n v="713.77"/>
    <d v="2014-12-01T00:00:00"/>
    <n v="12"/>
    <x v="2"/>
    <n v="2014"/>
    <n v="1.3699999999999999"/>
  </r>
  <r>
    <x v="0"/>
    <x v="4"/>
    <x v="2"/>
    <s v="Medium"/>
    <x v="184"/>
    <n v="10"/>
    <n v="20"/>
    <n v="19460"/>
    <n v="1751.4"/>
    <n v="17708.599999999999"/>
    <n v="9730"/>
    <n v="7978.5999999999985"/>
    <d v="2014-03-01T00:00:00"/>
    <n v="3"/>
    <x v="3"/>
    <n v="2014"/>
    <n v="8.1999999999999993"/>
  </r>
  <r>
    <x v="0"/>
    <x v="3"/>
    <x v="2"/>
    <s v="Medium"/>
    <x v="185"/>
    <n v="10"/>
    <n v="20"/>
    <n v="20760"/>
    <n v="1868.4"/>
    <n v="18891.599999999999"/>
    <n v="10380"/>
    <n v="8511.5999999999985"/>
    <d v="2014-06-01T00:00:00"/>
    <n v="6"/>
    <x v="1"/>
    <n v="2014"/>
    <n v="8.1999999999999993"/>
  </r>
  <r>
    <x v="0"/>
    <x v="1"/>
    <x v="2"/>
    <s v="Medium"/>
    <x v="186"/>
    <n v="10"/>
    <n v="7"/>
    <n v="2520"/>
    <n v="226.8"/>
    <n v="2293.1999999999998"/>
    <n v="1800"/>
    <n v="493.19999999999982"/>
    <d v="2014-10-01T00:00:00"/>
    <n v="10"/>
    <x v="8"/>
    <n v="2014"/>
    <n v="1.3699999999999994"/>
  </r>
  <r>
    <x v="0"/>
    <x v="3"/>
    <x v="3"/>
    <s v="Medium"/>
    <x v="185"/>
    <n v="260"/>
    <n v="20"/>
    <n v="20760"/>
    <n v="1868.4"/>
    <n v="18891.599999999999"/>
    <n v="10380"/>
    <n v="8511.5999999999985"/>
    <d v="2014-06-01T00:00:00"/>
    <n v="6"/>
    <x v="1"/>
    <n v="2014"/>
    <n v="8.1999999999999993"/>
  </r>
  <r>
    <x v="1"/>
    <x v="0"/>
    <x v="3"/>
    <s v="Medium"/>
    <x v="187"/>
    <n v="260"/>
    <n v="15"/>
    <n v="24457.5"/>
    <n v="2201.1750000000002"/>
    <n v="22256.324999999997"/>
    <n v="16305"/>
    <n v="5951.3249999999989"/>
    <d v="2014-07-01T00:00:00"/>
    <n v="7"/>
    <x v="4"/>
    <n v="2014"/>
    <n v="3.6499999999999995"/>
  </r>
  <r>
    <x v="0"/>
    <x v="4"/>
    <x v="1"/>
    <s v="High"/>
    <x v="188"/>
    <n v="5"/>
    <n v="7"/>
    <n v="16296"/>
    <n v="1629.6"/>
    <n v="14666.4"/>
    <n v="11640"/>
    <n v="3026.3999999999996"/>
    <d v="2014-09-01T00:00:00"/>
    <n v="9"/>
    <x v="6"/>
    <n v="2014"/>
    <n v="1.2999999999999998"/>
  </r>
  <r>
    <x v="0"/>
    <x v="4"/>
    <x v="1"/>
    <s v="High"/>
    <x v="189"/>
    <n v="5"/>
    <n v="350"/>
    <n v="809550"/>
    <n v="80955"/>
    <n v="728595"/>
    <n v="601380"/>
    <n v="127215"/>
    <d v="2014-05-01T00:00:00"/>
    <n v="5"/>
    <x v="10"/>
    <n v="2014"/>
    <n v="55"/>
  </r>
  <r>
    <x v="1"/>
    <x v="2"/>
    <x v="1"/>
    <s v="High"/>
    <x v="190"/>
    <n v="5"/>
    <n v="15"/>
    <n v="31080"/>
    <n v="3108"/>
    <n v="27972"/>
    <n v="20720"/>
    <n v="7252"/>
    <d v="2014-12-01T00:00:00"/>
    <n v="12"/>
    <x v="2"/>
    <n v="2014"/>
    <n v="3.5"/>
  </r>
  <r>
    <x v="0"/>
    <x v="2"/>
    <x v="2"/>
    <s v="High"/>
    <x v="191"/>
    <n v="10"/>
    <n v="20"/>
    <n v="39080"/>
    <n v="3908"/>
    <n v="35172"/>
    <n v="19540"/>
    <n v="15632"/>
    <d v="2014-03-01T00:00:00"/>
    <n v="3"/>
    <x v="3"/>
    <n v="2014"/>
    <n v="8"/>
  </r>
  <r>
    <x v="4"/>
    <x v="3"/>
    <x v="2"/>
    <s v="High"/>
    <x v="192"/>
    <n v="10"/>
    <n v="300"/>
    <n v="177300"/>
    <n v="17730"/>
    <n v="159570"/>
    <n v="147750"/>
    <n v="11820"/>
    <d v="2014-05-01T00:00:00"/>
    <n v="5"/>
    <x v="10"/>
    <n v="2014"/>
    <n v="20"/>
  </r>
  <r>
    <x v="0"/>
    <x v="1"/>
    <x v="2"/>
    <s v="High"/>
    <x v="193"/>
    <n v="10"/>
    <n v="20"/>
    <n v="4820"/>
    <n v="482"/>
    <n v="4338"/>
    <n v="2410"/>
    <n v="1928"/>
    <d v="2014-10-01T00:00:00"/>
    <n v="10"/>
    <x v="8"/>
    <n v="2014"/>
    <n v="8"/>
  </r>
  <r>
    <x v="0"/>
    <x v="0"/>
    <x v="3"/>
    <s v="High"/>
    <x v="194"/>
    <n v="260"/>
    <n v="350"/>
    <n v="784000"/>
    <n v="78400"/>
    <n v="705600"/>
    <n v="582400"/>
    <n v="123200"/>
    <d v="2014-02-01T00:00:00"/>
    <n v="2"/>
    <x v="7"/>
    <n v="2014"/>
    <n v="55"/>
  </r>
  <r>
    <x v="4"/>
    <x v="4"/>
    <x v="3"/>
    <s v="High"/>
    <x v="164"/>
    <n v="260"/>
    <n v="300"/>
    <n v="897900"/>
    <n v="89790"/>
    <n v="808110"/>
    <n v="748250"/>
    <n v="59860"/>
    <d v="2014-03-01T00:00:00"/>
    <n v="3"/>
    <x v="3"/>
    <n v="2014"/>
    <n v="20"/>
  </r>
  <r>
    <x v="2"/>
    <x v="0"/>
    <x v="3"/>
    <s v="High"/>
    <x v="195"/>
    <n v="260"/>
    <n v="12"/>
    <n v="42246"/>
    <n v="4224.6000000000004"/>
    <n v="38021.399999999994"/>
    <n v="10561.5"/>
    <n v="27459.899999999998"/>
    <d v="2014-04-01T00:00:00"/>
    <n v="4"/>
    <x v="9"/>
    <n v="2014"/>
    <n v="7.8"/>
  </r>
  <r>
    <x v="0"/>
    <x v="3"/>
    <x v="3"/>
    <s v="High"/>
    <x v="196"/>
    <n v="260"/>
    <n v="20"/>
    <n v="40780"/>
    <n v="4078"/>
    <n v="36702"/>
    <n v="20390"/>
    <n v="16312"/>
    <d v="2014-05-01T00:00:00"/>
    <n v="5"/>
    <x v="10"/>
    <n v="2014"/>
    <n v="8"/>
  </r>
  <r>
    <x v="2"/>
    <x v="1"/>
    <x v="3"/>
    <s v="High"/>
    <x v="197"/>
    <n v="260"/>
    <n v="12"/>
    <n v="30888"/>
    <n v="3088.8"/>
    <n v="27799.200000000001"/>
    <n v="7722"/>
    <n v="20077.2"/>
    <d v="2014-08-01T00:00:00"/>
    <n v="8"/>
    <x v="5"/>
    <n v="2014"/>
    <n v="7.8000000000000007"/>
  </r>
  <r>
    <x v="0"/>
    <x v="0"/>
    <x v="3"/>
    <s v="High"/>
    <x v="198"/>
    <n v="260"/>
    <n v="350"/>
    <n v="247450"/>
    <n v="24745"/>
    <n v="222705"/>
    <n v="183820"/>
    <n v="38885"/>
    <d v="2014-09-01T00:00:00"/>
    <n v="9"/>
    <x v="6"/>
    <n v="2014"/>
    <n v="55"/>
  </r>
  <r>
    <x v="1"/>
    <x v="2"/>
    <x v="3"/>
    <s v="High"/>
    <x v="190"/>
    <n v="260"/>
    <n v="15"/>
    <n v="31080"/>
    <n v="3108"/>
    <n v="27972"/>
    <n v="20720"/>
    <n v="7252"/>
    <d v="2014-12-01T00:00:00"/>
    <n v="12"/>
    <x v="2"/>
    <n v="2014"/>
    <n v="3.5"/>
  </r>
  <r>
    <x v="4"/>
    <x v="2"/>
    <x v="3"/>
    <s v="High"/>
    <x v="199"/>
    <n v="260"/>
    <n v="300"/>
    <n v="255900"/>
    <n v="25590"/>
    <n v="230310"/>
    <n v="213250"/>
    <n v="17060"/>
    <d v="2014-12-01T00:00:00"/>
    <n v="12"/>
    <x v="2"/>
    <n v="2014"/>
    <n v="20"/>
  </r>
  <r>
    <x v="0"/>
    <x v="2"/>
    <x v="2"/>
    <s v="High"/>
    <x v="200"/>
    <n v="10"/>
    <n v="7"/>
    <n v="17724"/>
    <n v="1949.6399999999999"/>
    <n v="15774.36"/>
    <n v="12660"/>
    <n v="3114.3599999999997"/>
    <d v="2014-04-01T00:00:00"/>
    <n v="4"/>
    <x v="9"/>
    <n v="2014"/>
    <n v="1.2299999999999998"/>
  </r>
  <r>
    <x v="1"/>
    <x v="4"/>
    <x v="3"/>
    <s v="High"/>
    <x v="201"/>
    <n v="260"/>
    <n v="15"/>
    <n v="47992.5"/>
    <n v="5279.1749999999993"/>
    <n v="42713.324999999997"/>
    <n v="31995"/>
    <n v="10718.324999999999"/>
    <d v="2014-07-01T00:00:00"/>
    <n v="7"/>
    <x v="4"/>
    <n v="2014"/>
    <n v="3.3499999999999996"/>
  </r>
  <r>
    <x v="2"/>
    <x v="1"/>
    <x v="3"/>
    <s v="High"/>
    <x v="202"/>
    <n v="260"/>
    <n v="12"/>
    <n v="5664"/>
    <n v="623.04"/>
    <n v="5040.96"/>
    <n v="1416"/>
    <n v="3624.96"/>
    <d v="2014-10-01T00:00:00"/>
    <n v="10"/>
    <x v="8"/>
    <n v="2014"/>
    <n v="7.68"/>
  </r>
  <r>
    <x v="2"/>
    <x v="0"/>
    <x v="0"/>
    <s v="High"/>
    <x v="203"/>
    <n v="3"/>
    <n v="12"/>
    <n v="23244"/>
    <n v="2556.84"/>
    <n v="20687.16"/>
    <n v="5811"/>
    <n v="14876.16"/>
    <d v="2014-02-01T00:00:00"/>
    <n v="2"/>
    <x v="7"/>
    <n v="2014"/>
    <n v="7.68"/>
  </r>
  <r>
    <x v="0"/>
    <x v="1"/>
    <x v="0"/>
    <s v="High"/>
    <x v="204"/>
    <n v="3"/>
    <n v="350"/>
    <n v="277200"/>
    <n v="30492"/>
    <n v="246708"/>
    <n v="205920"/>
    <n v="40788"/>
    <d v="2014-03-01T00:00:00"/>
    <n v="3"/>
    <x v="3"/>
    <n v="2014"/>
    <n v="51.5"/>
  </r>
  <r>
    <x v="4"/>
    <x v="1"/>
    <x v="0"/>
    <s v="High"/>
    <x v="205"/>
    <n v="3"/>
    <n v="300"/>
    <n v="843300"/>
    <n v="92763"/>
    <n v="750537"/>
    <n v="702750"/>
    <n v="47787"/>
    <d v="2014-07-01T00:00:00"/>
    <n v="7"/>
    <x v="4"/>
    <n v="2014"/>
    <n v="17"/>
  </r>
  <r>
    <x v="0"/>
    <x v="1"/>
    <x v="1"/>
    <s v="High"/>
    <x v="206"/>
    <n v="5"/>
    <n v="350"/>
    <n v="268100"/>
    <n v="29491"/>
    <n v="238609"/>
    <n v="199160"/>
    <n v="39449"/>
    <d v="2014-01-01T00:00:00"/>
    <n v="1"/>
    <x v="0"/>
    <n v="2014"/>
    <n v="51.5"/>
  </r>
  <r>
    <x v="1"/>
    <x v="3"/>
    <x v="1"/>
    <s v="High"/>
    <x v="207"/>
    <n v="5"/>
    <n v="15"/>
    <n v="32355"/>
    <n v="3559.05"/>
    <n v="28795.95"/>
    <n v="21570"/>
    <n v="7225.9500000000007"/>
    <d v="2014-12-01T00:00:00"/>
    <n v="12"/>
    <x v="2"/>
    <n v="2014"/>
    <n v="3.3500000000000005"/>
  </r>
  <r>
    <x v="4"/>
    <x v="0"/>
    <x v="2"/>
    <s v="High"/>
    <x v="208"/>
    <n v="10"/>
    <n v="300"/>
    <n v="261900"/>
    <n v="28809"/>
    <n v="233091"/>
    <n v="218250"/>
    <n v="14841"/>
    <d v="2014-01-01T00:00:00"/>
    <n v="1"/>
    <x v="0"/>
    <n v="2014"/>
    <n v="17"/>
  </r>
  <r>
    <x v="0"/>
    <x v="3"/>
    <x v="2"/>
    <s v="High"/>
    <x v="209"/>
    <n v="10"/>
    <n v="20"/>
    <n v="22440"/>
    <n v="2468.4"/>
    <n v="19971.599999999999"/>
    <n v="11220"/>
    <n v="8751.5999999999985"/>
    <d v="2014-03-01T00:00:00"/>
    <n v="3"/>
    <x v="3"/>
    <n v="2014"/>
    <n v="7.7999999999999989"/>
  </r>
  <r>
    <x v="0"/>
    <x v="0"/>
    <x v="2"/>
    <s v="High"/>
    <x v="210"/>
    <n v="10"/>
    <n v="350"/>
    <n v="736575"/>
    <n v="81023.25"/>
    <n v="655551.75"/>
    <n v="547170"/>
    <n v="108381.75"/>
    <d v="2014-07-01T00:00:00"/>
    <n v="7"/>
    <x v="4"/>
    <n v="2014"/>
    <n v="51.5"/>
  </r>
  <r>
    <x v="2"/>
    <x v="0"/>
    <x v="2"/>
    <s v="High"/>
    <x v="211"/>
    <n v="10"/>
    <n v="12"/>
    <n v="48312"/>
    <n v="5314.32"/>
    <n v="42997.68"/>
    <n v="12078"/>
    <n v="30919.68"/>
    <d v="2014-07-01T00:00:00"/>
    <n v="7"/>
    <x v="4"/>
    <n v="2014"/>
    <n v="7.68"/>
  </r>
  <r>
    <x v="2"/>
    <x v="2"/>
    <x v="2"/>
    <s v="High"/>
    <x v="212"/>
    <n v="10"/>
    <n v="12"/>
    <n v="29106"/>
    <n v="3201.66"/>
    <n v="25904.340000000004"/>
    <n v="7276.5"/>
    <n v="18627.840000000004"/>
    <d v="2014-07-01T00:00:00"/>
    <n v="7"/>
    <x v="4"/>
    <n v="2014"/>
    <n v="7.6800000000000015"/>
  </r>
  <r>
    <x v="0"/>
    <x v="0"/>
    <x v="2"/>
    <s v="High"/>
    <x v="213"/>
    <n v="10"/>
    <n v="20"/>
    <n v="47880"/>
    <n v="5266.8"/>
    <n v="42613.2"/>
    <n v="23940"/>
    <n v="18673.199999999997"/>
    <d v="2014-08-01T00:00:00"/>
    <n v="8"/>
    <x v="5"/>
    <n v="2014"/>
    <n v="7.7999999999999989"/>
  </r>
  <r>
    <x v="1"/>
    <x v="3"/>
    <x v="2"/>
    <s v="High"/>
    <x v="214"/>
    <n v="10"/>
    <n v="15"/>
    <n v="29760"/>
    <n v="3273.6"/>
    <n v="26486.400000000001"/>
    <n v="19840"/>
    <n v="6646.4000000000015"/>
    <d v="2014-08-01T00:00:00"/>
    <n v="8"/>
    <x v="5"/>
    <n v="2014"/>
    <n v="3.3500000000000005"/>
  </r>
  <r>
    <x v="4"/>
    <x v="0"/>
    <x v="2"/>
    <s v="High"/>
    <x v="159"/>
    <n v="10"/>
    <n v="300"/>
    <n v="409800"/>
    <n v="45078"/>
    <n v="364722"/>
    <n v="341500"/>
    <n v="23222"/>
    <d v="2014-11-01T00:00:00"/>
    <n v="11"/>
    <x v="11"/>
    <n v="2014"/>
    <n v="17"/>
  </r>
  <r>
    <x v="0"/>
    <x v="3"/>
    <x v="3"/>
    <s v="High"/>
    <x v="215"/>
    <n v="260"/>
    <n v="20"/>
    <n v="52580"/>
    <n v="5783.8"/>
    <n v="46796.2"/>
    <n v="26290"/>
    <n v="20506.199999999997"/>
    <d v="2014-01-01T00:00:00"/>
    <n v="1"/>
    <x v="0"/>
    <n v="2014"/>
    <n v="7.7999999999999989"/>
  </r>
  <r>
    <x v="1"/>
    <x v="3"/>
    <x v="3"/>
    <s v="High"/>
    <x v="207"/>
    <n v="260"/>
    <n v="15"/>
    <n v="32355"/>
    <n v="3559.05"/>
    <n v="28795.95"/>
    <n v="21570"/>
    <n v="7225.9500000000007"/>
    <d v="2014-12-01T00:00:00"/>
    <n v="12"/>
    <x v="2"/>
    <n v="2014"/>
    <n v="3.3500000000000005"/>
  </r>
  <r>
    <x v="0"/>
    <x v="3"/>
    <x v="0"/>
    <s v="High"/>
    <x v="216"/>
    <n v="3"/>
    <n v="350"/>
    <n v="310100"/>
    <n v="37212"/>
    <n v="272888"/>
    <n v="230360"/>
    <n v="42528"/>
    <d v="2014-06-01T00:00:00"/>
    <n v="6"/>
    <x v="1"/>
    <n v="2014"/>
    <n v="48"/>
  </r>
  <r>
    <x v="1"/>
    <x v="0"/>
    <x v="0"/>
    <s v="High"/>
    <x v="101"/>
    <n v="3"/>
    <n v="15"/>
    <n v="40335"/>
    <n v="4840.2"/>
    <n v="35494.800000000003"/>
    <n v="26890"/>
    <n v="8604.8000000000029"/>
    <d v="2014-11-01T00:00:00"/>
    <n v="11"/>
    <x v="11"/>
    <n v="2014"/>
    <n v="3.2000000000000011"/>
  </r>
  <r>
    <x v="1"/>
    <x v="4"/>
    <x v="1"/>
    <s v="High"/>
    <x v="217"/>
    <n v="5"/>
    <n v="15"/>
    <n v="10155"/>
    <n v="1218.5999999999999"/>
    <n v="8936.4"/>
    <n v="6770"/>
    <n v="2166.3999999999996"/>
    <d v="2014-03-01T00:00:00"/>
    <n v="3"/>
    <x v="3"/>
    <n v="2014"/>
    <n v="3.1999999999999993"/>
  </r>
  <r>
    <x v="4"/>
    <x v="2"/>
    <x v="1"/>
    <s v="High"/>
    <x v="218"/>
    <n v="5"/>
    <n v="300"/>
    <n v="531900"/>
    <n v="63828"/>
    <n v="468072"/>
    <n v="443250"/>
    <n v="24822"/>
    <d v="2014-04-01T00:00:00"/>
    <n v="4"/>
    <x v="9"/>
    <n v="2014"/>
    <n v="14"/>
  </r>
  <r>
    <x v="0"/>
    <x v="3"/>
    <x v="1"/>
    <s v="High"/>
    <x v="219"/>
    <n v="5"/>
    <n v="7"/>
    <n v="16940"/>
    <n v="2032.8"/>
    <n v="14907.2"/>
    <n v="12100"/>
    <n v="2807.2000000000007"/>
    <d v="2014-09-01T00:00:00"/>
    <n v="9"/>
    <x v="6"/>
    <n v="2014"/>
    <n v="1.1600000000000004"/>
  </r>
  <r>
    <x v="0"/>
    <x v="0"/>
    <x v="1"/>
    <s v="High"/>
    <x v="220"/>
    <n v="5"/>
    <n v="7"/>
    <n v="19138"/>
    <n v="2296.56"/>
    <n v="16841.439999999999"/>
    <n v="13670"/>
    <n v="3171.4399999999987"/>
    <d v="2014-10-01T00:00:00"/>
    <n v="10"/>
    <x v="8"/>
    <n v="2014"/>
    <n v="1.1599999999999995"/>
  </r>
  <r>
    <x v="4"/>
    <x v="4"/>
    <x v="2"/>
    <s v="High"/>
    <x v="221"/>
    <n v="10"/>
    <n v="300"/>
    <n v="1048500"/>
    <n v="125820"/>
    <n v="922680"/>
    <n v="873750"/>
    <n v="48930"/>
    <d v="2014-01-01T00:00:00"/>
    <n v="1"/>
    <x v="0"/>
    <n v="2014"/>
    <n v="14"/>
  </r>
  <r>
    <x v="0"/>
    <x v="3"/>
    <x v="2"/>
    <s v="High"/>
    <x v="216"/>
    <n v="10"/>
    <n v="350"/>
    <n v="310100"/>
    <n v="37212"/>
    <n v="272888"/>
    <n v="230360"/>
    <n v="42528"/>
    <d v="2014-06-01T00:00:00"/>
    <n v="6"/>
    <x v="1"/>
    <n v="2014"/>
    <n v="48"/>
  </r>
  <r>
    <x v="0"/>
    <x v="3"/>
    <x v="2"/>
    <s v="High"/>
    <x v="222"/>
    <n v="10"/>
    <n v="20"/>
    <n v="18100"/>
    <n v="2172"/>
    <n v="15928"/>
    <n v="9050"/>
    <n v="6878"/>
    <d v="2014-10-01T00:00:00"/>
    <n v="10"/>
    <x v="8"/>
    <n v="2014"/>
    <n v="7.6"/>
  </r>
  <r>
    <x v="0"/>
    <x v="2"/>
    <x v="2"/>
    <s v="High"/>
    <x v="223"/>
    <n v="10"/>
    <n v="350"/>
    <n v="557900"/>
    <n v="66948"/>
    <n v="490952"/>
    <n v="414440"/>
    <n v="76512"/>
    <d v="2014-11-01T00:00:00"/>
    <n v="11"/>
    <x v="11"/>
    <n v="2014"/>
    <n v="48"/>
  </r>
  <r>
    <x v="4"/>
    <x v="1"/>
    <x v="2"/>
    <s v="High"/>
    <x v="224"/>
    <n v="10"/>
    <n v="300"/>
    <n v="407700"/>
    <n v="48924"/>
    <n v="358776"/>
    <n v="339750"/>
    <n v="19026"/>
    <d v="2014-11-01T00:00:00"/>
    <n v="11"/>
    <x v="11"/>
    <n v="2014"/>
    <n v="14"/>
  </r>
  <r>
    <x v="4"/>
    <x v="3"/>
    <x v="2"/>
    <s v="High"/>
    <x v="225"/>
    <n v="10"/>
    <n v="300"/>
    <n v="645000"/>
    <n v="77400"/>
    <n v="567600"/>
    <n v="537500"/>
    <n v="30100"/>
    <d v="2014-11-01T00:00:00"/>
    <n v="11"/>
    <x v="11"/>
    <n v="2014"/>
    <n v="14"/>
  </r>
  <r>
    <x v="0"/>
    <x v="3"/>
    <x v="2"/>
    <s v="High"/>
    <x v="226"/>
    <n v="10"/>
    <n v="350"/>
    <n v="418950"/>
    <n v="50274"/>
    <n v="368676"/>
    <n v="311220"/>
    <n v="57456"/>
    <d v="2014-11-01T00:00:00"/>
    <n v="11"/>
    <x v="11"/>
    <n v="2014"/>
    <n v="48"/>
  </r>
  <r>
    <x v="0"/>
    <x v="3"/>
    <x v="2"/>
    <s v="High"/>
    <x v="227"/>
    <n v="10"/>
    <n v="20"/>
    <n v="24660"/>
    <n v="2959.2"/>
    <n v="21700.799999999999"/>
    <n v="12330"/>
    <n v="9370.7999999999993"/>
    <d v="2014-12-01T00:00:00"/>
    <n v="12"/>
    <x v="2"/>
    <n v="2014"/>
    <n v="7.6"/>
  </r>
  <r>
    <x v="0"/>
    <x v="4"/>
    <x v="3"/>
    <s v="High"/>
    <x v="228"/>
    <n v="260"/>
    <n v="350"/>
    <n v="94500"/>
    <n v="11340"/>
    <n v="83160"/>
    <n v="70200"/>
    <n v="12960"/>
    <d v="2014-02-01T00:00:00"/>
    <n v="2"/>
    <x v="7"/>
    <n v="2014"/>
    <n v="48"/>
  </r>
  <r>
    <x v="0"/>
    <x v="2"/>
    <x v="3"/>
    <s v="High"/>
    <x v="229"/>
    <n v="260"/>
    <n v="7"/>
    <n v="23950.5"/>
    <n v="2874.06"/>
    <n v="21076.44"/>
    <n v="17107.5"/>
    <n v="3968.9399999999987"/>
    <d v="2014-07-01T00:00:00"/>
    <n v="7"/>
    <x v="4"/>
    <n v="2014"/>
    <n v="1.1599999999999997"/>
  </r>
  <r>
    <x v="0"/>
    <x v="0"/>
    <x v="3"/>
    <s v="High"/>
    <x v="220"/>
    <n v="260"/>
    <n v="7"/>
    <n v="19138"/>
    <n v="2296.56"/>
    <n v="16841.439999999999"/>
    <n v="13670"/>
    <n v="3171.4399999999987"/>
    <d v="2014-10-01T00:00:00"/>
    <n v="10"/>
    <x v="8"/>
    <n v="2014"/>
    <n v="1.1599999999999995"/>
  </r>
  <r>
    <x v="0"/>
    <x v="2"/>
    <x v="0"/>
    <s v="High"/>
    <x v="230"/>
    <n v="3"/>
    <n v="20"/>
    <n v="50430"/>
    <n v="6051.6"/>
    <n v="44378.399999999994"/>
    <n v="25215"/>
    <n v="19163.399999999998"/>
    <d v="2014-01-01T00:00:00"/>
    <n v="1"/>
    <x v="0"/>
    <n v="2014"/>
    <n v="7.5999999999999988"/>
  </r>
  <r>
    <x v="2"/>
    <x v="3"/>
    <x v="1"/>
    <s v="High"/>
    <x v="231"/>
    <n v="5"/>
    <n v="12"/>
    <n v="31932"/>
    <n v="3831.84"/>
    <n v="28100.16"/>
    <n v="7983"/>
    <n v="20117.16"/>
    <d v="2014-05-01T00:00:00"/>
    <n v="5"/>
    <x v="10"/>
    <n v="2014"/>
    <n v="7.56"/>
  </r>
  <r>
    <x v="0"/>
    <x v="1"/>
    <x v="2"/>
    <s v="High"/>
    <x v="232"/>
    <n v="10"/>
    <n v="20"/>
    <n v="30620"/>
    <n v="3674.4"/>
    <n v="26945.599999999999"/>
    <n v="15310"/>
    <n v="11635.599999999999"/>
    <d v="2014-12-01T00:00:00"/>
    <n v="12"/>
    <x v="2"/>
    <n v="2014"/>
    <n v="7.5999999999999988"/>
  </r>
  <r>
    <x v="1"/>
    <x v="4"/>
    <x v="0"/>
    <s v="High"/>
    <x v="233"/>
    <n v="3"/>
    <n v="15"/>
    <n v="38505"/>
    <n v="5005.6499999999996"/>
    <n v="33499.35"/>
    <n v="25670"/>
    <n v="7829.3499999999985"/>
    <d v="2014-06-01T00:00:00"/>
    <n v="6"/>
    <x v="1"/>
    <n v="2014"/>
    <n v="3.0499999999999994"/>
  </r>
  <r>
    <x v="0"/>
    <x v="0"/>
    <x v="0"/>
    <s v="High"/>
    <x v="234"/>
    <n v="3"/>
    <n v="350"/>
    <n v="323050"/>
    <n v="41996.5"/>
    <n v="281053.5"/>
    <n v="239980"/>
    <n v="41073.5"/>
    <d v="2014-03-01T00:00:00"/>
    <n v="3"/>
    <x v="3"/>
    <n v="2014"/>
    <n v="44.5"/>
  </r>
  <r>
    <x v="0"/>
    <x v="2"/>
    <x v="0"/>
    <s v="High"/>
    <x v="235"/>
    <n v="3"/>
    <n v="350"/>
    <n v="626500"/>
    <n v="81445"/>
    <n v="545055"/>
    <n v="465400"/>
    <n v="79655"/>
    <d v="2014-03-01T00:00:00"/>
    <n v="3"/>
    <x v="3"/>
    <n v="2014"/>
    <n v="44.5"/>
  </r>
  <r>
    <x v="0"/>
    <x v="4"/>
    <x v="1"/>
    <s v="High"/>
    <x v="236"/>
    <n v="5"/>
    <n v="350"/>
    <n v="343875"/>
    <n v="44703.75"/>
    <n v="299171.25"/>
    <n v="255450"/>
    <n v="43721.25"/>
    <d v="2014-01-01T00:00:00"/>
    <n v="1"/>
    <x v="0"/>
    <n v="2014"/>
    <n v="44.5"/>
  </r>
  <r>
    <x v="0"/>
    <x v="4"/>
    <x v="1"/>
    <s v="High"/>
    <x v="237"/>
    <n v="5"/>
    <n v="7"/>
    <n v="9086"/>
    <n v="1181.18"/>
    <n v="7904.82"/>
    <n v="6490"/>
    <n v="1414.8199999999997"/>
    <d v="2014-02-01T00:00:00"/>
    <n v="2"/>
    <x v="7"/>
    <n v="2014"/>
    <n v="1.0899999999999999"/>
  </r>
  <r>
    <x v="2"/>
    <x v="3"/>
    <x v="1"/>
    <s v="High"/>
    <x v="238"/>
    <n v="5"/>
    <n v="12"/>
    <n v="7248"/>
    <n v="942.24"/>
    <n v="6305.76"/>
    <n v="1812"/>
    <n v="4493.76"/>
    <d v="2014-06-01T00:00:00"/>
    <n v="6"/>
    <x v="1"/>
    <n v="2014"/>
    <n v="7.44"/>
  </r>
  <r>
    <x v="0"/>
    <x v="3"/>
    <x v="1"/>
    <s v="High"/>
    <x v="239"/>
    <n v="5"/>
    <n v="20"/>
    <n v="45100"/>
    <n v="5863"/>
    <n v="39237"/>
    <n v="22550"/>
    <n v="16687"/>
    <d v="2014-07-01T00:00:00"/>
    <n v="7"/>
    <x v="4"/>
    <n v="2014"/>
    <n v="7.4"/>
  </r>
  <r>
    <x v="0"/>
    <x v="0"/>
    <x v="1"/>
    <s v="High"/>
    <x v="240"/>
    <n v="5"/>
    <n v="20"/>
    <n v="24980"/>
    <n v="3247.4"/>
    <n v="21732.6"/>
    <n v="12490"/>
    <n v="9242.5999999999985"/>
    <d v="2014-10-01T00:00:00"/>
    <n v="10"/>
    <x v="8"/>
    <n v="2014"/>
    <n v="7.3999999999999986"/>
  </r>
  <r>
    <x v="0"/>
    <x v="4"/>
    <x v="2"/>
    <s v="High"/>
    <x v="241"/>
    <n v="10"/>
    <n v="7"/>
    <n v="10069.5"/>
    <n v="1309.0350000000001"/>
    <n v="8760.4650000000001"/>
    <n v="7192.5"/>
    <n v="1567.9649999999992"/>
    <d v="2014-01-01T00:00:00"/>
    <n v="1"/>
    <x v="0"/>
    <n v="2014"/>
    <n v="1.0899999999999994"/>
  </r>
  <r>
    <x v="4"/>
    <x v="1"/>
    <x v="2"/>
    <s v="High"/>
    <x v="242"/>
    <n v="10"/>
    <n v="300"/>
    <n v="242100"/>
    <n v="31473"/>
    <n v="210627"/>
    <n v="201750"/>
    <n v="8877"/>
    <d v="2014-01-01T00:00:00"/>
    <n v="1"/>
    <x v="0"/>
    <n v="2014"/>
    <n v="11"/>
  </r>
  <r>
    <x v="0"/>
    <x v="4"/>
    <x v="2"/>
    <s v="High"/>
    <x v="243"/>
    <n v="10"/>
    <n v="20"/>
    <n v="52820"/>
    <n v="6866.6"/>
    <n v="45953.4"/>
    <n v="26410"/>
    <n v="19543.400000000001"/>
    <d v="2014-02-01T00:00:00"/>
    <n v="2"/>
    <x v="7"/>
    <n v="2014"/>
    <n v="7.4"/>
  </r>
  <r>
    <x v="0"/>
    <x v="1"/>
    <x v="2"/>
    <s v="High"/>
    <x v="244"/>
    <n v="10"/>
    <n v="20"/>
    <n v="54160"/>
    <n v="7040.8"/>
    <n v="47119.199999999997"/>
    <n v="27080"/>
    <n v="20039.199999999997"/>
    <d v="2014-02-01T00:00:00"/>
    <n v="2"/>
    <x v="7"/>
    <n v="2014"/>
    <n v="7.3999999999999986"/>
  </r>
  <r>
    <x v="0"/>
    <x v="0"/>
    <x v="2"/>
    <s v="High"/>
    <x v="245"/>
    <n v="10"/>
    <n v="350"/>
    <n v="921200"/>
    <n v="119756"/>
    <n v="801444"/>
    <n v="684320"/>
    <n v="117124"/>
    <d v="2014-06-01T00:00:00"/>
    <n v="6"/>
    <x v="1"/>
    <n v="2014"/>
    <n v="44.5"/>
  </r>
  <r>
    <x v="2"/>
    <x v="3"/>
    <x v="2"/>
    <s v="High"/>
    <x v="246"/>
    <n v="10"/>
    <n v="12"/>
    <n v="6852"/>
    <n v="890.76"/>
    <n v="5961.24"/>
    <n v="1713"/>
    <n v="4248.24"/>
    <d v="2014-07-01T00:00:00"/>
    <n v="7"/>
    <x v="4"/>
    <n v="2014"/>
    <n v="7.4399999999999995"/>
  </r>
  <r>
    <x v="0"/>
    <x v="2"/>
    <x v="2"/>
    <s v="High"/>
    <x v="247"/>
    <n v="10"/>
    <n v="7"/>
    <n v="18872"/>
    <n v="2453.36"/>
    <n v="16418.64"/>
    <n v="13480"/>
    <n v="2938.6399999999994"/>
    <d v="2014-08-01T00:00:00"/>
    <n v="8"/>
    <x v="5"/>
    <n v="2014"/>
    <n v="1.0899999999999999"/>
  </r>
  <r>
    <x v="1"/>
    <x v="0"/>
    <x v="2"/>
    <s v="High"/>
    <x v="248"/>
    <n v="10"/>
    <n v="15"/>
    <n v="23475"/>
    <n v="3051.75"/>
    <n v="20423.25"/>
    <n v="15650"/>
    <n v="4773.25"/>
    <d v="2014-10-01T00:00:00"/>
    <n v="10"/>
    <x v="8"/>
    <n v="2014"/>
    <n v="3.05"/>
  </r>
  <r>
    <x v="0"/>
    <x v="0"/>
    <x v="2"/>
    <s v="High"/>
    <x v="240"/>
    <n v="10"/>
    <n v="20"/>
    <n v="24980"/>
    <n v="3247.4"/>
    <n v="21732.6"/>
    <n v="12490"/>
    <n v="9242.5999999999985"/>
    <d v="2014-10-01T00:00:00"/>
    <n v="10"/>
    <x v="8"/>
    <n v="2014"/>
    <n v="7.3999999999999986"/>
  </r>
  <r>
    <x v="0"/>
    <x v="1"/>
    <x v="2"/>
    <s v="High"/>
    <x v="249"/>
    <n v="10"/>
    <n v="350"/>
    <n v="124950"/>
    <n v="16243.5"/>
    <n v="108706.5"/>
    <n v="92820"/>
    <n v="15886.5"/>
    <d v="2014-11-01T00:00:00"/>
    <n v="11"/>
    <x v="11"/>
    <n v="2014"/>
    <n v="44.5"/>
  </r>
  <r>
    <x v="2"/>
    <x v="1"/>
    <x v="2"/>
    <s v="High"/>
    <x v="250"/>
    <n v="10"/>
    <n v="12"/>
    <n v="12156"/>
    <n v="1580.28"/>
    <n v="10575.72"/>
    <n v="3039"/>
    <n v="7536.7199999999993"/>
    <d v="2014-12-01T00:00:00"/>
    <n v="12"/>
    <x v="2"/>
    <n v="2014"/>
    <n v="7.4399999999999995"/>
  </r>
  <r>
    <x v="0"/>
    <x v="2"/>
    <x v="3"/>
    <s v="High"/>
    <x v="251"/>
    <n v="260"/>
    <n v="7"/>
    <n v="8330"/>
    <n v="1082.9000000000001"/>
    <n v="7247.1"/>
    <n v="5950"/>
    <n v="1297.1000000000004"/>
    <d v="2014-06-01T00:00:00"/>
    <n v="6"/>
    <x v="1"/>
    <n v="2014"/>
    <n v="1.0900000000000003"/>
  </r>
  <r>
    <x v="2"/>
    <x v="3"/>
    <x v="3"/>
    <s v="High"/>
    <x v="252"/>
    <n v="260"/>
    <n v="12"/>
    <n v="4920"/>
    <n v="639.6"/>
    <n v="4280.3999999999996"/>
    <n v="1230"/>
    <n v="3050.3999999999996"/>
    <d v="2014-10-01T00:00:00"/>
    <n v="10"/>
    <x v="8"/>
    <n v="2014"/>
    <n v="7.4399999999999995"/>
  </r>
  <r>
    <x v="0"/>
    <x v="3"/>
    <x v="0"/>
    <s v="High"/>
    <x v="253"/>
    <n v="3"/>
    <n v="20"/>
    <n v="51580"/>
    <n v="7221.2"/>
    <n v="44358.8"/>
    <n v="25790"/>
    <n v="18568.800000000003"/>
    <d v="2014-04-01T00:00:00"/>
    <n v="4"/>
    <x v="9"/>
    <n v="2014"/>
    <n v="7.2000000000000011"/>
  </r>
  <r>
    <x v="0"/>
    <x v="4"/>
    <x v="0"/>
    <s v="High"/>
    <x v="133"/>
    <n v="3"/>
    <n v="20"/>
    <n v="34860"/>
    <n v="4880.3999999999996"/>
    <n v="29979.599999999999"/>
    <n v="17430"/>
    <n v="12549.599999999999"/>
    <d v="2014-05-01T00:00:00"/>
    <n v="5"/>
    <x v="10"/>
    <n v="2014"/>
    <n v="7.1999999999999993"/>
  </r>
  <r>
    <x v="0"/>
    <x v="1"/>
    <x v="0"/>
    <s v="High"/>
    <x v="254"/>
    <n v="3"/>
    <n v="7"/>
    <n v="1960"/>
    <n v="274.39999999999998"/>
    <n v="1685.6"/>
    <n v="1400"/>
    <n v="285.59999999999991"/>
    <d v="2014-12-01T00:00:00"/>
    <n v="12"/>
    <x v="2"/>
    <n v="2014"/>
    <n v="1.0199999999999996"/>
  </r>
  <r>
    <x v="0"/>
    <x v="2"/>
    <x v="1"/>
    <s v="High"/>
    <x v="255"/>
    <n v="5"/>
    <n v="7"/>
    <n v="2051"/>
    <n v="287.14"/>
    <n v="1763.8600000000001"/>
    <n v="1465"/>
    <n v="298.86000000000013"/>
    <d v="2014-02-01T00:00:00"/>
    <n v="2"/>
    <x v="7"/>
    <n v="2014"/>
    <n v="1.0200000000000005"/>
  </r>
  <r>
    <x v="1"/>
    <x v="1"/>
    <x v="2"/>
    <s v="High"/>
    <x v="256"/>
    <n v="10"/>
    <n v="15"/>
    <n v="4170"/>
    <n v="583.79999999999995"/>
    <n v="3586.2"/>
    <n v="2780"/>
    <n v="806.19999999999982"/>
    <d v="2014-02-01T00:00:00"/>
    <n v="2"/>
    <x v="7"/>
    <n v="2014"/>
    <n v="2.8999999999999995"/>
  </r>
  <r>
    <x v="0"/>
    <x v="0"/>
    <x v="2"/>
    <s v="High"/>
    <x v="257"/>
    <n v="10"/>
    <n v="20"/>
    <n v="48560"/>
    <n v="6798.4"/>
    <n v="41761.599999999999"/>
    <n v="24280"/>
    <n v="17481.599999999999"/>
    <d v="2014-03-01T00:00:00"/>
    <n v="3"/>
    <x v="3"/>
    <n v="2014"/>
    <n v="7.1999999999999993"/>
  </r>
  <r>
    <x v="1"/>
    <x v="4"/>
    <x v="2"/>
    <s v="High"/>
    <x v="258"/>
    <n v="10"/>
    <n v="15"/>
    <n v="26505"/>
    <n v="3710.7"/>
    <n v="22794.3"/>
    <n v="17670"/>
    <n v="5124.2999999999993"/>
    <d v="2014-09-01T00:00:00"/>
    <n v="9"/>
    <x v="6"/>
    <n v="2014"/>
    <n v="2.8999999999999995"/>
  </r>
  <r>
    <x v="2"/>
    <x v="2"/>
    <x v="2"/>
    <s v="High"/>
    <x v="259"/>
    <n v="10"/>
    <n v="12"/>
    <n v="16716"/>
    <n v="2340.2399999999998"/>
    <n v="14375.76"/>
    <n v="4179"/>
    <n v="10196.76"/>
    <d v="2014-10-01T00:00:00"/>
    <n v="10"/>
    <x v="8"/>
    <n v="2014"/>
    <n v="7.32"/>
  </r>
  <r>
    <x v="2"/>
    <x v="2"/>
    <x v="3"/>
    <s v="High"/>
    <x v="259"/>
    <n v="260"/>
    <n v="12"/>
    <n v="16716"/>
    <n v="2340.2399999999998"/>
    <n v="14375.76"/>
    <n v="4179"/>
    <n v="10196.76"/>
    <d v="2014-10-01T00:00:00"/>
    <n v="10"/>
    <x v="8"/>
    <n v="2014"/>
    <n v="7.32"/>
  </r>
  <r>
    <x v="4"/>
    <x v="3"/>
    <x v="0"/>
    <s v="High"/>
    <x v="260"/>
    <n v="3"/>
    <n v="300"/>
    <n v="240300"/>
    <n v="33642"/>
    <n v="206658"/>
    <n v="200250"/>
    <n v="6408"/>
    <d v="2014-07-01T00:00:00"/>
    <n v="7"/>
    <x v="4"/>
    <n v="2014"/>
    <n v="8"/>
  </r>
  <r>
    <x v="4"/>
    <x v="0"/>
    <x v="0"/>
    <s v="High"/>
    <x v="130"/>
    <n v="3"/>
    <n v="300"/>
    <n v="448800"/>
    <n v="62832"/>
    <n v="385968"/>
    <n v="374000"/>
    <n v="11968"/>
    <d v="2014-10-01T00:00:00"/>
    <n v="10"/>
    <x v="8"/>
    <n v="2014"/>
    <n v="8"/>
  </r>
  <r>
    <x v="4"/>
    <x v="4"/>
    <x v="0"/>
    <s v="High"/>
    <x v="261"/>
    <n v="3"/>
    <n v="300"/>
    <n v="303000"/>
    <n v="42420"/>
    <n v="260580"/>
    <n v="252500"/>
    <n v="8080"/>
    <d v="2014-10-01T00:00:00"/>
    <n v="10"/>
    <x v="8"/>
    <n v="2014"/>
    <n v="8"/>
  </r>
  <r>
    <x v="1"/>
    <x v="1"/>
    <x v="0"/>
    <s v="High"/>
    <x v="5"/>
    <n v="3"/>
    <n v="15"/>
    <n v="22695"/>
    <n v="3177.3"/>
    <n v="19517.7"/>
    <n v="15130"/>
    <n v="4387.7000000000007"/>
    <d v="2014-11-01T00:00:00"/>
    <n v="11"/>
    <x v="11"/>
    <n v="2014"/>
    <n v="2.9000000000000004"/>
  </r>
  <r>
    <x v="1"/>
    <x v="0"/>
    <x v="0"/>
    <s v="High"/>
    <x v="262"/>
    <n v="3"/>
    <n v="15"/>
    <n v="34500"/>
    <n v="4830"/>
    <n v="29670"/>
    <n v="23000"/>
    <n v="6670"/>
    <d v="2014-12-01T00:00:00"/>
    <n v="12"/>
    <x v="2"/>
    <n v="2014"/>
    <n v="2.9"/>
  </r>
  <r>
    <x v="0"/>
    <x v="0"/>
    <x v="1"/>
    <s v="High"/>
    <x v="263"/>
    <n v="5"/>
    <n v="350"/>
    <n v="779625"/>
    <n v="109147.5"/>
    <n v="670477.5"/>
    <n v="579150"/>
    <n v="91327.5"/>
    <d v="2014-01-01T00:00:00"/>
    <n v="1"/>
    <x v="0"/>
    <n v="2014"/>
    <n v="41"/>
  </r>
  <r>
    <x v="0"/>
    <x v="1"/>
    <x v="1"/>
    <s v="High"/>
    <x v="264"/>
    <n v="5"/>
    <n v="350"/>
    <n v="419650"/>
    <n v="58751"/>
    <n v="360899"/>
    <n v="311740"/>
    <n v="49159"/>
    <d v="2014-04-01T00:00:00"/>
    <n v="4"/>
    <x v="9"/>
    <n v="2014"/>
    <n v="41"/>
  </r>
  <r>
    <x v="0"/>
    <x v="0"/>
    <x v="1"/>
    <s v="High"/>
    <x v="265"/>
    <n v="5"/>
    <n v="350"/>
    <n v="70000"/>
    <n v="9800"/>
    <n v="60200"/>
    <n v="52000"/>
    <n v="8200"/>
    <d v="2014-05-01T00:00:00"/>
    <n v="5"/>
    <x v="10"/>
    <n v="2014"/>
    <n v="41"/>
  </r>
  <r>
    <x v="0"/>
    <x v="0"/>
    <x v="1"/>
    <s v="High"/>
    <x v="266"/>
    <n v="5"/>
    <n v="7"/>
    <n v="2716"/>
    <n v="380.24"/>
    <n v="2335.7600000000002"/>
    <n v="1940"/>
    <n v="395.76000000000022"/>
    <d v="2014-09-01T00:00:00"/>
    <n v="9"/>
    <x v="6"/>
    <n v="2014"/>
    <n v="1.0200000000000005"/>
  </r>
  <r>
    <x v="1"/>
    <x v="0"/>
    <x v="1"/>
    <s v="High"/>
    <x v="262"/>
    <n v="5"/>
    <n v="15"/>
    <n v="34500"/>
    <n v="4830"/>
    <n v="29670"/>
    <n v="23000"/>
    <n v="6670"/>
    <d v="2014-12-01T00:00:00"/>
    <n v="12"/>
    <x v="2"/>
    <n v="2014"/>
    <n v="2.9"/>
  </r>
  <r>
    <x v="0"/>
    <x v="3"/>
    <x v="2"/>
    <s v="High"/>
    <x v="267"/>
    <n v="10"/>
    <n v="20"/>
    <n v="5200"/>
    <n v="728"/>
    <n v="4472"/>
    <n v="2600"/>
    <n v="1872"/>
    <d v="2014-02-01T00:00:00"/>
    <n v="2"/>
    <x v="7"/>
    <n v="2014"/>
    <n v="7.2"/>
  </r>
  <r>
    <x v="2"/>
    <x v="4"/>
    <x v="2"/>
    <s v="High"/>
    <x v="268"/>
    <n v="10"/>
    <n v="12"/>
    <n v="34968"/>
    <n v="4895.5200000000004"/>
    <n v="30072.48"/>
    <n v="8742"/>
    <n v="21330.48"/>
    <d v="2014-10-01T00:00:00"/>
    <n v="10"/>
    <x v="8"/>
    <n v="2014"/>
    <n v="7.32"/>
  </r>
  <r>
    <x v="0"/>
    <x v="2"/>
    <x v="2"/>
    <s v="High"/>
    <x v="269"/>
    <n v="10"/>
    <n v="7"/>
    <n v="12117"/>
    <n v="1696.38"/>
    <n v="10420.619999999999"/>
    <n v="8655"/>
    <n v="1765.619999999999"/>
    <d v="2014-10-01T00:00:00"/>
    <n v="10"/>
    <x v="8"/>
    <n v="2014"/>
    <n v="1.0199999999999994"/>
  </r>
  <r>
    <x v="0"/>
    <x v="0"/>
    <x v="2"/>
    <s v="High"/>
    <x v="270"/>
    <n v="10"/>
    <n v="350"/>
    <n v="245000"/>
    <n v="34300"/>
    <n v="210700"/>
    <n v="182000"/>
    <n v="28700"/>
    <d v="2014-11-01T00:00:00"/>
    <n v="11"/>
    <x v="11"/>
    <n v="2014"/>
    <n v="41"/>
  </r>
  <r>
    <x v="0"/>
    <x v="4"/>
    <x v="2"/>
    <s v="High"/>
    <x v="271"/>
    <n v="10"/>
    <n v="350"/>
    <n v="411950"/>
    <n v="57673"/>
    <n v="354277"/>
    <n v="306020"/>
    <n v="48257"/>
    <d v="2014-11-01T00:00:00"/>
    <n v="11"/>
    <x v="11"/>
    <n v="2014"/>
    <n v="41"/>
  </r>
  <r>
    <x v="4"/>
    <x v="0"/>
    <x v="3"/>
    <s v="High"/>
    <x v="3"/>
    <n v="260"/>
    <n v="300"/>
    <n v="266400"/>
    <n v="37296"/>
    <n v="229104"/>
    <n v="222000"/>
    <n v="7104"/>
    <d v="2014-03-01T00:00:00"/>
    <n v="3"/>
    <x v="3"/>
    <n v="2014"/>
    <n v="8"/>
  </r>
  <r>
    <x v="2"/>
    <x v="2"/>
    <x v="3"/>
    <s v="High"/>
    <x v="272"/>
    <n v="260"/>
    <n v="12"/>
    <n v="29700"/>
    <n v="4158"/>
    <n v="25542"/>
    <n v="7425"/>
    <n v="18117"/>
    <d v="2014-08-01T00:00:00"/>
    <n v="8"/>
    <x v="5"/>
    <n v="2014"/>
    <n v="7.32"/>
  </r>
  <r>
    <x v="2"/>
    <x v="4"/>
    <x v="3"/>
    <s v="High"/>
    <x v="268"/>
    <n v="260"/>
    <n v="12"/>
    <n v="34968"/>
    <n v="4895.5200000000004"/>
    <n v="30072.48"/>
    <n v="8742"/>
    <n v="21330.48"/>
    <d v="2014-10-01T00:00:00"/>
    <n v="10"/>
    <x v="8"/>
    <n v="2014"/>
    <n v="7.32"/>
  </r>
  <r>
    <x v="0"/>
    <x v="2"/>
    <x v="3"/>
    <s v="High"/>
    <x v="269"/>
    <n v="260"/>
    <n v="7"/>
    <n v="12117"/>
    <n v="1696.38"/>
    <n v="10420.619999999999"/>
    <n v="8655"/>
    <n v="1765.619999999999"/>
    <d v="2014-10-01T00:00:00"/>
    <n v="10"/>
    <x v="8"/>
    <n v="2014"/>
    <n v="1.0199999999999994"/>
  </r>
  <r>
    <x v="4"/>
    <x v="3"/>
    <x v="1"/>
    <s v="High"/>
    <x v="273"/>
    <n v="5"/>
    <n v="300"/>
    <n v="163800"/>
    <n v="24570"/>
    <n v="139230"/>
    <n v="136500"/>
    <n v="2730"/>
    <d v="2014-10-01T00:00:00"/>
    <n v="10"/>
    <x v="8"/>
    <n v="2014"/>
    <n v="5"/>
  </r>
  <r>
    <x v="0"/>
    <x v="1"/>
    <x v="2"/>
    <s v="High"/>
    <x v="274"/>
    <n v="10"/>
    <n v="20"/>
    <n v="23160"/>
    <n v="3474"/>
    <n v="19686"/>
    <n v="11580"/>
    <n v="8106"/>
    <d v="2014-03-01T00:00:00"/>
    <n v="3"/>
    <x v="3"/>
    <n v="2014"/>
    <n v="7"/>
  </r>
  <r>
    <x v="1"/>
    <x v="0"/>
    <x v="2"/>
    <s v="High"/>
    <x v="275"/>
    <n v="10"/>
    <n v="15"/>
    <n v="38385"/>
    <n v="5757.75"/>
    <n v="32627.25"/>
    <n v="25590"/>
    <n v="7037.25"/>
    <d v="2014-04-01T00:00:00"/>
    <n v="4"/>
    <x v="9"/>
    <n v="2014"/>
    <n v="2.75"/>
  </r>
  <r>
    <x v="0"/>
    <x v="3"/>
    <x v="2"/>
    <s v="High"/>
    <x v="276"/>
    <n v="10"/>
    <n v="7"/>
    <n v="17745"/>
    <n v="2661.75"/>
    <n v="15083.25"/>
    <n v="12675"/>
    <n v="2408.25"/>
    <d v="2014-04-01T00:00:00"/>
    <n v="4"/>
    <x v="9"/>
    <n v="2014"/>
    <n v="0.95"/>
  </r>
  <r>
    <x v="0"/>
    <x v="3"/>
    <x v="2"/>
    <s v="High"/>
    <x v="277"/>
    <n v="10"/>
    <n v="350"/>
    <n v="997850"/>
    <n v="149677.5"/>
    <n v="848172.5"/>
    <n v="741260"/>
    <n v="106912.5"/>
    <d v="2014-05-01T00:00:00"/>
    <n v="5"/>
    <x v="10"/>
    <n v="2014"/>
    <n v="37.5"/>
  </r>
  <r>
    <x v="1"/>
    <x v="0"/>
    <x v="2"/>
    <s v="High"/>
    <x v="275"/>
    <n v="10"/>
    <n v="15"/>
    <n v="38385"/>
    <n v="5757.75"/>
    <n v="32627.25"/>
    <n v="25590"/>
    <n v="7037.25"/>
    <d v="2014-08-01T00:00:00"/>
    <n v="8"/>
    <x v="5"/>
    <n v="2014"/>
    <n v="2.75"/>
  </r>
  <r>
    <x v="1"/>
    <x v="1"/>
    <x v="2"/>
    <s v="High"/>
    <x v="278"/>
    <n v="10"/>
    <n v="15"/>
    <n v="17625"/>
    <n v="2643.75"/>
    <n v="14981.25"/>
    <n v="11750"/>
    <n v="3231.25"/>
    <d v="2014-10-01T00:00:00"/>
    <n v="10"/>
    <x v="8"/>
    <n v="2014"/>
    <n v="2.75"/>
  </r>
  <r>
    <x v="2"/>
    <x v="4"/>
    <x v="2"/>
    <s v="High"/>
    <x v="279"/>
    <n v="10"/>
    <n v="12"/>
    <n v="10968"/>
    <n v="1645.2"/>
    <n v="9322.7999999999993"/>
    <n v="2742"/>
    <n v="6580.7999999999993"/>
    <d v="2014-12-01T00:00:00"/>
    <n v="12"/>
    <x v="2"/>
    <n v="2014"/>
    <n v="7.1999999999999993"/>
  </r>
  <r>
    <x v="0"/>
    <x v="2"/>
    <x v="2"/>
    <s v="High"/>
    <x v="255"/>
    <n v="10"/>
    <n v="20"/>
    <n v="5860"/>
    <n v="879"/>
    <n v="4981"/>
    <n v="2930"/>
    <n v="2051"/>
    <d v="2014-12-01T00:00:00"/>
    <n v="12"/>
    <x v="2"/>
    <n v="2014"/>
    <n v="7"/>
  </r>
  <r>
    <x v="4"/>
    <x v="2"/>
    <x v="3"/>
    <s v="High"/>
    <x v="272"/>
    <n v="260"/>
    <n v="300"/>
    <n v="742500"/>
    <n v="111375"/>
    <n v="631125"/>
    <n v="618750"/>
    <n v="12375"/>
    <d v="2014-03-01T00:00:00"/>
    <n v="3"/>
    <x v="3"/>
    <n v="2014"/>
    <n v="5"/>
  </r>
  <r>
    <x v="4"/>
    <x v="3"/>
    <x v="3"/>
    <s v="High"/>
    <x v="273"/>
    <n v="260"/>
    <n v="300"/>
    <n v="163800"/>
    <n v="24570"/>
    <n v="139230"/>
    <n v="136500"/>
    <n v="2730"/>
    <d v="2014-10-01T00:00:00"/>
    <n v="10"/>
    <x v="8"/>
    <n v="2014"/>
    <n v="5"/>
  </r>
  <r>
    <x v="0"/>
    <x v="3"/>
    <x v="1"/>
    <s v="High"/>
    <x v="280"/>
    <n v="5"/>
    <n v="7"/>
    <n v="9576"/>
    <n v="1436.4"/>
    <n v="8139.6"/>
    <n v="6840"/>
    <n v="1299.6000000000004"/>
    <d v="2014-02-01T00:00:00"/>
    <n v="2"/>
    <x v="7"/>
    <n v="2014"/>
    <n v="0.95000000000000029"/>
  </r>
  <r>
    <x v="0"/>
    <x v="0"/>
    <x v="2"/>
    <s v="High"/>
    <x v="281"/>
    <n v="10"/>
    <n v="7"/>
    <n v="5061"/>
    <n v="759.15000000000009"/>
    <n v="4301.8500000000004"/>
    <n v="3615"/>
    <n v="686.85000000000014"/>
    <d v="2014-04-01T00:00:00"/>
    <n v="4"/>
    <x v="9"/>
    <n v="2014"/>
    <n v="0.95000000000000018"/>
  </r>
  <r>
    <x v="5"/>
    <x v="5"/>
    <x v="4"/>
    <m/>
    <x v="282"/>
    <m/>
    <m/>
    <m/>
    <m/>
    <m/>
    <m/>
    <m/>
    <m/>
    <m/>
    <x v="1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B1FDB5-B34E-48CC-83DB-BBA4DEC7D63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Q2:R8" firstHeaderRow="1" firstDataRow="1" firstDataCol="1"/>
  <pivotFields count="17">
    <pivotField showAll="0"/>
    <pivotField axis="axisRow" showAll="0" sortType="descending">
      <items count="6">
        <item x="3"/>
        <item x="4"/>
        <item x="2"/>
        <item x="0"/>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numFmtId="44" showAll="0"/>
    <pivotField numFmtId="44" showAll="0"/>
    <pivotField numFmtId="44" showAll="0"/>
    <pivotField numFmtId="44" showAll="0"/>
    <pivotField numFmtId="44" showAll="0"/>
    <pivotField numFmtId="44" showAll="0"/>
    <pivotField numFmtId="44" showAll="0"/>
    <pivotField numFmtId="14" showAll="0"/>
    <pivotField numFmtId="1" showAll="0"/>
    <pivotField showAll="0"/>
    <pivotField showAll="0"/>
    <pivotField numFmtId="44" showAll="0"/>
  </pivotFields>
  <rowFields count="1">
    <field x="1"/>
  </rowFields>
  <rowItems count="6">
    <i>
      <x v="3"/>
    </i>
    <i>
      <x v="2"/>
    </i>
    <i>
      <x v="1"/>
    </i>
    <i>
      <x/>
    </i>
    <i>
      <x v="4"/>
    </i>
    <i t="grand">
      <x/>
    </i>
  </rowItems>
  <colItems count="1">
    <i/>
  </colItems>
  <dataFields count="1">
    <dataField name="Sum of Units Sold" fld="4" baseField="0" baseItem="0" numFmtId="1"/>
  </dataFields>
  <formats count="2">
    <format dxfId="17">
      <pivotArea collapsedLevelsAreSubtotals="1" fieldPosition="0">
        <references count="1">
          <reference field="1" count="0"/>
        </references>
      </pivotArea>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114F0B-9D13-434E-8A1F-AD9D25A0983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2:O28" firstHeaderRow="1" firstDataRow="1" firstDataCol="1"/>
  <pivotFields count="17">
    <pivotField showAll="0"/>
    <pivotField axis="axisRow" showAll="0">
      <items count="6">
        <item x="3"/>
        <item x="4"/>
        <item x="2"/>
        <item x="0"/>
        <item x="1"/>
        <item t="default"/>
      </items>
    </pivotField>
    <pivotField axis="axisRow" showAll="0" sortType="descending">
      <items count="5">
        <item x="0"/>
        <item x="3"/>
        <item x="1"/>
        <item x="2"/>
        <item t="default"/>
      </items>
      <autoSortScope>
        <pivotArea dataOnly="0" outline="0" fieldPosition="0">
          <references count="1">
            <reference field="4294967294" count="1" selected="0">
              <x v="0"/>
            </reference>
          </references>
        </pivotArea>
      </autoSortScope>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pivotField numFmtId="1" showAll="0"/>
    <pivotField showAll="0"/>
    <pivotField showAll="0"/>
    <pivotField numFmtId="44" showAll="0"/>
  </pivotFields>
  <rowFields count="2">
    <field x="1"/>
    <field x="2"/>
  </rowFields>
  <rowItems count="26">
    <i>
      <x/>
    </i>
    <i r="1">
      <x v="3"/>
    </i>
    <i r="1">
      <x v="1"/>
    </i>
    <i r="1">
      <x/>
    </i>
    <i r="1">
      <x v="2"/>
    </i>
    <i>
      <x v="1"/>
    </i>
    <i r="1">
      <x v="3"/>
    </i>
    <i r="1">
      <x v="1"/>
    </i>
    <i r="1">
      <x v="2"/>
    </i>
    <i r="1">
      <x/>
    </i>
    <i>
      <x v="2"/>
    </i>
    <i r="1">
      <x v="3"/>
    </i>
    <i r="1">
      <x v="1"/>
    </i>
    <i r="1">
      <x v="2"/>
    </i>
    <i r="1">
      <x/>
    </i>
    <i>
      <x v="3"/>
    </i>
    <i r="1">
      <x v="3"/>
    </i>
    <i r="1">
      <x v="1"/>
    </i>
    <i r="1">
      <x v="2"/>
    </i>
    <i r="1">
      <x/>
    </i>
    <i>
      <x v="4"/>
    </i>
    <i r="1">
      <x v="3"/>
    </i>
    <i r="1">
      <x v="2"/>
    </i>
    <i r="1">
      <x/>
    </i>
    <i r="1">
      <x v="1"/>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D7CFDB-F98A-4B22-AF08-DF0EB9BFBF2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2:M8" firstHeaderRow="0" firstDataRow="1" firstDataCol="1"/>
  <pivotFields count="17">
    <pivotField showAll="0"/>
    <pivotField axis="axisRow" showAll="0">
      <items count="6">
        <item x="3"/>
        <item x="4"/>
        <item x="2"/>
        <item x="0"/>
        <item x="1"/>
        <item t="default"/>
      </items>
    </pivotField>
    <pivotField showAll="0"/>
    <pivotField showAll="0"/>
    <pivotField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pivotField numFmtId="1" showAll="0"/>
    <pivotField showAll="0"/>
    <pivotField showAll="0"/>
    <pivotField numFmtId="44" showAll="0"/>
  </pivotFields>
  <rowFields count="1">
    <field x="1"/>
  </rowFields>
  <rowItems count="6">
    <i>
      <x/>
    </i>
    <i>
      <x v="1"/>
    </i>
    <i>
      <x v="2"/>
    </i>
    <i>
      <x v="3"/>
    </i>
    <i>
      <x v="4"/>
    </i>
    <i t="grand">
      <x/>
    </i>
  </rowItems>
  <colFields count="1">
    <field x="-2"/>
  </colFields>
  <colItems count="2">
    <i>
      <x/>
    </i>
    <i i="1">
      <x v="1"/>
    </i>
  </colItems>
  <dataFields count="2">
    <dataField name="Sum of  Sales" fld="9" baseField="0" baseItem="0"/>
    <dataField name="Sum of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9557CD-923F-4F98-90E1-C6D7205EA689}"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V2:W28" firstHeaderRow="1" firstDataRow="1" firstDataCol="1"/>
  <pivotFields count="17">
    <pivotField showAll="0"/>
    <pivotField axis="axisRow" showAll="0">
      <items count="6">
        <item x="3"/>
        <item x="4"/>
        <item x="2"/>
        <item x="0"/>
        <item x="1"/>
        <item t="default"/>
      </items>
    </pivotField>
    <pivotField axis="axisRow" showAll="0">
      <items count="5">
        <item x="0"/>
        <item x="3"/>
        <item x="1"/>
        <item x="2"/>
        <item t="default"/>
      </items>
    </pivotField>
    <pivotField showAll="0"/>
    <pivotField showAll="0"/>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pivotField showAll="0"/>
    <pivotField showAll="0"/>
    <pivotField numFmtId="44" showAll="0"/>
  </pivotFields>
  <rowFields count="2">
    <field x="1"/>
    <field x="2"/>
  </rowFields>
  <rowItems count="26">
    <i>
      <x/>
    </i>
    <i r="1">
      <x/>
    </i>
    <i r="1">
      <x v="1"/>
    </i>
    <i r="1">
      <x v="2"/>
    </i>
    <i r="1">
      <x v="3"/>
    </i>
    <i>
      <x v="1"/>
    </i>
    <i r="1">
      <x/>
    </i>
    <i r="1">
      <x v="1"/>
    </i>
    <i r="1">
      <x v="2"/>
    </i>
    <i r="1">
      <x v="3"/>
    </i>
    <i>
      <x v="2"/>
    </i>
    <i r="1">
      <x/>
    </i>
    <i r="1">
      <x v="1"/>
    </i>
    <i r="1">
      <x v="2"/>
    </i>
    <i r="1">
      <x v="3"/>
    </i>
    <i>
      <x v="3"/>
    </i>
    <i r="1">
      <x/>
    </i>
    <i r="1">
      <x v="1"/>
    </i>
    <i r="1">
      <x v="2"/>
    </i>
    <i r="1">
      <x v="3"/>
    </i>
    <i>
      <x v="4"/>
    </i>
    <i r="1">
      <x/>
    </i>
    <i r="1">
      <x v="1"/>
    </i>
    <i r="1">
      <x v="2"/>
    </i>
    <i r="1">
      <x v="3"/>
    </i>
    <i t="grand">
      <x/>
    </i>
  </rowItems>
  <colItems count="1">
    <i/>
  </colItems>
  <dataFields count="1">
    <dataField name="Sum of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63175B-9BDF-4146-A769-BB63F52364C8}"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2:T28" firstHeaderRow="1" firstDataRow="1" firstDataCol="1"/>
  <pivotFields count="17">
    <pivotField showAll="0">
      <items count="6">
        <item x="2"/>
        <item x="3"/>
        <item x="0"/>
        <item x="1"/>
        <item x="4"/>
        <item t="default"/>
      </items>
    </pivotField>
    <pivotField axis="axisRow" showAll="0">
      <items count="6">
        <item x="3"/>
        <item x="4"/>
        <item x="2"/>
        <item x="0"/>
        <item x="1"/>
        <item t="default"/>
      </items>
    </pivotField>
    <pivotField axis="axisRow" showAll="0" sortType="descending">
      <items count="5">
        <item x="0"/>
        <item x="3"/>
        <item x="1"/>
        <item x="2"/>
        <item t="default"/>
      </items>
      <autoSortScope>
        <pivotArea dataOnly="0" outline="0" fieldPosition="0">
          <references count="1">
            <reference field="4294967294" count="1" selected="0">
              <x v="0"/>
            </reference>
          </references>
        </pivotArea>
      </autoSortScope>
    </pivotField>
    <pivotField showAll="0"/>
    <pivotField dataField="1" showAll="0"/>
    <pivotField numFmtId="44" showAll="0"/>
    <pivotField numFmtId="44" showAll="0"/>
    <pivotField numFmtId="44" showAll="0"/>
    <pivotField numFmtId="44" showAll="0"/>
    <pivotField numFmtId="44" showAll="0"/>
    <pivotField numFmtId="44" showAll="0"/>
    <pivotField numFmtId="44" showAll="0"/>
    <pivotField numFmtId="14" showAll="0"/>
    <pivotField numFmtId="1" showAll="0"/>
    <pivotField showAll="0"/>
    <pivotField showAll="0"/>
    <pivotField numFmtId="44" showAll="0"/>
  </pivotFields>
  <rowFields count="2">
    <field x="1"/>
    <field x="2"/>
  </rowFields>
  <rowItems count="26">
    <i>
      <x/>
    </i>
    <i r="1">
      <x v="3"/>
    </i>
    <i r="1">
      <x v="2"/>
    </i>
    <i r="1">
      <x v="1"/>
    </i>
    <i r="1">
      <x/>
    </i>
    <i>
      <x v="1"/>
    </i>
    <i r="1">
      <x v="3"/>
    </i>
    <i r="1">
      <x v="1"/>
    </i>
    <i r="1">
      <x/>
    </i>
    <i r="1">
      <x v="2"/>
    </i>
    <i>
      <x v="2"/>
    </i>
    <i r="1">
      <x v="3"/>
    </i>
    <i r="1">
      <x v="2"/>
    </i>
    <i r="1">
      <x/>
    </i>
    <i r="1">
      <x v="1"/>
    </i>
    <i>
      <x v="3"/>
    </i>
    <i r="1">
      <x v="3"/>
    </i>
    <i r="1">
      <x v="2"/>
    </i>
    <i r="1">
      <x/>
    </i>
    <i r="1">
      <x v="1"/>
    </i>
    <i>
      <x v="4"/>
    </i>
    <i r="1">
      <x v="3"/>
    </i>
    <i r="1">
      <x v="1"/>
    </i>
    <i r="1">
      <x v="2"/>
    </i>
    <i r="1">
      <x/>
    </i>
    <i t="grand">
      <x/>
    </i>
  </rowItems>
  <colItems count="1">
    <i/>
  </colItems>
  <dataFields count="1">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FEA172-C6D3-476A-B264-136EA1CD4EA3}" name="Unit Sold" cacheId="1" applyNumberFormats="0" applyBorderFormats="0" applyFontFormats="0" applyPatternFormats="0" applyAlignmentFormats="0" applyWidthHeightFormats="1" dataCaption="Values" showMissing="0" updatedVersion="8" minRefreshableVersion="3" useAutoFormatting="1" rowGrandTotals="0" itemPrintTitles="1" createdVersion="7" indent="0" outline="1" outlineData="1" multipleFieldFilters="0" chartFormat="4">
  <location ref="A3:G8" firstHeaderRow="1" firstDataRow="2" firstDataCol="1"/>
  <pivotFields count="17">
    <pivotField axis="axisCol" outline="0" multipleItemSelectionAllowed="1" showAll="0">
      <items count="7">
        <item x="2"/>
        <item x="3"/>
        <item x="0"/>
        <item x="1"/>
        <item x="4"/>
        <item x="5"/>
        <item t="default"/>
      </items>
      <extLst>
        <ext xmlns:x14="http://schemas.microsoft.com/office/spreadsheetml/2009/9/main" uri="{2946ED86-A175-432a-8AC1-64E0C546D7DE}">
          <x14:pivotField fillDownLabels="1"/>
        </ext>
      </extLst>
    </pivotField>
    <pivotField showAll="0">
      <items count="7">
        <item x="3"/>
        <item x="4"/>
        <item x="2"/>
        <item x="0"/>
        <item x="1"/>
        <item x="5"/>
        <item t="default"/>
      </items>
    </pivotField>
    <pivotField axis="axisRow" outline="0" showAll="0">
      <items count="6">
        <item x="0"/>
        <item x="3"/>
        <item x="1"/>
        <item x="2"/>
        <item h="1" x="4"/>
        <item t="default"/>
      </items>
      <extLst>
        <ext xmlns:x14="http://schemas.microsoft.com/office/spreadsheetml/2009/9/main" uri="{2946ED86-A175-432a-8AC1-64E0C546D7DE}">
          <x14:pivotField fillDownLabels="1"/>
        </ext>
      </extLst>
    </pivotField>
    <pivotField showAll="0"/>
    <pivotField dataField="1" showAll="0">
      <items count="284">
        <item x="265"/>
        <item x="94"/>
        <item x="193"/>
        <item x="149"/>
        <item x="62"/>
        <item x="267"/>
        <item x="228"/>
        <item x="84"/>
        <item x="256"/>
        <item x="254"/>
        <item x="14"/>
        <item x="255"/>
        <item x="249"/>
        <item x="186"/>
        <item x="17"/>
        <item x="266"/>
        <item x="252"/>
        <item x="139"/>
        <item x="202"/>
        <item x="147"/>
        <item x="150"/>
        <item x="183"/>
        <item x="73"/>
        <item x="273"/>
        <item x="120"/>
        <item x="125"/>
        <item x="109"/>
        <item x="246"/>
        <item x="192"/>
        <item x="116"/>
        <item x="238"/>
        <item x="13"/>
        <item x="167"/>
        <item x="154"/>
        <item x="57"/>
        <item x="180"/>
        <item x="217"/>
        <item x="161"/>
        <item x="69"/>
        <item x="53"/>
        <item x="270"/>
        <item x="198"/>
        <item x="153"/>
        <item x="156"/>
        <item x="281"/>
        <item x="43"/>
        <item x="48"/>
        <item x="46"/>
        <item x="206"/>
        <item x="44"/>
        <item x="204"/>
        <item x="89"/>
        <item x="260"/>
        <item x="242"/>
        <item x="181"/>
        <item x="81"/>
        <item x="199"/>
        <item x="208"/>
        <item x="18"/>
        <item x="216"/>
        <item x="3"/>
        <item x="222"/>
        <item x="279"/>
        <item x="55"/>
        <item x="6"/>
        <item x="234"/>
        <item x="66"/>
        <item x="11"/>
        <item x="184"/>
        <item x="15"/>
        <item x="127"/>
        <item x="236"/>
        <item x="107"/>
        <item x="16"/>
        <item x="261"/>
        <item x="250"/>
        <item x="29"/>
        <item x="185"/>
        <item x="60"/>
        <item x="96"/>
        <item x="98"/>
        <item x="61"/>
        <item x="168"/>
        <item x="158"/>
        <item x="63"/>
        <item x="105"/>
        <item x="123"/>
        <item x="146"/>
        <item x="209"/>
        <item x="104"/>
        <item x="137"/>
        <item x="87"/>
        <item x="51"/>
        <item x="20"/>
        <item x="134"/>
        <item x="274"/>
        <item x="278"/>
        <item x="271"/>
        <item x="251"/>
        <item x="226"/>
        <item x="264"/>
        <item x="31"/>
        <item x="175"/>
        <item x="227"/>
        <item x="65"/>
        <item x="240"/>
        <item x="121"/>
        <item x="157"/>
        <item x="178"/>
        <item x="148"/>
        <item x="74"/>
        <item x="49"/>
        <item x="237"/>
        <item x="113"/>
        <item x="1"/>
        <item x="176"/>
        <item x="119"/>
        <item x="224"/>
        <item x="151"/>
        <item x="159"/>
        <item x="280"/>
        <item x="79"/>
        <item x="100"/>
        <item x="39"/>
        <item x="111"/>
        <item x="259"/>
        <item x="35"/>
        <item x="90"/>
        <item x="241"/>
        <item x="33"/>
        <item x="128"/>
        <item x="130"/>
        <item x="5"/>
        <item x="41"/>
        <item x="166"/>
        <item x="232"/>
        <item x="144"/>
        <item x="9"/>
        <item x="155"/>
        <item x="106"/>
        <item x="248"/>
        <item x="52"/>
        <item x="78"/>
        <item x="182"/>
        <item x="223"/>
        <item x="162"/>
        <item x="114"/>
        <item x="0"/>
        <item x="187"/>
        <item x="170"/>
        <item x="131"/>
        <item x="103"/>
        <item x="25"/>
        <item x="179"/>
        <item x="142"/>
        <item x="75"/>
        <item x="56"/>
        <item x="269"/>
        <item x="133"/>
        <item x="138"/>
        <item x="258"/>
        <item x="218"/>
        <item x="77"/>
        <item x="235"/>
        <item x="21"/>
        <item x="45"/>
        <item x="40"/>
        <item x="30"/>
        <item x="86"/>
        <item x="97"/>
        <item x="135"/>
        <item x="8"/>
        <item x="72"/>
        <item x="99"/>
        <item x="58"/>
        <item x="163"/>
        <item x="203"/>
        <item x="70"/>
        <item x="23"/>
        <item x="191"/>
        <item x="71"/>
        <item x="85"/>
        <item x="141"/>
        <item x="214"/>
        <item x="80"/>
        <item x="83"/>
        <item x="126"/>
        <item x="82"/>
        <item x="196"/>
        <item x="177"/>
        <item x="190"/>
        <item x="95"/>
        <item x="143"/>
        <item x="210"/>
        <item x="26"/>
        <item x="12"/>
        <item x="225"/>
        <item x="36"/>
        <item x="207"/>
        <item x="2"/>
        <item x="140"/>
        <item x="132"/>
        <item x="37"/>
        <item x="263"/>
        <item x="194"/>
        <item x="239"/>
        <item x="64"/>
        <item x="28"/>
        <item x="262"/>
        <item x="38"/>
        <item x="189"/>
        <item x="171"/>
        <item x="115"/>
        <item x="188"/>
        <item x="136"/>
        <item x="112"/>
        <item x="54"/>
        <item x="213"/>
        <item x="173"/>
        <item x="219"/>
        <item x="212"/>
        <item x="257"/>
        <item x="102"/>
        <item x="76"/>
        <item x="160"/>
        <item x="4"/>
        <item x="19"/>
        <item x="272"/>
        <item x="110"/>
        <item x="152"/>
        <item x="7"/>
        <item x="230"/>
        <item x="32"/>
        <item x="200"/>
        <item x="276"/>
        <item x="275"/>
        <item x="172"/>
        <item x="233"/>
        <item x="197"/>
        <item x="253"/>
        <item x="68"/>
        <item x="117"/>
        <item x="215"/>
        <item x="245"/>
        <item x="243"/>
        <item x="231"/>
        <item x="118"/>
        <item x="10"/>
        <item x="34"/>
        <item x="101"/>
        <item x="247"/>
        <item x="244"/>
        <item x="129"/>
        <item x="59"/>
        <item x="220"/>
        <item x="22"/>
        <item x="108"/>
        <item x="205"/>
        <item x="124"/>
        <item x="277"/>
        <item x="50"/>
        <item x="145"/>
        <item x="47"/>
        <item x="165"/>
        <item x="268"/>
        <item x="91"/>
        <item x="93"/>
        <item x="164"/>
        <item x="201"/>
        <item x="229"/>
        <item x="92"/>
        <item x="221"/>
        <item x="195"/>
        <item x="174"/>
        <item x="122"/>
        <item x="169"/>
        <item x="27"/>
        <item x="211"/>
        <item x="24"/>
        <item x="67"/>
        <item x="88"/>
        <item x="42"/>
        <item x="282"/>
        <item t="default"/>
      </items>
    </pivotField>
    <pivotField showAll="0"/>
    <pivotField showAll="0"/>
    <pivotField showAll="0"/>
    <pivotField showAll="0"/>
    <pivotField showAll="0"/>
    <pivotField showAll="0"/>
    <pivotField showAll="0"/>
    <pivotField showAll="0"/>
    <pivotField showAll="0"/>
    <pivotField showAll="0">
      <items count="14">
        <item h="1" x="0"/>
        <item x="7"/>
        <item x="3"/>
        <item x="9"/>
        <item x="10"/>
        <item x="1"/>
        <item x="4"/>
        <item x="5"/>
        <item x="6"/>
        <item x="8"/>
        <item x="11"/>
        <item x="2"/>
        <item h="1" x="12"/>
        <item t="default"/>
      </items>
    </pivotField>
    <pivotField showAll="0"/>
    <pivotField showAll="0"/>
  </pivotFields>
  <rowFields count="1">
    <field x="2"/>
  </rowFields>
  <rowItems count="4">
    <i>
      <x/>
    </i>
    <i>
      <x v="1"/>
    </i>
    <i>
      <x v="2"/>
    </i>
    <i>
      <x v="3"/>
    </i>
  </rowItems>
  <colFields count="1">
    <field x="0"/>
  </colFields>
  <colItems count="6">
    <i>
      <x/>
    </i>
    <i>
      <x v="1"/>
    </i>
    <i>
      <x v="2"/>
    </i>
    <i>
      <x v="3"/>
    </i>
    <i>
      <x v="4"/>
    </i>
    <i t="grand">
      <x/>
    </i>
  </colItems>
  <dataFields count="1">
    <dataField name="Count of Units Sold" fld="4" subtotal="count" baseField="2" baseItem="0"/>
  </dataFields>
  <chartFormats count="7">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2"/>
          </reference>
        </references>
      </pivotArea>
    </chartFormat>
    <chartFormat chart="3" format="5" series="1">
      <pivotArea type="data" outline="0" fieldPosition="0">
        <references count="2">
          <reference field="4294967294" count="1" selected="0">
            <x v="0"/>
          </reference>
          <reference field="0" count="1" selected="0">
            <x v="4"/>
          </reference>
        </references>
      </pivotArea>
    </chartFormat>
    <chartFormat chart="3" format="6" series="1">
      <pivotArea type="data" outline="0" fieldPosition="0">
        <references count="2">
          <reference field="4294967294" count="1" selected="0">
            <x v="0"/>
          </reference>
          <reference field="0" count="1" selected="0">
            <x v="5"/>
          </reference>
        </references>
      </pivotArea>
    </chartFormat>
    <chartFormat chart="3" format="7" series="1">
      <pivotArea type="data" outline="0" fieldPosition="0">
        <references count="2">
          <reference field="4294967294" count="1" selected="0">
            <x v="0"/>
          </reference>
          <reference field="0" count="1" selected="0">
            <x v="3"/>
          </reference>
        </references>
      </pivotArea>
    </chartFormat>
    <chartFormat chart="3" format="8"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07A23C-966C-4C67-B097-65F43F060BC8}" name="Sell vs Profit" cacheId="1" applyNumberFormats="0" applyBorderFormats="0" applyFontFormats="0" applyPatternFormats="0" applyAlignmentFormats="0" applyWidthHeightFormats="1" dataCaption="Values" showMissing="0" updatedVersion="8" minRefreshableVersion="3" useAutoFormatting="1" rowGrandTotals="0" itemPrintTitles="1" createdVersion="7" indent="0" outline="1" outlineData="1" multipleFieldFilters="0" chartFormat="6">
  <location ref="A3:C28" firstHeaderRow="0" firstDataRow="1" firstDataCol="1"/>
  <pivotFields count="17">
    <pivotField outline="0" showAll="0">
      <items count="7">
        <item x="2"/>
        <item x="3"/>
        <item x="0"/>
        <item x="1"/>
        <item x="4"/>
        <item x="5"/>
        <item t="default"/>
      </items>
      <extLst>
        <ext xmlns:x14="http://schemas.microsoft.com/office/spreadsheetml/2009/9/main" uri="{2946ED86-A175-432a-8AC1-64E0C546D7DE}">
          <x14:pivotField fillDownLabels="1"/>
        </ext>
      </extLst>
    </pivotField>
    <pivotField axis="axisRow" showAll="0">
      <items count="7">
        <item x="3"/>
        <item x="4"/>
        <item x="2"/>
        <item x="0"/>
        <item x="1"/>
        <item x="5"/>
        <item t="default"/>
      </items>
    </pivotField>
    <pivotField axis="axisRow" outline="0" showAll="0">
      <items count="6">
        <item x="0"/>
        <item x="3"/>
        <item x="1"/>
        <item x="2"/>
        <item x="4"/>
        <item t="default"/>
      </items>
      <extLst>
        <ext xmlns:x14="http://schemas.microsoft.com/office/spreadsheetml/2009/9/main" uri="{2946ED86-A175-432a-8AC1-64E0C546D7DE}">
          <x14:pivotField fillDownLabels="1"/>
        </ext>
      </extLst>
    </pivotField>
    <pivotField showAll="0"/>
    <pivotField showAll="0">
      <items count="284">
        <item x="265"/>
        <item x="94"/>
        <item x="193"/>
        <item x="149"/>
        <item x="62"/>
        <item x="267"/>
        <item x="228"/>
        <item x="84"/>
        <item x="256"/>
        <item x="254"/>
        <item x="14"/>
        <item x="255"/>
        <item x="249"/>
        <item x="186"/>
        <item x="17"/>
        <item x="266"/>
        <item x="252"/>
        <item x="139"/>
        <item x="202"/>
        <item x="147"/>
        <item x="150"/>
        <item x="183"/>
        <item x="73"/>
        <item x="273"/>
        <item x="120"/>
        <item x="125"/>
        <item x="109"/>
        <item x="246"/>
        <item x="192"/>
        <item x="116"/>
        <item x="238"/>
        <item x="13"/>
        <item x="167"/>
        <item x="154"/>
        <item x="57"/>
        <item x="180"/>
        <item x="217"/>
        <item x="161"/>
        <item x="69"/>
        <item x="53"/>
        <item x="270"/>
        <item x="198"/>
        <item x="153"/>
        <item x="156"/>
        <item x="281"/>
        <item x="43"/>
        <item x="48"/>
        <item x="46"/>
        <item x="206"/>
        <item x="44"/>
        <item x="204"/>
        <item x="89"/>
        <item x="260"/>
        <item x="242"/>
        <item x="181"/>
        <item x="81"/>
        <item x="199"/>
        <item x="208"/>
        <item x="18"/>
        <item x="216"/>
        <item x="3"/>
        <item x="222"/>
        <item x="279"/>
        <item x="55"/>
        <item x="6"/>
        <item x="234"/>
        <item x="66"/>
        <item x="11"/>
        <item x="184"/>
        <item x="15"/>
        <item x="127"/>
        <item x="236"/>
        <item x="107"/>
        <item x="16"/>
        <item x="261"/>
        <item x="250"/>
        <item x="29"/>
        <item x="185"/>
        <item x="60"/>
        <item x="96"/>
        <item x="98"/>
        <item x="61"/>
        <item x="168"/>
        <item x="158"/>
        <item x="63"/>
        <item x="105"/>
        <item x="123"/>
        <item x="146"/>
        <item x="209"/>
        <item x="104"/>
        <item x="137"/>
        <item x="87"/>
        <item x="51"/>
        <item x="20"/>
        <item x="134"/>
        <item x="274"/>
        <item x="278"/>
        <item x="271"/>
        <item x="251"/>
        <item x="226"/>
        <item x="264"/>
        <item x="31"/>
        <item x="175"/>
        <item x="227"/>
        <item x="65"/>
        <item x="240"/>
        <item x="121"/>
        <item x="157"/>
        <item x="178"/>
        <item x="148"/>
        <item x="74"/>
        <item x="49"/>
        <item x="237"/>
        <item x="113"/>
        <item x="1"/>
        <item x="176"/>
        <item x="119"/>
        <item x="224"/>
        <item x="151"/>
        <item x="159"/>
        <item x="280"/>
        <item x="79"/>
        <item x="100"/>
        <item x="39"/>
        <item x="111"/>
        <item x="259"/>
        <item x="35"/>
        <item x="90"/>
        <item x="241"/>
        <item x="33"/>
        <item x="128"/>
        <item x="130"/>
        <item x="5"/>
        <item x="41"/>
        <item x="166"/>
        <item x="232"/>
        <item x="144"/>
        <item x="9"/>
        <item x="155"/>
        <item x="106"/>
        <item x="248"/>
        <item x="52"/>
        <item x="78"/>
        <item x="182"/>
        <item x="223"/>
        <item x="162"/>
        <item x="114"/>
        <item x="0"/>
        <item x="187"/>
        <item x="170"/>
        <item x="131"/>
        <item x="103"/>
        <item x="25"/>
        <item x="179"/>
        <item x="142"/>
        <item x="75"/>
        <item x="56"/>
        <item x="269"/>
        <item x="133"/>
        <item x="138"/>
        <item x="258"/>
        <item x="218"/>
        <item x="77"/>
        <item x="235"/>
        <item x="21"/>
        <item x="45"/>
        <item x="40"/>
        <item x="30"/>
        <item x="86"/>
        <item x="97"/>
        <item x="135"/>
        <item x="8"/>
        <item x="72"/>
        <item x="99"/>
        <item x="58"/>
        <item x="163"/>
        <item x="203"/>
        <item x="70"/>
        <item x="23"/>
        <item x="191"/>
        <item x="71"/>
        <item x="85"/>
        <item x="141"/>
        <item x="214"/>
        <item x="80"/>
        <item x="83"/>
        <item x="126"/>
        <item x="82"/>
        <item x="196"/>
        <item x="177"/>
        <item x="190"/>
        <item x="95"/>
        <item x="143"/>
        <item x="210"/>
        <item x="26"/>
        <item x="12"/>
        <item x="225"/>
        <item x="36"/>
        <item x="207"/>
        <item x="2"/>
        <item x="140"/>
        <item x="132"/>
        <item x="37"/>
        <item x="263"/>
        <item x="194"/>
        <item x="239"/>
        <item x="64"/>
        <item x="28"/>
        <item x="262"/>
        <item x="38"/>
        <item x="189"/>
        <item x="171"/>
        <item x="115"/>
        <item x="188"/>
        <item x="136"/>
        <item x="112"/>
        <item x="54"/>
        <item x="213"/>
        <item x="173"/>
        <item x="219"/>
        <item x="212"/>
        <item x="257"/>
        <item x="102"/>
        <item x="76"/>
        <item x="160"/>
        <item x="4"/>
        <item x="19"/>
        <item x="272"/>
        <item x="110"/>
        <item x="152"/>
        <item x="7"/>
        <item x="230"/>
        <item x="32"/>
        <item x="200"/>
        <item x="276"/>
        <item x="275"/>
        <item x="172"/>
        <item x="233"/>
        <item x="197"/>
        <item x="253"/>
        <item x="68"/>
        <item x="117"/>
        <item x="215"/>
        <item x="245"/>
        <item x="243"/>
        <item x="231"/>
        <item x="118"/>
        <item x="10"/>
        <item x="34"/>
        <item x="101"/>
        <item x="247"/>
        <item x="244"/>
        <item x="129"/>
        <item x="59"/>
        <item x="220"/>
        <item x="22"/>
        <item x="108"/>
        <item x="205"/>
        <item x="124"/>
        <item x="277"/>
        <item x="50"/>
        <item x="145"/>
        <item x="47"/>
        <item x="165"/>
        <item x="268"/>
        <item x="91"/>
        <item x="93"/>
        <item x="164"/>
        <item x="201"/>
        <item x="229"/>
        <item x="92"/>
        <item x="221"/>
        <item x="195"/>
        <item x="174"/>
        <item x="122"/>
        <item x="169"/>
        <item x="27"/>
        <item x="211"/>
        <item x="24"/>
        <item x="67"/>
        <item x="88"/>
        <item x="42"/>
        <item x="282"/>
        <item t="default"/>
      </items>
    </pivotField>
    <pivotField showAll="0"/>
    <pivotField showAll="0"/>
    <pivotField showAll="0"/>
    <pivotField showAll="0"/>
    <pivotField dataField="1" showAll="0"/>
    <pivotField showAll="0"/>
    <pivotField dataField="1" showAll="0"/>
    <pivotField showAll="0"/>
    <pivotField showAll="0"/>
    <pivotField showAll="0">
      <items count="14">
        <item h="1" x="0"/>
        <item x="7"/>
        <item x="3"/>
        <item x="9"/>
        <item x="10"/>
        <item x="1"/>
        <item x="4"/>
        <item x="5"/>
        <item x="6"/>
        <item x="8"/>
        <item x="11"/>
        <item x="2"/>
        <item h="1" x="12"/>
        <item t="default"/>
      </items>
    </pivotField>
    <pivotField showAll="0"/>
    <pivotField showAll="0"/>
  </pivotFields>
  <rowFields count="2">
    <field x="1"/>
    <field x="2"/>
  </rowFields>
  <rowItems count="25">
    <i>
      <x/>
    </i>
    <i r="1">
      <x/>
    </i>
    <i r="1">
      <x v="1"/>
    </i>
    <i r="1">
      <x v="2"/>
    </i>
    <i r="1">
      <x v="3"/>
    </i>
    <i>
      <x v="1"/>
    </i>
    <i r="1">
      <x/>
    </i>
    <i r="1">
      <x v="1"/>
    </i>
    <i r="1">
      <x v="2"/>
    </i>
    <i r="1">
      <x v="3"/>
    </i>
    <i>
      <x v="2"/>
    </i>
    <i r="1">
      <x/>
    </i>
    <i r="1">
      <x v="1"/>
    </i>
    <i r="1">
      <x v="2"/>
    </i>
    <i r="1">
      <x v="3"/>
    </i>
    <i>
      <x v="3"/>
    </i>
    <i r="1">
      <x/>
    </i>
    <i r="1">
      <x v="1"/>
    </i>
    <i r="1">
      <x v="2"/>
    </i>
    <i r="1">
      <x v="3"/>
    </i>
    <i>
      <x v="4"/>
    </i>
    <i r="1">
      <x/>
    </i>
    <i r="1">
      <x v="1"/>
    </i>
    <i r="1">
      <x v="2"/>
    </i>
    <i r="1">
      <x v="3"/>
    </i>
  </rowItems>
  <colFields count="1">
    <field x="-2"/>
  </colFields>
  <colItems count="2">
    <i>
      <x/>
    </i>
    <i i="1">
      <x v="1"/>
    </i>
  </colItems>
  <dataFields count="2">
    <dataField name="Sum of Profit" fld="11" baseField="0" baseItem="0"/>
    <dataField name="Sum of  Sales" fld="9" baseField="0" baseItem="0"/>
  </dataField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3DA2F4F-CCF1-41D5-83B3-6F6FA606BD03}" name="Discount" cacheId="1" applyNumberFormats="0" applyBorderFormats="0" applyFontFormats="0" applyPatternFormats="0" applyAlignmentFormats="0" applyWidthHeightFormats="1" dataCaption="Values" showMissing="0" updatedVersion="8" minRefreshableVersion="3" useAutoFormatting="1" rowGrandTotals="0" colGrandTotals="0" itemPrintTitles="1" createdVersion="7" indent="0" outline="1" outlineData="1" multipleFieldFilters="0" chartFormat="8">
  <location ref="A3:E9" firstHeaderRow="1" firstDataRow="2" firstDataCol="1" rowPageCount="1" colPageCount="1"/>
  <pivotFields count="17">
    <pivotField axis="axisPage" outline="0" multipleItemSelectionAllowed="1" showAll="0">
      <items count="7">
        <item x="2"/>
        <item x="3"/>
        <item x="0"/>
        <item x="1"/>
        <item x="4"/>
        <item x="5"/>
        <item t="default"/>
      </items>
      <extLst>
        <ext xmlns:x14="http://schemas.microsoft.com/office/spreadsheetml/2009/9/main" uri="{2946ED86-A175-432a-8AC1-64E0C546D7DE}">
          <x14:pivotField fillDownLabels="1"/>
        </ext>
      </extLst>
    </pivotField>
    <pivotField axis="axisRow" showAll="0">
      <items count="7">
        <item x="3"/>
        <item x="4"/>
        <item x="2"/>
        <item x="0"/>
        <item x="1"/>
        <item x="5"/>
        <item t="default"/>
      </items>
    </pivotField>
    <pivotField axis="axisCol" outline="0" showAll="0">
      <items count="6">
        <item x="0"/>
        <item x="3"/>
        <item x="1"/>
        <item x="2"/>
        <item h="1" x="4"/>
        <item t="default"/>
      </items>
      <extLst>
        <ext xmlns:x14="http://schemas.microsoft.com/office/spreadsheetml/2009/9/main" uri="{2946ED86-A175-432a-8AC1-64E0C546D7DE}">
          <x14:pivotField fillDownLabels="1"/>
        </ext>
      </extLst>
    </pivotField>
    <pivotField showAll="0"/>
    <pivotField showAll="0">
      <items count="284">
        <item x="265"/>
        <item x="94"/>
        <item x="193"/>
        <item x="149"/>
        <item x="62"/>
        <item x="267"/>
        <item x="228"/>
        <item x="84"/>
        <item x="256"/>
        <item x="254"/>
        <item x="14"/>
        <item x="255"/>
        <item x="249"/>
        <item x="186"/>
        <item x="17"/>
        <item x="266"/>
        <item x="252"/>
        <item x="139"/>
        <item x="202"/>
        <item x="147"/>
        <item x="150"/>
        <item x="183"/>
        <item x="73"/>
        <item x="273"/>
        <item x="120"/>
        <item x="125"/>
        <item x="109"/>
        <item x="246"/>
        <item x="192"/>
        <item x="116"/>
        <item x="238"/>
        <item x="13"/>
        <item x="167"/>
        <item x="154"/>
        <item x="57"/>
        <item x="180"/>
        <item x="217"/>
        <item x="161"/>
        <item x="69"/>
        <item x="53"/>
        <item x="270"/>
        <item x="198"/>
        <item x="153"/>
        <item x="156"/>
        <item x="281"/>
        <item x="43"/>
        <item x="48"/>
        <item x="46"/>
        <item x="206"/>
        <item x="44"/>
        <item x="204"/>
        <item x="89"/>
        <item x="260"/>
        <item x="242"/>
        <item x="181"/>
        <item x="81"/>
        <item x="199"/>
        <item x="208"/>
        <item x="18"/>
        <item x="216"/>
        <item x="3"/>
        <item x="222"/>
        <item x="279"/>
        <item x="55"/>
        <item x="6"/>
        <item x="234"/>
        <item x="66"/>
        <item x="11"/>
        <item x="184"/>
        <item x="15"/>
        <item x="127"/>
        <item x="236"/>
        <item x="107"/>
        <item x="16"/>
        <item x="261"/>
        <item x="250"/>
        <item x="29"/>
        <item x="185"/>
        <item x="60"/>
        <item x="96"/>
        <item x="98"/>
        <item x="61"/>
        <item x="168"/>
        <item x="158"/>
        <item x="63"/>
        <item x="105"/>
        <item x="123"/>
        <item x="146"/>
        <item x="209"/>
        <item x="104"/>
        <item x="137"/>
        <item x="87"/>
        <item x="51"/>
        <item x="20"/>
        <item x="134"/>
        <item x="274"/>
        <item x="278"/>
        <item x="271"/>
        <item x="251"/>
        <item x="226"/>
        <item x="264"/>
        <item x="31"/>
        <item x="175"/>
        <item x="227"/>
        <item x="65"/>
        <item x="240"/>
        <item x="121"/>
        <item x="157"/>
        <item x="178"/>
        <item x="148"/>
        <item x="74"/>
        <item x="49"/>
        <item x="237"/>
        <item x="113"/>
        <item x="1"/>
        <item x="176"/>
        <item x="119"/>
        <item x="224"/>
        <item x="151"/>
        <item x="159"/>
        <item x="280"/>
        <item x="79"/>
        <item x="100"/>
        <item x="39"/>
        <item x="111"/>
        <item x="259"/>
        <item x="35"/>
        <item x="90"/>
        <item x="241"/>
        <item x="33"/>
        <item x="128"/>
        <item x="130"/>
        <item x="5"/>
        <item x="41"/>
        <item x="166"/>
        <item x="232"/>
        <item x="144"/>
        <item x="9"/>
        <item x="155"/>
        <item x="106"/>
        <item x="248"/>
        <item x="52"/>
        <item x="78"/>
        <item x="182"/>
        <item x="223"/>
        <item x="162"/>
        <item x="114"/>
        <item x="0"/>
        <item x="187"/>
        <item x="170"/>
        <item x="131"/>
        <item x="103"/>
        <item x="25"/>
        <item x="179"/>
        <item x="142"/>
        <item x="75"/>
        <item x="56"/>
        <item x="269"/>
        <item x="133"/>
        <item x="138"/>
        <item x="258"/>
        <item x="218"/>
        <item x="77"/>
        <item x="235"/>
        <item x="21"/>
        <item x="45"/>
        <item x="40"/>
        <item x="30"/>
        <item x="86"/>
        <item x="97"/>
        <item x="135"/>
        <item x="8"/>
        <item x="72"/>
        <item x="99"/>
        <item x="58"/>
        <item x="163"/>
        <item x="203"/>
        <item x="70"/>
        <item x="23"/>
        <item x="191"/>
        <item x="71"/>
        <item x="85"/>
        <item x="141"/>
        <item x="214"/>
        <item x="80"/>
        <item x="83"/>
        <item x="126"/>
        <item x="82"/>
        <item x="196"/>
        <item x="177"/>
        <item x="190"/>
        <item x="95"/>
        <item x="143"/>
        <item x="210"/>
        <item x="26"/>
        <item x="12"/>
        <item x="225"/>
        <item x="36"/>
        <item x="207"/>
        <item x="2"/>
        <item x="140"/>
        <item x="132"/>
        <item x="37"/>
        <item x="263"/>
        <item x="194"/>
        <item x="239"/>
        <item x="64"/>
        <item x="28"/>
        <item x="262"/>
        <item x="38"/>
        <item x="189"/>
        <item x="171"/>
        <item x="115"/>
        <item x="188"/>
        <item x="136"/>
        <item x="112"/>
        <item x="54"/>
        <item x="213"/>
        <item x="173"/>
        <item x="219"/>
        <item x="212"/>
        <item x="257"/>
        <item x="102"/>
        <item x="76"/>
        <item x="160"/>
        <item x="4"/>
        <item x="19"/>
        <item x="272"/>
        <item x="110"/>
        <item x="152"/>
        <item x="7"/>
        <item x="230"/>
        <item x="32"/>
        <item x="200"/>
        <item x="276"/>
        <item x="275"/>
        <item x="172"/>
        <item x="233"/>
        <item x="197"/>
        <item x="253"/>
        <item x="68"/>
        <item x="117"/>
        <item x="215"/>
        <item x="245"/>
        <item x="243"/>
        <item x="231"/>
        <item x="118"/>
        <item x="10"/>
        <item x="34"/>
        <item x="101"/>
        <item x="247"/>
        <item x="244"/>
        <item x="129"/>
        <item x="59"/>
        <item x="220"/>
        <item x="22"/>
        <item x="108"/>
        <item x="205"/>
        <item x="124"/>
        <item x="277"/>
        <item x="50"/>
        <item x="145"/>
        <item x="47"/>
        <item x="165"/>
        <item x="268"/>
        <item x="91"/>
        <item x="93"/>
        <item x="164"/>
        <item x="201"/>
        <item x="229"/>
        <item x="92"/>
        <item x="221"/>
        <item x="195"/>
        <item x="174"/>
        <item x="122"/>
        <item x="169"/>
        <item x="27"/>
        <item x="211"/>
        <item x="24"/>
        <item x="67"/>
        <item x="88"/>
        <item x="42"/>
        <item x="282"/>
        <item t="default"/>
      </items>
    </pivotField>
    <pivotField showAll="0"/>
    <pivotField showAll="0"/>
    <pivotField showAll="0"/>
    <pivotField dataField="1" showAll="0"/>
    <pivotField showAll="0"/>
    <pivotField showAll="0"/>
    <pivotField showAll="0"/>
    <pivotField showAll="0"/>
    <pivotField showAll="0"/>
    <pivotField showAll="0">
      <items count="14">
        <item h="1" x="0"/>
        <item x="7"/>
        <item x="3"/>
        <item x="9"/>
        <item x="10"/>
        <item x="1"/>
        <item x="4"/>
        <item x="5"/>
        <item x="6"/>
        <item x="8"/>
        <item x="11"/>
        <item x="2"/>
        <item h="1" x="12"/>
        <item t="default"/>
      </items>
    </pivotField>
    <pivotField showAll="0"/>
    <pivotField showAll="0"/>
  </pivotFields>
  <rowFields count="1">
    <field x="1"/>
  </rowFields>
  <rowItems count="5">
    <i>
      <x/>
    </i>
    <i>
      <x v="1"/>
    </i>
    <i>
      <x v="2"/>
    </i>
    <i>
      <x v="3"/>
    </i>
    <i>
      <x v="4"/>
    </i>
  </rowItems>
  <colFields count="1">
    <field x="2"/>
  </colFields>
  <colItems count="4">
    <i>
      <x/>
    </i>
    <i>
      <x v="1"/>
    </i>
    <i>
      <x v="2"/>
    </i>
    <i>
      <x v="3"/>
    </i>
  </colItems>
  <pageFields count="1">
    <pageField fld="0" hier="-1"/>
  </pageFields>
  <dataFields count="1">
    <dataField name="Sum of Discounts" fld="8" baseField="0" baseItem="0"/>
  </dataFields>
  <formats count="1">
    <format dxfId="15">
      <pivotArea outline="0" collapsedLevelsAreSubtotals="1" fieldPosition="0">
        <references count="1">
          <reference field="1" count="1" selected="0">
            <x v="5"/>
          </reference>
        </references>
      </pivotArea>
    </format>
  </formats>
  <chartFormats count="30">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2"/>
          </reference>
        </references>
      </pivotArea>
    </chartFormat>
    <chartFormat chart="6" format="9" series="1">
      <pivotArea type="data" outline="0" fieldPosition="0">
        <references count="2">
          <reference field="4294967294" count="1" selected="0">
            <x v="0"/>
          </reference>
          <reference field="1" count="1" selected="0">
            <x v="3"/>
          </reference>
        </references>
      </pivotArea>
    </chartFormat>
    <chartFormat chart="6" format="10" series="1">
      <pivotArea type="data" outline="0" fieldPosition="0">
        <references count="2">
          <reference field="4294967294" count="1" selected="0">
            <x v="0"/>
          </reference>
          <reference field="1" count="1" selected="0">
            <x v="4"/>
          </reference>
        </references>
      </pivotArea>
    </chartFormat>
    <chartFormat chart="7" format="11" series="1">
      <pivotArea type="data" outline="0" fieldPosition="0">
        <references count="2">
          <reference field="4294967294" count="1" selected="0">
            <x v="0"/>
          </reference>
          <reference field="1" count="1" selected="0">
            <x v="0"/>
          </reference>
        </references>
      </pivotArea>
    </chartFormat>
    <chartFormat chart="7" format="12" series="1">
      <pivotArea type="data" outline="0" fieldPosition="0">
        <references count="2">
          <reference field="4294967294" count="1" selected="0">
            <x v="0"/>
          </reference>
          <reference field="1" count="1" selected="0">
            <x v="1"/>
          </reference>
        </references>
      </pivotArea>
    </chartFormat>
    <chartFormat chart="7" format="13" series="1">
      <pivotArea type="data" outline="0" fieldPosition="0">
        <references count="2">
          <reference field="4294967294" count="1" selected="0">
            <x v="0"/>
          </reference>
          <reference field="1" count="1" selected="0">
            <x v="2"/>
          </reference>
        </references>
      </pivotArea>
    </chartFormat>
    <chartFormat chart="7" format="14" series="1">
      <pivotArea type="data" outline="0" fieldPosition="0">
        <references count="2">
          <reference field="4294967294" count="1" selected="0">
            <x v="0"/>
          </reference>
          <reference field="1" count="1" selected="0">
            <x v="3"/>
          </reference>
        </references>
      </pivotArea>
    </chartFormat>
    <chartFormat chart="7" format="15" series="1">
      <pivotArea type="data" outline="0" fieldPosition="0">
        <references count="2">
          <reference field="4294967294" count="1" selected="0">
            <x v="0"/>
          </reference>
          <reference field="1" count="1" selected="0">
            <x v="4"/>
          </reference>
        </references>
      </pivotArea>
    </chartFormat>
    <chartFormat chart="7" format="16" series="1">
      <pivotArea type="data" outline="0" fieldPosition="0">
        <references count="1">
          <reference field="4294967294" count="1" selected="0">
            <x v="0"/>
          </reference>
        </references>
      </pivotArea>
    </chartFormat>
    <chartFormat chart="7" format="17" series="1">
      <pivotArea type="data" outline="0" fieldPosition="0">
        <references count="3">
          <reference field="4294967294" count="1" selected="0">
            <x v="0"/>
          </reference>
          <reference field="1" count="1" selected="0">
            <x v="1"/>
          </reference>
          <reference field="2" count="1" selected="0">
            <x v="1"/>
          </reference>
        </references>
      </pivotArea>
    </chartFormat>
    <chartFormat chart="7" format="18" series="1">
      <pivotArea type="data" outline="0" fieldPosition="0">
        <references count="3">
          <reference field="4294967294" count="1" selected="0">
            <x v="0"/>
          </reference>
          <reference field="1" count="1" selected="0">
            <x v="1"/>
          </reference>
          <reference field="2" count="1" selected="0">
            <x v="2"/>
          </reference>
        </references>
      </pivotArea>
    </chartFormat>
    <chartFormat chart="7" format="19" series="1">
      <pivotArea type="data" outline="0" fieldPosition="0">
        <references count="3">
          <reference field="4294967294" count="1" selected="0">
            <x v="0"/>
          </reference>
          <reference field="1" count="1" selected="0">
            <x v="1"/>
          </reference>
          <reference field="2" count="1" selected="0">
            <x v="3"/>
          </reference>
        </references>
      </pivotArea>
    </chartFormat>
    <chartFormat chart="7" format="20" series="1">
      <pivotArea type="data" outline="0" fieldPosition="0">
        <references count="3">
          <reference field="4294967294" count="1" selected="0">
            <x v="0"/>
          </reference>
          <reference field="1" count="1" selected="0">
            <x v="2"/>
          </reference>
          <reference field="2" count="1" selected="0">
            <x v="0"/>
          </reference>
        </references>
      </pivotArea>
    </chartFormat>
    <chartFormat chart="7" format="21" series="1">
      <pivotArea type="data" outline="0" fieldPosition="0">
        <references count="3">
          <reference field="4294967294" count="1" selected="0">
            <x v="0"/>
          </reference>
          <reference field="1" count="1" selected="0">
            <x v="2"/>
          </reference>
          <reference field="2" count="1" selected="0">
            <x v="1"/>
          </reference>
        </references>
      </pivotArea>
    </chartFormat>
    <chartFormat chart="7" format="22" series="1">
      <pivotArea type="data" outline="0" fieldPosition="0">
        <references count="3">
          <reference field="4294967294" count="1" selected="0">
            <x v="0"/>
          </reference>
          <reference field="1" count="1" selected="0">
            <x v="2"/>
          </reference>
          <reference field="2" count="1" selected="0">
            <x v="2"/>
          </reference>
        </references>
      </pivotArea>
    </chartFormat>
    <chartFormat chart="7" format="23" series="1">
      <pivotArea type="data" outline="0" fieldPosition="0">
        <references count="3">
          <reference field="4294967294" count="1" selected="0">
            <x v="0"/>
          </reference>
          <reference field="1" count="1" selected="0">
            <x v="2"/>
          </reference>
          <reference field="2" count="1" selected="0">
            <x v="3"/>
          </reference>
        </references>
      </pivotArea>
    </chartFormat>
    <chartFormat chart="7" format="24" series="1">
      <pivotArea type="data" outline="0" fieldPosition="0">
        <references count="3">
          <reference field="4294967294" count="1" selected="0">
            <x v="0"/>
          </reference>
          <reference field="1" count="1" selected="0">
            <x v="3"/>
          </reference>
          <reference field="2" count="1" selected="0">
            <x v="0"/>
          </reference>
        </references>
      </pivotArea>
    </chartFormat>
    <chartFormat chart="7" format="25" series="1">
      <pivotArea type="data" outline="0" fieldPosition="0">
        <references count="3">
          <reference field="4294967294" count="1" selected="0">
            <x v="0"/>
          </reference>
          <reference field="1" count="1" selected="0">
            <x v="3"/>
          </reference>
          <reference field="2" count="1" selected="0">
            <x v="1"/>
          </reference>
        </references>
      </pivotArea>
    </chartFormat>
    <chartFormat chart="7" format="26" series="1">
      <pivotArea type="data" outline="0" fieldPosition="0">
        <references count="3">
          <reference field="4294967294" count="1" selected="0">
            <x v="0"/>
          </reference>
          <reference field="1" count="1" selected="0">
            <x v="3"/>
          </reference>
          <reference field="2" count="1" selected="0">
            <x v="2"/>
          </reference>
        </references>
      </pivotArea>
    </chartFormat>
    <chartFormat chart="7" format="27" series="1">
      <pivotArea type="data" outline="0" fieldPosition="0">
        <references count="3">
          <reference field="4294967294" count="1" selected="0">
            <x v="0"/>
          </reference>
          <reference field="1" count="1" selected="0">
            <x v="3"/>
          </reference>
          <reference field="2" count="1" selected="0">
            <x v="3"/>
          </reference>
        </references>
      </pivotArea>
    </chartFormat>
    <chartFormat chart="7" format="28" series="1">
      <pivotArea type="data" outline="0" fieldPosition="0">
        <references count="3">
          <reference field="4294967294" count="1" selected="0">
            <x v="0"/>
          </reference>
          <reference field="1" count="1" selected="0">
            <x v="4"/>
          </reference>
          <reference field="2" count="1" selected="0">
            <x v="0"/>
          </reference>
        </references>
      </pivotArea>
    </chartFormat>
    <chartFormat chart="7" format="29" series="1">
      <pivotArea type="data" outline="0" fieldPosition="0">
        <references count="3">
          <reference field="4294967294" count="1" selected="0">
            <x v="0"/>
          </reference>
          <reference field="1" count="1" selected="0">
            <x v="4"/>
          </reference>
          <reference field="2" count="1" selected="0">
            <x v="1"/>
          </reference>
        </references>
      </pivotArea>
    </chartFormat>
    <chartFormat chart="7" format="30" series="1">
      <pivotArea type="data" outline="0" fieldPosition="0">
        <references count="3">
          <reference field="4294967294" count="1" selected="0">
            <x v="0"/>
          </reference>
          <reference field="1" count="1" selected="0">
            <x v="4"/>
          </reference>
          <reference field="2" count="1" selected="0">
            <x v="2"/>
          </reference>
        </references>
      </pivotArea>
    </chartFormat>
    <chartFormat chart="7" format="31" series="1">
      <pivotArea type="data" outline="0" fieldPosition="0">
        <references count="3">
          <reference field="4294967294" count="1" selected="0">
            <x v="0"/>
          </reference>
          <reference field="1" count="1" selected="0">
            <x v="4"/>
          </reference>
          <reference field="2" count="1" selected="0">
            <x v="3"/>
          </reference>
        </references>
      </pivotArea>
    </chartFormat>
    <chartFormat chart="7" format="32" series="1">
      <pivotArea type="data" outline="0" fieldPosition="0">
        <references count="2">
          <reference field="4294967294" count="1" selected="0">
            <x v="0"/>
          </reference>
          <reference field="2" count="1" selected="0">
            <x v="1"/>
          </reference>
        </references>
      </pivotArea>
    </chartFormat>
    <chartFormat chart="7" format="33" series="1">
      <pivotArea type="data" outline="0" fieldPosition="0">
        <references count="2">
          <reference field="4294967294" count="1" selected="0">
            <x v="0"/>
          </reference>
          <reference field="2" count="1" selected="0">
            <x v="2"/>
          </reference>
        </references>
      </pivotArea>
    </chartFormat>
    <chartFormat chart="7" format="34" series="1">
      <pivotArea type="data" outline="0" fieldPosition="0">
        <references count="2">
          <reference field="4294967294" count="1" selected="0">
            <x v="0"/>
          </reference>
          <reference field="2" count="1" selected="0">
            <x v="3"/>
          </reference>
        </references>
      </pivotArea>
    </chartFormat>
    <chartFormat chart="7" format="35"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A34342-9C6F-403A-9FB1-CCFABD3D3AC6}" name="Profit by Employee" cacheId="1" applyNumberFormats="0" applyBorderFormats="0" applyFontFormats="0" applyPatternFormats="0" applyAlignmentFormats="0" applyWidthHeightFormats="1" dataCaption="Values" showMissing="0" updatedVersion="8" minRefreshableVersion="3" useAutoFormatting="1" rowGrandTotals="0" colGrandTotals="0" itemPrintTitles="1" createdVersion="7" indent="0" outline="1" outlineData="1" multipleFieldFilters="0" chartFormat="9">
  <location ref="A3:B28" firstHeaderRow="1" firstDataRow="1" firstDataCol="1" rowPageCount="1" colPageCount="1"/>
  <pivotFields count="17">
    <pivotField axis="axisPage" outline="0" multipleItemSelectionAllowed="1" showAll="0">
      <items count="7">
        <item x="2"/>
        <item x="3"/>
        <item x="0"/>
        <item x="1"/>
        <item x="4"/>
        <item x="5"/>
        <item t="default"/>
      </items>
      <extLst>
        <ext xmlns:x14="http://schemas.microsoft.com/office/spreadsheetml/2009/9/main" uri="{2946ED86-A175-432a-8AC1-64E0C546D7DE}">
          <x14:pivotField fillDownLabels="1"/>
        </ext>
      </extLst>
    </pivotField>
    <pivotField axis="axisRow" showAll="0">
      <items count="7">
        <item x="3"/>
        <item x="4"/>
        <item x="2"/>
        <item x="0"/>
        <item x="1"/>
        <item x="5"/>
        <item t="default"/>
      </items>
    </pivotField>
    <pivotField axis="axisRow" outline="0" showAll="0">
      <items count="6">
        <item x="0"/>
        <item x="3"/>
        <item x="1"/>
        <item x="2"/>
        <item h="1" x="4"/>
        <item t="default"/>
      </items>
      <extLst>
        <ext xmlns:x14="http://schemas.microsoft.com/office/spreadsheetml/2009/9/main" uri="{2946ED86-A175-432a-8AC1-64E0C546D7DE}">
          <x14:pivotField fillDownLabels="1"/>
        </ext>
      </extLst>
    </pivotField>
    <pivotField showAll="0"/>
    <pivotField showAll="0">
      <items count="284">
        <item x="265"/>
        <item x="94"/>
        <item x="193"/>
        <item x="149"/>
        <item x="62"/>
        <item x="267"/>
        <item x="228"/>
        <item x="84"/>
        <item x="256"/>
        <item x="254"/>
        <item x="14"/>
        <item x="255"/>
        <item x="249"/>
        <item x="186"/>
        <item x="17"/>
        <item x="266"/>
        <item x="252"/>
        <item x="139"/>
        <item x="202"/>
        <item x="147"/>
        <item x="150"/>
        <item x="183"/>
        <item x="73"/>
        <item x="273"/>
        <item x="120"/>
        <item x="125"/>
        <item x="109"/>
        <item x="246"/>
        <item x="192"/>
        <item x="116"/>
        <item x="238"/>
        <item x="13"/>
        <item x="167"/>
        <item x="154"/>
        <item x="57"/>
        <item x="180"/>
        <item x="217"/>
        <item x="161"/>
        <item x="69"/>
        <item x="53"/>
        <item x="270"/>
        <item x="198"/>
        <item x="153"/>
        <item x="156"/>
        <item x="281"/>
        <item x="43"/>
        <item x="48"/>
        <item x="46"/>
        <item x="206"/>
        <item x="44"/>
        <item x="204"/>
        <item x="89"/>
        <item x="260"/>
        <item x="242"/>
        <item x="181"/>
        <item x="81"/>
        <item x="199"/>
        <item x="208"/>
        <item x="18"/>
        <item x="216"/>
        <item x="3"/>
        <item x="222"/>
        <item x="279"/>
        <item x="55"/>
        <item x="6"/>
        <item x="234"/>
        <item x="66"/>
        <item x="11"/>
        <item x="184"/>
        <item x="15"/>
        <item x="127"/>
        <item x="236"/>
        <item x="107"/>
        <item x="16"/>
        <item x="261"/>
        <item x="250"/>
        <item x="29"/>
        <item x="185"/>
        <item x="60"/>
        <item x="96"/>
        <item x="98"/>
        <item x="61"/>
        <item x="168"/>
        <item x="158"/>
        <item x="63"/>
        <item x="105"/>
        <item x="123"/>
        <item x="146"/>
        <item x="209"/>
        <item x="104"/>
        <item x="137"/>
        <item x="87"/>
        <item x="51"/>
        <item x="20"/>
        <item x="134"/>
        <item x="274"/>
        <item x="278"/>
        <item x="271"/>
        <item x="251"/>
        <item x="226"/>
        <item x="264"/>
        <item x="31"/>
        <item x="175"/>
        <item x="227"/>
        <item x="65"/>
        <item x="240"/>
        <item x="121"/>
        <item x="157"/>
        <item x="178"/>
        <item x="148"/>
        <item x="74"/>
        <item x="49"/>
        <item x="237"/>
        <item x="113"/>
        <item x="1"/>
        <item x="176"/>
        <item x="119"/>
        <item x="224"/>
        <item x="151"/>
        <item x="159"/>
        <item x="280"/>
        <item x="79"/>
        <item x="100"/>
        <item x="39"/>
        <item x="111"/>
        <item x="259"/>
        <item x="35"/>
        <item x="90"/>
        <item x="241"/>
        <item x="33"/>
        <item x="128"/>
        <item x="130"/>
        <item x="5"/>
        <item x="41"/>
        <item x="166"/>
        <item x="232"/>
        <item x="144"/>
        <item x="9"/>
        <item x="155"/>
        <item x="106"/>
        <item x="248"/>
        <item x="52"/>
        <item x="78"/>
        <item x="182"/>
        <item x="223"/>
        <item x="162"/>
        <item x="114"/>
        <item x="0"/>
        <item x="187"/>
        <item x="170"/>
        <item x="131"/>
        <item x="103"/>
        <item x="25"/>
        <item x="179"/>
        <item x="142"/>
        <item x="75"/>
        <item x="56"/>
        <item x="269"/>
        <item x="133"/>
        <item x="138"/>
        <item x="258"/>
        <item x="218"/>
        <item x="77"/>
        <item x="235"/>
        <item x="21"/>
        <item x="45"/>
        <item x="40"/>
        <item x="30"/>
        <item x="86"/>
        <item x="97"/>
        <item x="135"/>
        <item x="8"/>
        <item x="72"/>
        <item x="99"/>
        <item x="58"/>
        <item x="163"/>
        <item x="203"/>
        <item x="70"/>
        <item x="23"/>
        <item x="191"/>
        <item x="71"/>
        <item x="85"/>
        <item x="141"/>
        <item x="214"/>
        <item x="80"/>
        <item x="83"/>
        <item x="126"/>
        <item x="82"/>
        <item x="196"/>
        <item x="177"/>
        <item x="190"/>
        <item x="95"/>
        <item x="143"/>
        <item x="210"/>
        <item x="26"/>
        <item x="12"/>
        <item x="225"/>
        <item x="36"/>
        <item x="207"/>
        <item x="2"/>
        <item x="140"/>
        <item x="132"/>
        <item x="37"/>
        <item x="263"/>
        <item x="194"/>
        <item x="239"/>
        <item x="64"/>
        <item x="28"/>
        <item x="262"/>
        <item x="38"/>
        <item x="189"/>
        <item x="171"/>
        <item x="115"/>
        <item x="188"/>
        <item x="136"/>
        <item x="112"/>
        <item x="54"/>
        <item x="213"/>
        <item x="173"/>
        <item x="219"/>
        <item x="212"/>
        <item x="257"/>
        <item x="102"/>
        <item x="76"/>
        <item x="160"/>
        <item x="4"/>
        <item x="19"/>
        <item x="272"/>
        <item x="110"/>
        <item x="152"/>
        <item x="7"/>
        <item x="230"/>
        <item x="32"/>
        <item x="200"/>
        <item x="276"/>
        <item x="275"/>
        <item x="172"/>
        <item x="233"/>
        <item x="197"/>
        <item x="253"/>
        <item x="68"/>
        <item x="117"/>
        <item x="215"/>
        <item x="245"/>
        <item x="243"/>
        <item x="231"/>
        <item x="118"/>
        <item x="10"/>
        <item x="34"/>
        <item x="101"/>
        <item x="247"/>
        <item x="244"/>
        <item x="129"/>
        <item x="59"/>
        <item x="220"/>
        <item x="22"/>
        <item x="108"/>
        <item x="205"/>
        <item x="124"/>
        <item x="277"/>
        <item x="50"/>
        <item x="145"/>
        <item x="47"/>
        <item x="165"/>
        <item x="268"/>
        <item x="91"/>
        <item x="93"/>
        <item x="164"/>
        <item x="201"/>
        <item x="229"/>
        <item x="92"/>
        <item x="221"/>
        <item x="195"/>
        <item x="174"/>
        <item x="122"/>
        <item x="169"/>
        <item x="27"/>
        <item x="211"/>
        <item x="24"/>
        <item x="67"/>
        <item x="88"/>
        <item x="42"/>
        <item x="282"/>
        <item t="default"/>
      </items>
    </pivotField>
    <pivotField showAll="0"/>
    <pivotField showAll="0"/>
    <pivotField showAll="0"/>
    <pivotField showAll="0"/>
    <pivotField showAll="0"/>
    <pivotField showAll="0"/>
    <pivotField dataField="1" showAll="0"/>
    <pivotField showAll="0"/>
    <pivotField showAll="0"/>
    <pivotField showAll="0">
      <items count="14">
        <item h="1" x="0"/>
        <item x="7"/>
        <item x="3"/>
        <item x="9"/>
        <item x="10"/>
        <item x="1"/>
        <item x="4"/>
        <item x="5"/>
        <item x="6"/>
        <item x="8"/>
        <item x="11"/>
        <item x="2"/>
        <item h="1" x="12"/>
        <item t="default"/>
      </items>
    </pivotField>
    <pivotField showAll="0"/>
    <pivotField showAll="0"/>
  </pivotFields>
  <rowFields count="2">
    <field x="1"/>
    <field x="2"/>
  </rowFields>
  <rowItems count="25">
    <i>
      <x/>
    </i>
    <i r="1">
      <x/>
    </i>
    <i r="1">
      <x v="1"/>
    </i>
    <i r="1">
      <x v="2"/>
    </i>
    <i r="1">
      <x v="3"/>
    </i>
    <i>
      <x v="1"/>
    </i>
    <i r="1">
      <x/>
    </i>
    <i r="1">
      <x v="1"/>
    </i>
    <i r="1">
      <x v="2"/>
    </i>
    <i r="1">
      <x v="3"/>
    </i>
    <i>
      <x v="2"/>
    </i>
    <i r="1">
      <x/>
    </i>
    <i r="1">
      <x v="1"/>
    </i>
    <i r="1">
      <x v="2"/>
    </i>
    <i r="1">
      <x v="3"/>
    </i>
    <i>
      <x v="3"/>
    </i>
    <i r="1">
      <x/>
    </i>
    <i r="1">
      <x v="1"/>
    </i>
    <i r="1">
      <x v="2"/>
    </i>
    <i r="1">
      <x v="3"/>
    </i>
    <i>
      <x v="4"/>
    </i>
    <i r="1">
      <x/>
    </i>
    <i r="1">
      <x v="1"/>
    </i>
    <i r="1">
      <x v="2"/>
    </i>
    <i r="1">
      <x v="3"/>
    </i>
  </rowItems>
  <colItems count="1">
    <i/>
  </colItems>
  <pageFields count="1">
    <pageField fld="0" hier="-1"/>
  </pageFields>
  <dataFields count="1">
    <dataField name="Sum of Profit" fld="11" baseField="0" baseItem="0"/>
  </dataFields>
  <chartFormats count="1">
    <chartFormat chart="6" format="2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F3DF682-F6C0-4E79-A724-BED83DD663AF}" name="Profit by Employee" cacheId="1" applyNumberFormats="0" applyBorderFormats="0" applyFontFormats="0" applyPatternFormats="0" applyAlignmentFormats="0" applyWidthHeightFormats="1" dataCaption="Values" showMissing="0" updatedVersion="8" minRefreshableVersion="3" useAutoFormatting="1" rowGrandTotals="0" colGrandTotals="0" itemPrintTitles="1" createdVersion="7" indent="0" outline="1" outlineData="1" multipleFieldFilters="0" chartFormat="11">
  <location ref="A3:E15" firstHeaderRow="1" firstDataRow="2" firstDataCol="1"/>
  <pivotFields count="17">
    <pivotField outline="0" showAll="0">
      <items count="7">
        <item x="2"/>
        <item x="3"/>
        <item x="0"/>
        <item x="1"/>
        <item x="4"/>
        <item x="5"/>
        <item t="default"/>
      </items>
      <extLst>
        <ext xmlns:x14="http://schemas.microsoft.com/office/spreadsheetml/2009/9/main" uri="{2946ED86-A175-432a-8AC1-64E0C546D7DE}">
          <x14:pivotField fillDownLabels="1"/>
        </ext>
      </extLst>
    </pivotField>
    <pivotField showAll="0">
      <items count="7">
        <item x="3"/>
        <item x="4"/>
        <item x="2"/>
        <item x="0"/>
        <item x="1"/>
        <item x="5"/>
        <item t="default"/>
      </items>
    </pivotField>
    <pivotField axis="axisCol" outline="0" showAll="0">
      <items count="6">
        <item x="0"/>
        <item x="3"/>
        <item x="1"/>
        <item x="2"/>
        <item h="1" x="4"/>
        <item t="default"/>
      </items>
      <extLst>
        <ext xmlns:x14="http://schemas.microsoft.com/office/spreadsheetml/2009/9/main" uri="{2946ED86-A175-432a-8AC1-64E0C546D7DE}">
          <x14:pivotField fillDownLabels="1"/>
        </ext>
      </extLst>
    </pivotField>
    <pivotField showAll="0"/>
    <pivotField showAll="0">
      <items count="284">
        <item x="265"/>
        <item x="94"/>
        <item x="193"/>
        <item x="149"/>
        <item x="62"/>
        <item x="267"/>
        <item x="228"/>
        <item x="84"/>
        <item x="256"/>
        <item x="254"/>
        <item x="14"/>
        <item x="255"/>
        <item x="249"/>
        <item x="186"/>
        <item x="17"/>
        <item x="266"/>
        <item x="252"/>
        <item x="139"/>
        <item x="202"/>
        <item x="147"/>
        <item x="150"/>
        <item x="183"/>
        <item x="73"/>
        <item x="273"/>
        <item x="120"/>
        <item x="125"/>
        <item x="109"/>
        <item x="246"/>
        <item x="192"/>
        <item x="116"/>
        <item x="238"/>
        <item x="13"/>
        <item x="167"/>
        <item x="154"/>
        <item x="57"/>
        <item x="180"/>
        <item x="217"/>
        <item x="161"/>
        <item x="69"/>
        <item x="53"/>
        <item x="270"/>
        <item x="198"/>
        <item x="153"/>
        <item x="156"/>
        <item x="281"/>
        <item x="43"/>
        <item x="48"/>
        <item x="46"/>
        <item x="206"/>
        <item x="44"/>
        <item x="204"/>
        <item x="89"/>
        <item x="260"/>
        <item x="242"/>
        <item x="181"/>
        <item x="81"/>
        <item x="199"/>
        <item x="208"/>
        <item x="18"/>
        <item x="216"/>
        <item x="3"/>
        <item x="222"/>
        <item x="279"/>
        <item x="55"/>
        <item x="6"/>
        <item x="234"/>
        <item x="66"/>
        <item x="11"/>
        <item x="184"/>
        <item x="15"/>
        <item x="127"/>
        <item x="236"/>
        <item x="107"/>
        <item x="16"/>
        <item x="261"/>
        <item x="250"/>
        <item x="29"/>
        <item x="185"/>
        <item x="60"/>
        <item x="96"/>
        <item x="98"/>
        <item x="61"/>
        <item x="168"/>
        <item x="158"/>
        <item x="63"/>
        <item x="105"/>
        <item x="123"/>
        <item x="146"/>
        <item x="209"/>
        <item x="104"/>
        <item x="137"/>
        <item x="87"/>
        <item x="51"/>
        <item x="20"/>
        <item x="134"/>
        <item x="274"/>
        <item x="278"/>
        <item x="271"/>
        <item x="251"/>
        <item x="226"/>
        <item x="264"/>
        <item x="31"/>
        <item x="175"/>
        <item x="227"/>
        <item x="65"/>
        <item x="240"/>
        <item x="121"/>
        <item x="157"/>
        <item x="178"/>
        <item x="148"/>
        <item x="74"/>
        <item x="49"/>
        <item x="237"/>
        <item x="113"/>
        <item x="1"/>
        <item x="176"/>
        <item x="119"/>
        <item x="224"/>
        <item x="151"/>
        <item x="159"/>
        <item x="280"/>
        <item x="79"/>
        <item x="100"/>
        <item x="39"/>
        <item x="111"/>
        <item x="259"/>
        <item x="35"/>
        <item x="90"/>
        <item x="241"/>
        <item x="33"/>
        <item x="128"/>
        <item x="130"/>
        <item x="5"/>
        <item x="41"/>
        <item x="166"/>
        <item x="232"/>
        <item x="144"/>
        <item x="9"/>
        <item x="155"/>
        <item x="106"/>
        <item x="248"/>
        <item x="52"/>
        <item x="78"/>
        <item x="182"/>
        <item x="223"/>
        <item x="162"/>
        <item x="114"/>
        <item x="0"/>
        <item x="187"/>
        <item x="170"/>
        <item x="131"/>
        <item x="103"/>
        <item x="25"/>
        <item x="179"/>
        <item x="142"/>
        <item x="75"/>
        <item x="56"/>
        <item x="269"/>
        <item x="133"/>
        <item x="138"/>
        <item x="258"/>
        <item x="218"/>
        <item x="77"/>
        <item x="235"/>
        <item x="21"/>
        <item x="45"/>
        <item x="40"/>
        <item x="30"/>
        <item x="86"/>
        <item x="97"/>
        <item x="135"/>
        <item x="8"/>
        <item x="72"/>
        <item x="99"/>
        <item x="58"/>
        <item x="163"/>
        <item x="203"/>
        <item x="70"/>
        <item x="23"/>
        <item x="191"/>
        <item x="71"/>
        <item x="85"/>
        <item x="141"/>
        <item x="214"/>
        <item x="80"/>
        <item x="83"/>
        <item x="126"/>
        <item x="82"/>
        <item x="196"/>
        <item x="177"/>
        <item x="190"/>
        <item x="95"/>
        <item x="143"/>
        <item x="210"/>
        <item x="26"/>
        <item x="12"/>
        <item x="225"/>
        <item x="36"/>
        <item x="207"/>
        <item x="2"/>
        <item x="140"/>
        <item x="132"/>
        <item x="37"/>
        <item x="263"/>
        <item x="194"/>
        <item x="239"/>
        <item x="64"/>
        <item x="28"/>
        <item x="262"/>
        <item x="38"/>
        <item x="189"/>
        <item x="171"/>
        <item x="115"/>
        <item x="188"/>
        <item x="136"/>
        <item x="112"/>
        <item x="54"/>
        <item x="213"/>
        <item x="173"/>
        <item x="219"/>
        <item x="212"/>
        <item x="257"/>
        <item x="102"/>
        <item x="76"/>
        <item x="160"/>
        <item x="4"/>
        <item x="19"/>
        <item x="272"/>
        <item x="110"/>
        <item x="152"/>
        <item x="7"/>
        <item x="230"/>
        <item x="32"/>
        <item x="200"/>
        <item x="276"/>
        <item x="275"/>
        <item x="172"/>
        <item x="233"/>
        <item x="197"/>
        <item x="253"/>
        <item x="68"/>
        <item x="117"/>
        <item x="215"/>
        <item x="245"/>
        <item x="243"/>
        <item x="231"/>
        <item x="118"/>
        <item x="10"/>
        <item x="34"/>
        <item x="101"/>
        <item x="247"/>
        <item x="244"/>
        <item x="129"/>
        <item x="59"/>
        <item x="220"/>
        <item x="22"/>
        <item x="108"/>
        <item x="205"/>
        <item x="124"/>
        <item x="277"/>
        <item x="50"/>
        <item x="145"/>
        <item x="47"/>
        <item x="165"/>
        <item x="268"/>
        <item x="91"/>
        <item x="93"/>
        <item x="164"/>
        <item x="201"/>
        <item x="229"/>
        <item x="92"/>
        <item x="221"/>
        <item x="195"/>
        <item x="174"/>
        <item x="122"/>
        <item x="169"/>
        <item x="27"/>
        <item x="211"/>
        <item x="24"/>
        <item x="67"/>
        <item x="88"/>
        <item x="42"/>
        <item x="282"/>
        <item t="default"/>
      </items>
    </pivotField>
    <pivotField showAll="0"/>
    <pivotField showAll="0"/>
    <pivotField showAll="0"/>
    <pivotField showAll="0"/>
    <pivotField dataField="1" showAll="0"/>
    <pivotField showAll="0"/>
    <pivotField showAll="0"/>
    <pivotField showAll="0"/>
    <pivotField showAll="0"/>
    <pivotField axis="axisRow" showAll="0">
      <items count="14">
        <item h="1" x="0"/>
        <item x="7"/>
        <item x="3"/>
        <item x="9"/>
        <item x="10"/>
        <item x="1"/>
        <item x="4"/>
        <item x="5"/>
        <item x="6"/>
        <item x="8"/>
        <item x="11"/>
        <item x="2"/>
        <item h="1" x="12"/>
        <item t="default"/>
      </items>
    </pivotField>
    <pivotField showAll="0"/>
    <pivotField showAll="0"/>
  </pivotFields>
  <rowFields count="1">
    <field x="14"/>
  </rowFields>
  <rowItems count="11">
    <i>
      <x v="1"/>
    </i>
    <i>
      <x v="2"/>
    </i>
    <i>
      <x v="3"/>
    </i>
    <i>
      <x v="4"/>
    </i>
    <i>
      <x v="5"/>
    </i>
    <i>
      <x v="6"/>
    </i>
    <i>
      <x v="7"/>
    </i>
    <i>
      <x v="8"/>
    </i>
    <i>
      <x v="9"/>
    </i>
    <i>
      <x v="10"/>
    </i>
    <i>
      <x v="11"/>
    </i>
  </rowItems>
  <colFields count="1">
    <field x="2"/>
  </colFields>
  <colItems count="4">
    <i>
      <x/>
    </i>
    <i>
      <x v="1"/>
    </i>
    <i>
      <x v="2"/>
    </i>
    <i>
      <x v="3"/>
    </i>
  </colItems>
  <dataFields count="1">
    <dataField name="Sum of  Sales" fld="9" baseField="0" baseItem="0"/>
  </dataFields>
  <chartFormats count="5">
    <chartFormat chart="9" format="46" series="1">
      <pivotArea type="data" outline="0" fieldPosition="0">
        <references count="2">
          <reference field="4294967294" count="1" selected="0">
            <x v="0"/>
          </reference>
          <reference field="2" count="1" selected="0">
            <x v="0"/>
          </reference>
        </references>
      </pivotArea>
    </chartFormat>
    <chartFormat chart="9" format="47" series="1">
      <pivotArea type="data" outline="0" fieldPosition="0">
        <references count="2">
          <reference field="4294967294" count="1" selected="0">
            <x v="0"/>
          </reference>
          <reference field="2" count="1" selected="0">
            <x v="1"/>
          </reference>
        </references>
      </pivotArea>
    </chartFormat>
    <chartFormat chart="9" format="48" series="1">
      <pivotArea type="data" outline="0" fieldPosition="0">
        <references count="2">
          <reference field="4294967294" count="1" selected="0">
            <x v="0"/>
          </reference>
          <reference field="2" count="1" selected="0">
            <x v="2"/>
          </reference>
        </references>
      </pivotArea>
    </chartFormat>
    <chartFormat chart="9" format="49" series="1">
      <pivotArea type="data" outline="0" fieldPosition="0">
        <references count="2">
          <reference field="4294967294" count="1" selected="0">
            <x v="0"/>
          </reference>
          <reference field="2" count="1" selected="0">
            <x v="3"/>
          </reference>
        </references>
      </pivotArea>
    </chartFormat>
    <chartFormat chart="9" format="5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87BE2-7DFB-4A99-855F-C70133190EB7}"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E3:AH9" firstHeaderRow="1" firstDataRow="1" firstDataCol="3"/>
  <pivotFields count="17">
    <pivotField axis="axisRow" outline="0" showAll="0" defaultSubtotal="0">
      <items count="5">
        <item sd="0" x="2"/>
        <item sd="0" x="3"/>
        <item sd="0" x="0"/>
        <item sd="0" x="1"/>
        <item sd="0" x="4"/>
      </items>
      <extLst>
        <ext xmlns:x14="http://schemas.microsoft.com/office/spreadsheetml/2009/9/main" uri="{2946ED86-A175-432a-8AC1-64E0C546D7DE}">
          <x14:pivotField fillDownLabels="1"/>
        </ext>
      </extLst>
    </pivotField>
    <pivotField axis="axisRow" outline="0" showAll="0" defaultSubtotal="0">
      <items count="5">
        <item x="3"/>
        <item x="4"/>
        <item x="2"/>
        <item x="0"/>
        <item x="1"/>
      </items>
      <extLst>
        <ext xmlns:x14="http://schemas.microsoft.com/office/spreadsheetml/2009/9/main" uri="{2946ED86-A175-432a-8AC1-64E0C546D7DE}">
          <x14:pivotField fillDownLabels="1"/>
        </ext>
      </extLst>
    </pivotField>
    <pivotField showAll="0"/>
    <pivotField showAll="0"/>
    <pivotField dataField="1" showAll="0"/>
    <pivotField numFmtId="44" showAll="0"/>
    <pivotField numFmtId="44" showAll="0"/>
    <pivotField numFmtId="44" showAll="0"/>
    <pivotField numFmtId="44" showAll="0"/>
    <pivotField numFmtId="44" showAll="0"/>
    <pivotField numFmtId="44" showAll="0"/>
    <pivotField numFmtId="44" showAll="0"/>
    <pivotField numFmtId="14" showAll="0"/>
    <pivotField numFmtId="1" showAll="0"/>
    <pivotField axis="axisRow" outline="0" showAll="0" defaultSubtotal="0">
      <items count="12">
        <item x="0"/>
        <item x="7"/>
        <item x="3"/>
        <item x="9"/>
        <item x="10"/>
        <item x="1"/>
        <item x="4"/>
        <item x="5"/>
        <item x="6"/>
        <item x="8"/>
        <item x="11"/>
        <item x="2"/>
      </items>
      <extLst>
        <ext xmlns:x14="http://schemas.microsoft.com/office/spreadsheetml/2009/9/main" uri="{2946ED86-A175-432a-8AC1-64E0C546D7DE}">
          <x14:pivotField fillDownLabels="1"/>
        </ext>
      </extLst>
    </pivotField>
    <pivotField showAll="0"/>
    <pivotField numFmtId="44" showAll="0"/>
  </pivotFields>
  <rowFields count="3">
    <field x="0"/>
    <field x="1"/>
    <field x="14"/>
  </rowFields>
  <rowItems count="6">
    <i>
      <x/>
    </i>
    <i>
      <x v="1"/>
    </i>
    <i>
      <x v="2"/>
    </i>
    <i>
      <x v="3"/>
    </i>
    <i>
      <x v="4"/>
    </i>
    <i t="grand">
      <x/>
    </i>
  </rowItems>
  <colItems count="1">
    <i/>
  </colItems>
  <dataFields count="1">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1D3EA0A-ECCB-4BFE-BD15-0463044C730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A3:AC9" firstHeaderRow="1" firstDataRow="1" firstDataCol="2"/>
  <pivotFields count="17">
    <pivotField showAll="0"/>
    <pivotField axis="axisRow" outline="0" showAll="0" defaultSubtotal="0">
      <items count="5">
        <item sd="0" x="3"/>
        <item sd="0" x="4"/>
        <item sd="0" x="2"/>
        <item sd="0" x="0"/>
        <item sd="0" x="1"/>
      </items>
      <extLst>
        <ext xmlns:x14="http://schemas.microsoft.com/office/spreadsheetml/2009/9/main" uri="{2946ED86-A175-432a-8AC1-64E0C546D7DE}">
          <x14:pivotField fillDownLabels="1"/>
        </ext>
      </extLst>
    </pivotField>
    <pivotField showAll="0"/>
    <pivotField showAll="0"/>
    <pivotField showAll="0"/>
    <pivotField numFmtId="44" showAll="0"/>
    <pivotField numFmtId="44" showAll="0"/>
    <pivotField numFmtId="44" showAll="0"/>
    <pivotField numFmtId="44" showAll="0"/>
    <pivotField numFmtId="44" showAll="0"/>
    <pivotField numFmtId="44" showAll="0"/>
    <pivotField numFmtId="44" showAll="0"/>
    <pivotField numFmtId="14" showAll="0"/>
    <pivotField numFmtId="1" showAll="0"/>
    <pivotField axis="axisRow" showAll="0">
      <items count="13">
        <item x="0"/>
        <item x="7"/>
        <item x="3"/>
        <item x="9"/>
        <item x="10"/>
        <item x="1"/>
        <item x="4"/>
        <item x="5"/>
        <item x="6"/>
        <item x="8"/>
        <item x="11"/>
        <item x="2"/>
        <item t="default"/>
      </items>
    </pivotField>
    <pivotField showAll="0"/>
    <pivotField dataField="1" numFmtId="44" showAll="0"/>
  </pivotFields>
  <rowFields count="2">
    <field x="1"/>
    <field x="14"/>
  </rowFields>
  <rowItems count="6">
    <i>
      <x/>
    </i>
    <i>
      <x v="1"/>
    </i>
    <i>
      <x v="2"/>
    </i>
    <i>
      <x v="3"/>
    </i>
    <i>
      <x v="4"/>
    </i>
    <i t="grand">
      <x/>
    </i>
  </rowItems>
  <colItems count="1">
    <i/>
  </colItems>
  <dataFields count="1">
    <dataField name="Average of Profit per Unit" fld="16" subtotal="average" baseField="14" baseItem="0" numFmtId="1"/>
  </dataFields>
  <formats count="7">
    <format dxfId="8">
      <pivotArea collapsedLevelsAreSubtotals="1" fieldPosition="0">
        <references count="2">
          <reference field="1" count="1" selected="0">
            <x v="0"/>
          </reference>
          <reference field="14" count="1">
            <x v="0"/>
          </reference>
        </references>
      </pivotArea>
    </format>
    <format dxfId="7">
      <pivotArea collapsedLevelsAreSubtotals="1" fieldPosition="0">
        <references count="1">
          <reference field="1" count="1">
            <x v="0"/>
          </reference>
        </references>
      </pivotArea>
    </format>
    <format dxfId="6">
      <pivotArea collapsedLevelsAreSubtotals="1" fieldPosition="0">
        <references count="1">
          <reference field="1" count="1">
            <x v="1"/>
          </reference>
        </references>
      </pivotArea>
    </format>
    <format dxfId="5">
      <pivotArea collapsedLevelsAreSubtotals="1" fieldPosition="0">
        <references count="1">
          <reference field="1" count="1">
            <x v="2"/>
          </reference>
        </references>
      </pivotArea>
    </format>
    <format dxfId="4">
      <pivotArea collapsedLevelsAreSubtotals="1" fieldPosition="0">
        <references count="1">
          <reference field="1" count="1">
            <x v="3"/>
          </reference>
        </references>
      </pivotArea>
    </format>
    <format dxfId="3">
      <pivotArea collapsedLevelsAreSubtotals="1" fieldPosition="0">
        <references count="1">
          <reference field="1" count="1">
            <x v="4"/>
          </reference>
        </references>
      </pivotArea>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922FB22-FE23-4B5A-99AC-532304E8D8DE}"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W3:Y24" firstHeaderRow="1" firstDataRow="1" firstDataCol="2"/>
  <pivotFields count="17">
    <pivotField showAll="0"/>
    <pivotField axis="axisRow" outline="0" showAll="0" defaultSubtotal="0">
      <items count="5">
        <item x="3"/>
        <item x="4"/>
        <item x="2"/>
        <item x="0"/>
        <item x="1"/>
      </items>
      <extLst>
        <ext xmlns:x14="http://schemas.microsoft.com/office/spreadsheetml/2009/9/main" uri="{2946ED86-A175-432a-8AC1-64E0C546D7DE}">
          <x14:pivotField fillDownLabels="1"/>
        </ext>
      </extLst>
    </pivotField>
    <pivotField axis="axisRow" showAll="0">
      <items count="5">
        <item x="0"/>
        <item x="3"/>
        <item x="1"/>
        <item x="2"/>
        <item t="default"/>
      </items>
    </pivotField>
    <pivotField showAll="0"/>
    <pivotField showAll="0"/>
    <pivotField numFmtId="44" showAll="0"/>
    <pivotField numFmtId="44" showAll="0"/>
    <pivotField numFmtId="44" showAll="0"/>
    <pivotField numFmtId="44" showAll="0"/>
    <pivotField numFmtId="44" showAll="0"/>
    <pivotField numFmtId="44" showAll="0"/>
    <pivotField numFmtId="44" showAll="0"/>
    <pivotField numFmtId="14" showAll="0"/>
    <pivotField numFmtId="1" showAll="0"/>
    <pivotField showAll="0"/>
    <pivotField showAll="0"/>
    <pivotField dataField="1" numFmtId="44" showAll="0"/>
  </pivotFields>
  <rowFields count="2">
    <field x="1"/>
    <field x="2"/>
  </rowFields>
  <rowItems count="21">
    <i>
      <x/>
      <x/>
    </i>
    <i r="1">
      <x v="1"/>
    </i>
    <i r="1">
      <x v="2"/>
    </i>
    <i r="1">
      <x v="3"/>
    </i>
    <i>
      <x v="1"/>
      <x/>
    </i>
    <i r="1">
      <x v="1"/>
    </i>
    <i r="1">
      <x v="2"/>
    </i>
    <i r="1">
      <x v="3"/>
    </i>
    <i>
      <x v="2"/>
      <x/>
    </i>
    <i r="1">
      <x v="1"/>
    </i>
    <i r="1">
      <x v="2"/>
    </i>
    <i r="1">
      <x v="3"/>
    </i>
    <i>
      <x v="3"/>
      <x/>
    </i>
    <i r="1">
      <x v="1"/>
    </i>
    <i r="1">
      <x v="2"/>
    </i>
    <i r="1">
      <x v="3"/>
    </i>
    <i>
      <x v="4"/>
      <x/>
    </i>
    <i r="1">
      <x v="1"/>
    </i>
    <i r="1">
      <x v="2"/>
    </i>
    <i r="1">
      <x v="3"/>
    </i>
    <i t="grand">
      <x/>
    </i>
  </rowItems>
  <colItems count="1">
    <i/>
  </colItems>
  <dataFields count="1">
    <dataField name="Average of Profit per Unit" fld="16" subtotal="average" baseField="2" baseItem="0"/>
  </dataFields>
  <formats count="5">
    <format dxfId="13">
      <pivotArea collapsedLevelsAreSubtotals="1" fieldPosition="0">
        <references count="2">
          <reference field="1" count="1" selected="0">
            <x v="0"/>
          </reference>
          <reference field="2" count="0"/>
        </references>
      </pivotArea>
    </format>
    <format dxfId="12">
      <pivotArea collapsedLevelsAreSubtotals="1" fieldPosition="0">
        <references count="2">
          <reference field="1" count="1" selected="0">
            <x v="1"/>
          </reference>
          <reference field="2" count="0"/>
        </references>
      </pivotArea>
    </format>
    <format dxfId="11">
      <pivotArea collapsedLevelsAreSubtotals="1" fieldPosition="0">
        <references count="2">
          <reference field="1" count="1" selected="0">
            <x v="2"/>
          </reference>
          <reference field="2" count="0"/>
        </references>
      </pivotArea>
    </format>
    <format dxfId="10">
      <pivotArea collapsedLevelsAreSubtotals="1" fieldPosition="0">
        <references count="2">
          <reference field="1" count="1" selected="0">
            <x v="3"/>
          </reference>
          <reference field="2" count="0"/>
        </references>
      </pivotArea>
    </format>
    <format dxfId="9">
      <pivotArea collapsedLevelsAreSubtotals="1" fieldPosition="0">
        <references count="2">
          <reference field="1" count="1" selected="0">
            <x v="4"/>
          </reference>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F6D7675-8065-4F77-843F-A5C956A4B01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3:U9" firstHeaderRow="1" firstDataRow="1" firstDataCol="2"/>
  <pivotFields count="17">
    <pivotField showAll="0"/>
    <pivotField axis="axisRow" outline="0" showAll="0" defaultSubtotal="0">
      <items count="5">
        <item sd="0" x="3"/>
        <item sd="0" x="4"/>
        <item sd="0" x="2"/>
        <item sd="0" x="0"/>
        <item sd="0" x="1"/>
      </items>
      <extLst>
        <ext xmlns:x14="http://schemas.microsoft.com/office/spreadsheetml/2009/9/main" uri="{2946ED86-A175-432a-8AC1-64E0C546D7DE}">
          <x14:pivotField fillDownLabels="1"/>
        </ext>
      </extLst>
    </pivotField>
    <pivotField axis="axisRow" showAll="0">
      <items count="5">
        <item x="0"/>
        <item x="3"/>
        <item x="1"/>
        <item x="2"/>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pivotField numFmtId="1" showAll="0"/>
    <pivotField showAll="0"/>
    <pivotField showAll="0"/>
    <pivotField numFmtId="44" showAll="0"/>
  </pivotFields>
  <rowFields count="2">
    <field x="1"/>
    <field x="2"/>
  </rowFields>
  <rowItems count="6">
    <i>
      <x/>
    </i>
    <i>
      <x v="1"/>
    </i>
    <i>
      <x v="2"/>
    </i>
    <i>
      <x v="3"/>
    </i>
    <i>
      <x v="4"/>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053F8A8-1E59-447B-9F23-E91B1555FB1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3:Q322" firstHeaderRow="0" firstDataRow="1" firstDataCol="4"/>
  <pivotFields count="17">
    <pivotField axis="axisRow" outline="0" showAll="0" defaultSubtotal="0">
      <items count="5">
        <item x="2"/>
        <item x="3"/>
        <item x="0"/>
        <item x="1"/>
        <item x="4"/>
      </items>
      <extLst>
        <ext xmlns:x14="http://schemas.microsoft.com/office/spreadsheetml/2009/9/main" uri="{2946ED86-A175-432a-8AC1-64E0C546D7DE}">
          <x14:pivotField fillDownLabels="1"/>
        </ext>
      </extLst>
    </pivotField>
    <pivotField axis="axisRow" outline="0" showAll="0" defaultSubtotal="0">
      <items count="5">
        <item x="3"/>
        <item x="4"/>
        <item x="2"/>
        <item x="0"/>
        <item x="1"/>
      </items>
      <extLst>
        <ext xmlns:x14="http://schemas.microsoft.com/office/spreadsheetml/2009/9/main" uri="{2946ED86-A175-432a-8AC1-64E0C546D7DE}">
          <x14:pivotField fillDownLabels="1"/>
        </ext>
      </extLst>
    </pivotField>
    <pivotField axis="axisRow" outline="0" showAll="0" defaultSubtotal="0">
      <items count="4">
        <item x="0"/>
        <item x="3"/>
        <item x="1"/>
        <item x="2"/>
      </items>
      <extLst>
        <ext xmlns:x14="http://schemas.microsoft.com/office/spreadsheetml/2009/9/main" uri="{2946ED86-A175-432a-8AC1-64E0C546D7DE}">
          <x14:pivotField fillDownLabels="1"/>
        </ext>
      </extLst>
    </pivotField>
    <pivotField showAll="0"/>
    <pivotField dataField="1"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pivotField numFmtId="1" showAll="0"/>
    <pivotField axis="axisRow" outline="0" showAll="0" defaultSubtotal="0">
      <items count="12">
        <item x="0"/>
        <item x="7"/>
        <item x="3"/>
        <item x="9"/>
        <item x="10"/>
        <item x="1"/>
        <item x="4"/>
        <item x="5"/>
        <item x="6"/>
        <item x="8"/>
        <item x="11"/>
        <item x="2"/>
      </items>
      <extLst>
        <ext xmlns:x14="http://schemas.microsoft.com/office/spreadsheetml/2009/9/main" uri="{2946ED86-A175-432a-8AC1-64E0C546D7DE}">
          <x14:pivotField fillDownLabels="1"/>
        </ext>
      </extLst>
    </pivotField>
    <pivotField showAll="0"/>
    <pivotField numFmtId="44" showAll="0"/>
  </pivotFields>
  <rowFields count="4">
    <field x="1"/>
    <field x="2"/>
    <field x="0"/>
    <field x="14"/>
  </rowFields>
  <rowItems count="319">
    <i>
      <x/>
      <x/>
      <x/>
      <x v="1"/>
    </i>
    <i r="3">
      <x v="8"/>
    </i>
    <i r="2">
      <x v="2"/>
      <x v="2"/>
    </i>
    <i r="3">
      <x v="3"/>
    </i>
    <i r="3">
      <x v="5"/>
    </i>
    <i r="3">
      <x v="9"/>
    </i>
    <i r="3">
      <x v="11"/>
    </i>
    <i r="2">
      <x v="3"/>
      <x v="5"/>
    </i>
    <i r="3">
      <x v="10"/>
    </i>
    <i r="2">
      <x v="4"/>
      <x v="6"/>
    </i>
    <i r="1">
      <x v="1"/>
      <x/>
      <x v="7"/>
    </i>
    <i r="3">
      <x v="9"/>
    </i>
    <i r="2">
      <x v="1"/>
      <x v="3"/>
    </i>
    <i r="2">
      <x v="2"/>
      <x/>
    </i>
    <i r="3">
      <x v="1"/>
    </i>
    <i r="3">
      <x v="4"/>
    </i>
    <i r="3">
      <x v="5"/>
    </i>
    <i r="3">
      <x v="6"/>
    </i>
    <i r="3">
      <x v="8"/>
    </i>
    <i r="3">
      <x v="10"/>
    </i>
    <i r="2">
      <x v="3"/>
      <x v="11"/>
    </i>
    <i r="2">
      <x v="4"/>
      <x v="2"/>
    </i>
    <i r="3">
      <x v="5"/>
    </i>
    <i r="3">
      <x v="9"/>
    </i>
    <i r="3">
      <x v="11"/>
    </i>
    <i r="1">
      <x v="2"/>
      <x/>
      <x/>
    </i>
    <i r="3">
      <x v="4"/>
    </i>
    <i r="3">
      <x v="5"/>
    </i>
    <i r="3">
      <x v="10"/>
    </i>
    <i r="2">
      <x v="1"/>
      <x v="11"/>
    </i>
    <i r="2">
      <x v="2"/>
      <x v="1"/>
    </i>
    <i r="3">
      <x v="3"/>
    </i>
    <i r="3">
      <x v="6"/>
    </i>
    <i r="3">
      <x v="8"/>
    </i>
    <i r="2">
      <x v="3"/>
      <x v="2"/>
    </i>
    <i r="3">
      <x v="5"/>
    </i>
    <i r="3">
      <x v="9"/>
    </i>
    <i r="3">
      <x v="11"/>
    </i>
    <i r="2">
      <x v="4"/>
      <x v="7"/>
    </i>
    <i r="3">
      <x v="9"/>
    </i>
    <i r="1">
      <x v="3"/>
      <x/>
      <x v="6"/>
    </i>
    <i r="3">
      <x v="11"/>
    </i>
    <i r="2">
      <x v="1"/>
      <x v="5"/>
    </i>
    <i r="3">
      <x v="6"/>
    </i>
    <i r="3">
      <x v="11"/>
    </i>
    <i r="2">
      <x v="2"/>
      <x/>
    </i>
    <i r="3">
      <x v="1"/>
    </i>
    <i r="3">
      <x v="2"/>
    </i>
    <i r="3">
      <x v="3"/>
    </i>
    <i r="3">
      <x v="4"/>
    </i>
    <i r="3">
      <x v="5"/>
    </i>
    <i r="3">
      <x v="7"/>
    </i>
    <i r="3">
      <x v="8"/>
    </i>
    <i r="3">
      <x v="9"/>
    </i>
    <i r="3">
      <x v="10"/>
    </i>
    <i r="3">
      <x v="11"/>
    </i>
    <i r="2">
      <x v="3"/>
      <x v="1"/>
    </i>
    <i r="3">
      <x v="7"/>
    </i>
    <i r="3">
      <x v="8"/>
    </i>
    <i r="3">
      <x v="9"/>
    </i>
    <i r="2">
      <x v="4"/>
      <x/>
    </i>
    <i r="3">
      <x v="3"/>
    </i>
    <i r="3">
      <x v="4"/>
    </i>
    <i r="3">
      <x v="5"/>
    </i>
    <i r="3">
      <x v="10"/>
    </i>
    <i>
      <x v="1"/>
      <x/>
      <x/>
      <x v="1"/>
    </i>
    <i r="3">
      <x v="8"/>
    </i>
    <i r="2">
      <x v="2"/>
      <x/>
    </i>
    <i r="3">
      <x v="2"/>
    </i>
    <i r="3">
      <x v="4"/>
    </i>
    <i r="3">
      <x v="6"/>
    </i>
    <i r="3">
      <x v="11"/>
    </i>
    <i r="2">
      <x v="3"/>
      <x v="5"/>
    </i>
    <i r="3">
      <x v="10"/>
    </i>
    <i r="2">
      <x v="4"/>
      <x v="5"/>
    </i>
    <i r="3">
      <x v="9"/>
    </i>
    <i r="1">
      <x v="1"/>
      <x/>
      <x v="3"/>
    </i>
    <i r="3">
      <x v="7"/>
    </i>
    <i r="3">
      <x v="9"/>
    </i>
    <i r="2">
      <x v="2"/>
      <x v="1"/>
    </i>
    <i r="3">
      <x v="5"/>
    </i>
    <i r="3">
      <x v="8"/>
    </i>
    <i r="3">
      <x v="9"/>
    </i>
    <i r="3">
      <x v="10"/>
    </i>
    <i r="2">
      <x v="3"/>
      <x v="6"/>
    </i>
    <i r="3">
      <x v="11"/>
    </i>
    <i r="2">
      <x v="4"/>
      <x v="2"/>
    </i>
    <i r="3">
      <x v="11"/>
    </i>
    <i r="1">
      <x v="2"/>
      <x/>
      <x v="5"/>
    </i>
    <i r="3">
      <x v="10"/>
    </i>
    <i r="2">
      <x v="2"/>
      <x/>
    </i>
    <i r="3">
      <x v="1"/>
    </i>
    <i r="3">
      <x v="4"/>
    </i>
    <i r="3">
      <x v="5"/>
    </i>
    <i r="3">
      <x v="8"/>
    </i>
    <i r="3">
      <x v="9"/>
    </i>
    <i r="2">
      <x v="3"/>
      <x v="2"/>
    </i>
    <i r="3">
      <x v="11"/>
    </i>
    <i r="2">
      <x v="4"/>
      <x v="3"/>
    </i>
    <i r="1">
      <x v="3"/>
      <x/>
      <x v="5"/>
    </i>
    <i r="3">
      <x v="6"/>
    </i>
    <i r="3">
      <x v="9"/>
    </i>
    <i r="3">
      <x v="11"/>
    </i>
    <i r="2">
      <x v="1"/>
      <x v="5"/>
    </i>
    <i r="2">
      <x v="2"/>
      <x/>
    </i>
    <i r="3">
      <x v="1"/>
    </i>
    <i r="3">
      <x v="2"/>
    </i>
    <i r="3">
      <x v="3"/>
    </i>
    <i r="3">
      <x v="4"/>
    </i>
    <i r="3">
      <x v="5"/>
    </i>
    <i r="3">
      <x v="6"/>
    </i>
    <i r="3">
      <x v="7"/>
    </i>
    <i r="3">
      <x v="8"/>
    </i>
    <i r="3">
      <x v="9"/>
    </i>
    <i r="3">
      <x v="10"/>
    </i>
    <i r="3">
      <x v="11"/>
    </i>
    <i r="2">
      <x v="3"/>
      <x v="1"/>
    </i>
    <i r="3">
      <x v="3"/>
    </i>
    <i r="3">
      <x v="7"/>
    </i>
    <i r="3">
      <x v="8"/>
    </i>
    <i r="3">
      <x v="9"/>
    </i>
    <i r="2">
      <x v="4"/>
      <x/>
    </i>
    <i r="3">
      <x v="4"/>
    </i>
    <i r="3">
      <x v="5"/>
    </i>
    <i r="3">
      <x v="10"/>
    </i>
    <i>
      <x v="2"/>
      <x/>
      <x/>
      <x v="1"/>
    </i>
    <i r="3">
      <x v="8"/>
    </i>
    <i r="2">
      <x v="1"/>
      <x v="3"/>
    </i>
    <i r="2">
      <x v="2"/>
      <x/>
    </i>
    <i r="3">
      <x v="2"/>
    </i>
    <i r="3">
      <x v="4"/>
    </i>
    <i r="3">
      <x v="11"/>
    </i>
    <i r="2">
      <x v="3"/>
      <x v="5"/>
    </i>
    <i r="3">
      <x v="10"/>
    </i>
    <i r="2">
      <x v="4"/>
      <x v="5"/>
    </i>
    <i r="3">
      <x v="9"/>
    </i>
    <i r="1">
      <x v="1"/>
      <x/>
      <x v="7"/>
    </i>
    <i r="3">
      <x v="9"/>
    </i>
    <i r="2">
      <x v="2"/>
      <x v="1"/>
    </i>
    <i r="3">
      <x v="5"/>
    </i>
    <i r="3">
      <x v="6"/>
    </i>
    <i r="3">
      <x v="8"/>
    </i>
    <i r="3">
      <x v="9"/>
    </i>
    <i r="3">
      <x v="10"/>
    </i>
    <i r="2">
      <x v="3"/>
      <x v="11"/>
    </i>
    <i r="2">
      <x v="4"/>
      <x v="2"/>
    </i>
    <i r="3">
      <x v="11"/>
    </i>
    <i r="1">
      <x v="2"/>
      <x/>
      <x v="5"/>
    </i>
    <i r="3">
      <x v="10"/>
    </i>
    <i r="2">
      <x v="1"/>
      <x v="11"/>
    </i>
    <i r="2">
      <x v="2"/>
      <x/>
    </i>
    <i r="3">
      <x v="1"/>
    </i>
    <i r="3">
      <x v="4"/>
    </i>
    <i r="3">
      <x v="5"/>
    </i>
    <i r="3">
      <x v="6"/>
    </i>
    <i r="3">
      <x v="8"/>
    </i>
    <i r="3">
      <x v="9"/>
    </i>
    <i r="2">
      <x v="3"/>
      <x v="2"/>
    </i>
    <i r="3">
      <x v="11"/>
    </i>
    <i r="2">
      <x v="4"/>
      <x v="3"/>
    </i>
    <i r="3">
      <x v="7"/>
    </i>
    <i r="3">
      <x v="9"/>
    </i>
    <i r="1">
      <x v="3"/>
      <x/>
      <x v="5"/>
    </i>
    <i r="3">
      <x v="6"/>
    </i>
    <i r="3">
      <x v="9"/>
    </i>
    <i r="3">
      <x v="11"/>
    </i>
    <i r="2">
      <x v="1"/>
      <x v="5"/>
    </i>
    <i r="3">
      <x v="6"/>
    </i>
    <i r="3">
      <x v="11"/>
    </i>
    <i r="2">
      <x v="2"/>
      <x/>
    </i>
    <i r="3">
      <x v="1"/>
    </i>
    <i r="3">
      <x v="2"/>
    </i>
    <i r="3">
      <x v="3"/>
    </i>
    <i r="3">
      <x v="4"/>
    </i>
    <i r="3">
      <x v="5"/>
    </i>
    <i r="3">
      <x v="7"/>
    </i>
    <i r="3">
      <x v="8"/>
    </i>
    <i r="3">
      <x v="9"/>
    </i>
    <i r="3">
      <x v="10"/>
    </i>
    <i r="3">
      <x v="11"/>
    </i>
    <i r="2">
      <x v="3"/>
      <x v="1"/>
    </i>
    <i r="3">
      <x v="3"/>
    </i>
    <i r="3">
      <x v="7"/>
    </i>
    <i r="3">
      <x v="8"/>
    </i>
    <i r="3">
      <x v="9"/>
    </i>
    <i r="2">
      <x v="4"/>
      <x/>
    </i>
    <i r="3">
      <x v="4"/>
    </i>
    <i r="3">
      <x v="5"/>
    </i>
    <i r="3">
      <x v="10"/>
    </i>
    <i>
      <x v="3"/>
      <x/>
      <x/>
      <x v="1"/>
    </i>
    <i r="3">
      <x v="7"/>
    </i>
    <i r="3">
      <x v="8"/>
    </i>
    <i r="3">
      <x v="9"/>
    </i>
    <i r="2">
      <x v="1"/>
      <x v="3"/>
    </i>
    <i r="2">
      <x v="2"/>
      <x/>
    </i>
    <i r="3">
      <x v="2"/>
    </i>
    <i r="3">
      <x v="4"/>
    </i>
    <i r="3">
      <x v="6"/>
    </i>
    <i r="3">
      <x v="11"/>
    </i>
    <i r="2">
      <x v="3"/>
      <x v="5"/>
    </i>
    <i r="3">
      <x v="10"/>
    </i>
    <i r="3">
      <x v="11"/>
    </i>
    <i r="2">
      <x v="4"/>
      <x v="5"/>
    </i>
    <i r="3">
      <x v="9"/>
    </i>
    <i r="1">
      <x v="1"/>
      <x/>
      <x v="3"/>
    </i>
    <i r="2">
      <x v="2"/>
      <x v="1"/>
    </i>
    <i r="3">
      <x v="5"/>
    </i>
    <i r="3">
      <x v="7"/>
    </i>
    <i r="3">
      <x v="8"/>
    </i>
    <i r="3">
      <x v="9"/>
    </i>
    <i r="3">
      <x v="10"/>
    </i>
    <i r="2">
      <x v="3"/>
      <x v="6"/>
    </i>
    <i r="2">
      <x v="4"/>
      <x v="2"/>
    </i>
    <i r="3">
      <x v="11"/>
    </i>
    <i r="1">
      <x v="2"/>
      <x/>
      <x v="5"/>
    </i>
    <i r="3">
      <x v="10"/>
    </i>
    <i r="2">
      <x v="1"/>
      <x v="6"/>
    </i>
    <i r="2">
      <x v="2"/>
      <x/>
    </i>
    <i r="3">
      <x v="1"/>
    </i>
    <i r="3">
      <x v="4"/>
    </i>
    <i r="3">
      <x v="5"/>
    </i>
    <i r="3">
      <x v="7"/>
    </i>
    <i r="3">
      <x v="8"/>
    </i>
    <i r="3">
      <x v="9"/>
    </i>
    <i r="2">
      <x v="3"/>
      <x v="2"/>
    </i>
    <i r="3">
      <x v="11"/>
    </i>
    <i r="2">
      <x v="4"/>
      <x v="3"/>
    </i>
    <i r="1">
      <x v="3"/>
      <x/>
      <x v="5"/>
    </i>
    <i r="3">
      <x v="6"/>
    </i>
    <i r="3">
      <x v="9"/>
    </i>
    <i r="3">
      <x v="11"/>
    </i>
    <i r="2">
      <x v="1"/>
      <x v="2"/>
    </i>
    <i r="3">
      <x v="9"/>
    </i>
    <i r="3">
      <x v="11"/>
    </i>
    <i r="2">
      <x v="2"/>
      <x/>
    </i>
    <i r="3">
      <x v="1"/>
    </i>
    <i r="3">
      <x v="2"/>
    </i>
    <i r="3">
      <x v="3"/>
    </i>
    <i r="3">
      <x v="4"/>
    </i>
    <i r="3">
      <x v="5"/>
    </i>
    <i r="3">
      <x v="6"/>
    </i>
    <i r="3">
      <x v="7"/>
    </i>
    <i r="3">
      <x v="8"/>
    </i>
    <i r="3">
      <x v="9"/>
    </i>
    <i r="3">
      <x v="10"/>
    </i>
    <i r="3">
      <x v="11"/>
    </i>
    <i r="2">
      <x v="3"/>
      <x v="1"/>
    </i>
    <i r="3">
      <x v="3"/>
    </i>
    <i r="3">
      <x v="7"/>
    </i>
    <i r="3">
      <x v="8"/>
    </i>
    <i r="3">
      <x v="9"/>
    </i>
    <i r="2">
      <x v="4"/>
      <x/>
    </i>
    <i r="3">
      <x v="4"/>
    </i>
    <i r="3">
      <x v="5"/>
    </i>
    <i r="3">
      <x v="10"/>
    </i>
    <i r="3">
      <x v="11"/>
    </i>
    <i>
      <x v="4"/>
      <x/>
      <x/>
      <x v="1"/>
    </i>
    <i r="3">
      <x v="8"/>
    </i>
    <i r="2">
      <x v="2"/>
      <x/>
    </i>
    <i r="3">
      <x v="2"/>
    </i>
    <i r="3">
      <x v="3"/>
    </i>
    <i r="3">
      <x v="4"/>
    </i>
    <i r="3">
      <x v="11"/>
    </i>
    <i r="2">
      <x v="3"/>
      <x v="5"/>
    </i>
    <i r="3">
      <x v="10"/>
    </i>
    <i r="2">
      <x v="4"/>
      <x v="5"/>
    </i>
    <i r="3">
      <x v="6"/>
    </i>
    <i r="3">
      <x v="9"/>
    </i>
    <i r="1">
      <x v="1"/>
      <x/>
      <x v="7"/>
    </i>
    <i r="3">
      <x v="9"/>
    </i>
    <i r="2">
      <x v="1"/>
      <x v="3"/>
    </i>
    <i r="3">
      <x v="4"/>
    </i>
    <i r="2">
      <x v="2"/>
      <x v="1"/>
    </i>
    <i r="3">
      <x v="5"/>
    </i>
    <i r="3">
      <x v="6"/>
    </i>
    <i r="3">
      <x v="8"/>
    </i>
    <i r="3">
      <x v="10"/>
    </i>
    <i r="2">
      <x v="3"/>
      <x v="11"/>
    </i>
    <i r="2">
      <x v="4"/>
      <x v="2"/>
    </i>
    <i r="3">
      <x v="11"/>
    </i>
    <i r="1">
      <x v="2"/>
      <x/>
      <x v="5"/>
    </i>
    <i r="3">
      <x v="10"/>
    </i>
    <i r="2">
      <x v="1"/>
      <x v="11"/>
    </i>
    <i r="2">
      <x v="2"/>
      <x/>
    </i>
    <i r="3">
      <x v="1"/>
    </i>
    <i r="3">
      <x v="3"/>
    </i>
    <i r="3">
      <x v="4"/>
    </i>
    <i r="3">
      <x v="6"/>
    </i>
    <i r="3">
      <x v="8"/>
    </i>
    <i r="2">
      <x v="3"/>
      <x v="2"/>
    </i>
    <i r="3">
      <x v="11"/>
    </i>
    <i r="2">
      <x v="4"/>
      <x v="7"/>
    </i>
    <i r="3">
      <x v="9"/>
    </i>
    <i r="1">
      <x v="3"/>
      <x/>
      <x v="6"/>
    </i>
    <i r="3">
      <x v="11"/>
    </i>
    <i r="2">
      <x v="1"/>
      <x v="2"/>
    </i>
    <i r="3">
      <x v="5"/>
    </i>
    <i r="3">
      <x v="11"/>
    </i>
    <i r="2">
      <x v="2"/>
      <x/>
    </i>
    <i r="3">
      <x v="1"/>
    </i>
    <i r="3">
      <x v="2"/>
    </i>
    <i r="3">
      <x v="3"/>
    </i>
    <i r="3">
      <x v="4"/>
    </i>
    <i r="3">
      <x v="5"/>
    </i>
    <i r="3">
      <x v="7"/>
    </i>
    <i r="3">
      <x v="8"/>
    </i>
    <i r="3">
      <x v="9"/>
    </i>
    <i r="3">
      <x v="10"/>
    </i>
    <i r="3">
      <x v="11"/>
    </i>
    <i r="2">
      <x v="3"/>
      <x v="1"/>
    </i>
    <i r="3">
      <x v="7"/>
    </i>
    <i r="3">
      <x v="8"/>
    </i>
    <i r="3">
      <x v="9"/>
    </i>
    <i r="2">
      <x v="4"/>
      <x/>
    </i>
    <i r="3">
      <x v="3"/>
    </i>
    <i r="3">
      <x v="4"/>
    </i>
    <i r="3">
      <x v="5"/>
    </i>
    <i r="3">
      <x v="10"/>
    </i>
    <i t="grand">
      <x/>
    </i>
  </rowItems>
  <colFields count="1">
    <field x="-2"/>
  </colFields>
  <colItems count="3">
    <i>
      <x/>
    </i>
    <i i="1">
      <x v="1"/>
    </i>
    <i i="2">
      <x v="2"/>
    </i>
  </colItems>
  <dataFields count="3">
    <dataField name="Sum of  Sales" fld="9" baseField="0" baseItem="0"/>
    <dataField name="Sum of Profit" fld="11" baseField="0" baseItem="0"/>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1188B07-2DBA-4A12-858C-8986D89B870F}"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L3:AN24" firstHeaderRow="1" firstDataRow="1" firstDataCol="2"/>
  <pivotFields count="17">
    <pivotField showAll="0"/>
    <pivotField axis="axisRow" outline="0" showAll="0" defaultSubtotal="0">
      <items count="5">
        <item x="3"/>
        <item x="4"/>
        <item x="2"/>
        <item x="0"/>
        <item x="1"/>
      </items>
      <extLst>
        <ext xmlns:x14="http://schemas.microsoft.com/office/spreadsheetml/2009/9/main" uri="{2946ED86-A175-432a-8AC1-64E0C546D7DE}">
          <x14:pivotField fillDownLabels="1"/>
        </ext>
      </extLst>
    </pivotField>
    <pivotField axis="axisRow" outline="0" showAll="0" defaultSubtotal="0">
      <items count="4">
        <item x="0"/>
        <item x="3"/>
        <item x="1"/>
        <item x="2"/>
      </items>
      <extLst>
        <ext xmlns:x14="http://schemas.microsoft.com/office/spreadsheetml/2009/9/main" uri="{2946ED86-A175-432a-8AC1-64E0C546D7DE}">
          <x14:pivotField fillDownLabels="1"/>
        </ext>
      </extLst>
    </pivotField>
    <pivotField showAll="0"/>
    <pivotField dataField="1" showAll="0"/>
    <pivotField numFmtId="44" showAll="0"/>
    <pivotField numFmtId="44" showAll="0"/>
    <pivotField numFmtId="44" showAll="0"/>
    <pivotField numFmtId="44" showAll="0"/>
    <pivotField numFmtId="44" showAll="0"/>
    <pivotField numFmtId="44" showAll="0"/>
    <pivotField numFmtId="44" showAll="0"/>
    <pivotField numFmtId="14" showAll="0"/>
    <pivotField numFmtId="1" showAll="0"/>
    <pivotField showAll="0"/>
    <pivotField showAll="0"/>
    <pivotField numFmtId="44" showAll="0"/>
  </pivotFields>
  <rowFields count="2">
    <field x="1"/>
    <field x="2"/>
  </rowFields>
  <rowItems count="21">
    <i>
      <x/>
      <x/>
    </i>
    <i r="1">
      <x v="1"/>
    </i>
    <i r="1">
      <x v="2"/>
    </i>
    <i r="1">
      <x v="3"/>
    </i>
    <i>
      <x v="1"/>
      <x/>
    </i>
    <i r="1">
      <x v="1"/>
    </i>
    <i r="1">
      <x v="2"/>
    </i>
    <i r="1">
      <x v="3"/>
    </i>
    <i>
      <x v="2"/>
      <x/>
    </i>
    <i r="1">
      <x v="1"/>
    </i>
    <i r="1">
      <x v="2"/>
    </i>
    <i r="1">
      <x v="3"/>
    </i>
    <i>
      <x v="3"/>
      <x/>
    </i>
    <i r="1">
      <x v="1"/>
    </i>
    <i r="1">
      <x v="2"/>
    </i>
    <i r="1">
      <x v="3"/>
    </i>
    <i>
      <x v="4"/>
      <x/>
    </i>
    <i r="1">
      <x v="1"/>
    </i>
    <i r="1">
      <x v="2"/>
    </i>
    <i r="1">
      <x v="3"/>
    </i>
    <i t="grand">
      <x/>
    </i>
  </rowItems>
  <colItems count="1">
    <i/>
  </colItems>
  <dataFields count="1">
    <dataField name="Sum of Units Sold" fld="4" baseField="0" baseItem="0" numFmtId="1"/>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E60D45DF-D11C-4A39-BD73-8F7339592438}" sourceName="Segment">
  <pivotTables>
    <pivotTable tabId="20" name="Profit by Employee"/>
    <pivotTable tabId="18" name="Discount"/>
    <pivotTable tabId="19" name="Profit by Employee"/>
    <pivotTable tabId="17" name="Sell vs Profit"/>
    <pivotTable tabId="16" name="Unit Sold"/>
  </pivotTables>
  <data>
    <tabular pivotCacheId="1414140749">
      <items count="6">
        <i x="2" s="1"/>
        <i x="3" s="1"/>
        <i x="0" s="1"/>
        <i x="1" s="1"/>
        <i x="4"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30E08903-3C21-4719-9364-75ADB4B39608}" sourceName="Employee">
  <pivotTables>
    <pivotTable tabId="20" name="Profit by Employee"/>
    <pivotTable tabId="18" name="Discount"/>
    <pivotTable tabId="19" name="Profit by Employee"/>
    <pivotTable tabId="17" name="Sell vs Profit"/>
    <pivotTable tabId="16" name="Unit Sold"/>
  </pivotTables>
  <data>
    <tabular pivotCacheId="1414140749">
      <items count="6">
        <i x="3" s="1"/>
        <i x="4" s="1"/>
        <i x="2" s="1"/>
        <i x="0" s="1"/>
        <i x="1"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7195AFE3-499C-4E58-9230-7741E53C04BD}" sourceName="Month Name">
  <pivotTables>
    <pivotTable tabId="20" name="Profit by Employee"/>
    <pivotTable tabId="18" name="Discount"/>
    <pivotTable tabId="19" name="Profit by Employee"/>
    <pivotTable tabId="17" name="Sell vs Profit"/>
    <pivotTable tabId="16" name="Unit Sold"/>
  </pivotTables>
  <data>
    <tabular pivotCacheId="1414140749">
      <items count="13">
        <i x="0"/>
        <i x="7" s="1"/>
        <i x="3" s="1"/>
        <i x="9" s="1"/>
        <i x="10" s="1"/>
        <i x="1" s="1"/>
        <i x="4" s="1"/>
        <i x="5" s="1"/>
        <i x="6" s="1"/>
        <i x="8" s="1"/>
        <i x="11" s="1"/>
        <i x="2" s="1"/>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230D8586-DB70-4FCC-8AA2-1C3662D8C1EE}" cache="Slicer_Segment" caption="Segment" rowHeight="234950"/>
  <slicer name="Employee" xr10:uid="{2A484B1D-6EC5-431E-958E-61977C115457}" cache="Slicer_Employee" caption="Employee" rowHeight="234950"/>
  <slicer name="Month Name" xr10:uid="{1470F8E7-708A-49EF-84EA-543EA6DF0EA5}" cache="Slicer_Month_Name" caption="Month Name" rowHeight="234950"/>
</slicers>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9B56-C600-4491-9EA9-7BBE570092B4}">
  <dimension ref="A1:U2"/>
  <sheetViews>
    <sheetView tabSelected="1" workbookViewId="0">
      <selection activeCell="K36" sqref="K36"/>
    </sheetView>
  </sheetViews>
  <sheetFormatPr defaultRowHeight="13.8" x14ac:dyDescent="0.25"/>
  <cols>
    <col min="1" max="20" width="8.796875" style="29"/>
    <col min="21" max="21" width="9.69921875" style="29" customWidth="1"/>
    <col min="22" max="22" width="8.796875" style="29"/>
    <col min="23" max="23" width="8.796875" style="29" customWidth="1"/>
    <col min="24" max="16384" width="8.796875" style="29"/>
  </cols>
  <sheetData>
    <row r="1" spans="1:21" s="31" customFormat="1" ht="13.8" customHeight="1" x14ac:dyDescent="0.25">
      <c r="A1" s="45" t="s">
        <v>101</v>
      </c>
      <c r="B1" s="45"/>
      <c r="C1" s="45"/>
      <c r="D1" s="45"/>
      <c r="E1" s="45"/>
      <c r="F1" s="45"/>
      <c r="G1" s="45"/>
      <c r="H1" s="45"/>
      <c r="I1" s="45"/>
      <c r="J1" s="45"/>
      <c r="K1" s="45"/>
      <c r="L1" s="45"/>
      <c r="M1" s="45"/>
      <c r="N1" s="45"/>
      <c r="O1" s="45"/>
      <c r="P1" s="45"/>
      <c r="Q1" s="45"/>
      <c r="R1" s="45"/>
      <c r="S1" s="45"/>
      <c r="T1" s="45"/>
      <c r="U1" s="45"/>
    </row>
    <row r="2" spans="1:21" s="31" customFormat="1" ht="29.4" customHeight="1" x14ac:dyDescent="0.25">
      <c r="A2" s="45"/>
      <c r="B2" s="45"/>
      <c r="C2" s="45"/>
      <c r="D2" s="45"/>
      <c r="E2" s="45"/>
      <c r="F2" s="45"/>
      <c r="G2" s="45"/>
      <c r="H2" s="45"/>
      <c r="I2" s="45"/>
      <c r="J2" s="45"/>
      <c r="K2" s="45"/>
      <c r="L2" s="45"/>
      <c r="M2" s="45"/>
      <c r="N2" s="45"/>
      <c r="O2" s="45"/>
      <c r="P2" s="45"/>
      <c r="Q2" s="45"/>
      <c r="R2" s="45"/>
      <c r="S2" s="45"/>
      <c r="T2" s="45"/>
      <c r="U2" s="45"/>
    </row>
  </sheetData>
  <dataConsolidate/>
  <mergeCells count="1">
    <mergeCell ref="A1:U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50E05-7EC5-4863-BBEC-193C820A9652}">
  <dimension ref="A1"/>
  <sheetViews>
    <sheetView workbookViewId="0">
      <selection activeCell="L16" sqref="L16"/>
    </sheetView>
  </sheetViews>
  <sheetFormatPr defaultRowHeight="13.8" x14ac:dyDescent="0.25"/>
  <cols>
    <col min="1" max="16384" width="8.796875" style="39"/>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93" r:id="rId3" name="Drop Down 5">
              <controlPr defaultSize="0" autoLine="0" autoPict="0">
                <anchor moveWithCells="1">
                  <from>
                    <xdr:col>0</xdr:col>
                    <xdr:colOff>251460</xdr:colOff>
                    <xdr:row>6</xdr:row>
                    <xdr:rowOff>30480</xdr:rowOff>
                  </from>
                  <to>
                    <xdr:col>3</xdr:col>
                    <xdr:colOff>350520</xdr:colOff>
                    <xdr:row>7</xdr:row>
                    <xdr:rowOff>106680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8ADE8-0099-4BC7-AA0D-90528E058F17}">
  <dimension ref="A1:W28"/>
  <sheetViews>
    <sheetView showGridLines="0" workbookViewId="0">
      <selection activeCell="H4" sqref="H4"/>
    </sheetView>
  </sheetViews>
  <sheetFormatPr defaultRowHeight="13.8" x14ac:dyDescent="0.25"/>
  <cols>
    <col min="1" max="1" width="13.69921875" bestFit="1" customWidth="1"/>
    <col min="2" max="2" width="12.3984375" bestFit="1" customWidth="1"/>
    <col min="9" max="9" width="11.19921875" bestFit="1" customWidth="1"/>
    <col min="11" max="11" width="14.09765625" customWidth="1"/>
    <col min="12" max="12" width="12.296875" customWidth="1"/>
    <col min="13" max="13" width="11.8984375" customWidth="1"/>
    <col min="14" max="14" width="15.796875" customWidth="1"/>
    <col min="15" max="15" width="12.296875" customWidth="1"/>
    <col min="17" max="17" width="14.09765625" customWidth="1"/>
    <col min="18" max="18" width="15.59765625" customWidth="1"/>
    <col min="19" max="19" width="15.796875" customWidth="1"/>
    <col min="20" max="20" width="15.59765625" customWidth="1"/>
    <col min="22" max="22" width="15.796875" customWidth="1"/>
    <col min="23" max="23" width="11.8984375" customWidth="1"/>
    <col min="24" max="24" width="14.09765625" bestFit="1" customWidth="1"/>
    <col min="25" max="25" width="15.59765625" bestFit="1" customWidth="1"/>
    <col min="26" max="26" width="11.8984375" bestFit="1" customWidth="1"/>
  </cols>
  <sheetData>
    <row r="1" spans="1:23" x14ac:dyDescent="0.25">
      <c r="H1">
        <v>2</v>
      </c>
      <c r="I1" s="14" t="str">
        <f>VLOOKUP(H1,List!A2:D6,2,TRUE)</f>
        <v>Shane Bond</v>
      </c>
    </row>
    <row r="2" spans="1:23" x14ac:dyDescent="0.25">
      <c r="K2" s="15" t="s">
        <v>59</v>
      </c>
      <c r="L2" t="s">
        <v>61</v>
      </c>
      <c r="M2" t="s">
        <v>62</v>
      </c>
      <c r="N2" s="15" t="s">
        <v>59</v>
      </c>
      <c r="O2" t="s">
        <v>61</v>
      </c>
      <c r="Q2" s="15" t="s">
        <v>59</v>
      </c>
      <c r="R2" t="s">
        <v>63</v>
      </c>
      <c r="S2" s="15" t="s">
        <v>59</v>
      </c>
      <c r="T2" t="s">
        <v>63</v>
      </c>
      <c r="V2" s="15" t="s">
        <v>59</v>
      </c>
      <c r="W2" t="s">
        <v>62</v>
      </c>
    </row>
    <row r="3" spans="1:23" x14ac:dyDescent="0.25">
      <c r="A3" t="s">
        <v>94</v>
      </c>
      <c r="B3" s="18">
        <f>VLOOKUP(I1,K2:M8,2,FALSE)</f>
        <v>10844572.279999996</v>
      </c>
      <c r="K3" s="16" t="s">
        <v>26</v>
      </c>
      <c r="L3">
        <v>11927281.799999999</v>
      </c>
      <c r="M3">
        <v>1889990.8</v>
      </c>
      <c r="N3" s="16" t="s">
        <v>26</v>
      </c>
      <c r="O3">
        <v>11927281.800000001</v>
      </c>
      <c r="Q3" s="16" t="s">
        <v>18</v>
      </c>
      <c r="R3" s="18">
        <v>125357</v>
      </c>
      <c r="S3" s="16" t="s">
        <v>26</v>
      </c>
      <c r="T3">
        <v>106754</v>
      </c>
      <c r="V3" s="16" t="s">
        <v>26</v>
      </c>
      <c r="W3">
        <v>1889990.8</v>
      </c>
    </row>
    <row r="4" spans="1:23" x14ac:dyDescent="0.25">
      <c r="A4" t="s">
        <v>11</v>
      </c>
      <c r="B4" s="18">
        <f>VLOOKUP(I1,K2:M8,3,FALSE)</f>
        <v>1711620.2800000003</v>
      </c>
      <c r="K4" s="16" t="s">
        <v>36</v>
      </c>
      <c r="L4">
        <v>10594800.495000001</v>
      </c>
      <c r="M4">
        <v>1815167.9950000003</v>
      </c>
      <c r="N4" s="17" t="s">
        <v>37</v>
      </c>
      <c r="O4">
        <v>6007049.4300000006</v>
      </c>
      <c r="Q4" s="16" t="s">
        <v>24</v>
      </c>
      <c r="R4" s="18">
        <v>124696.5</v>
      </c>
      <c r="S4" s="17" t="s">
        <v>37</v>
      </c>
      <c r="T4">
        <v>44483</v>
      </c>
      <c r="V4" s="17" t="s">
        <v>19</v>
      </c>
      <c r="W4">
        <v>412965.5</v>
      </c>
    </row>
    <row r="5" spans="1:23" x14ac:dyDescent="0.25">
      <c r="K5" s="16" t="s">
        <v>24</v>
      </c>
      <c r="L5">
        <v>12741889.214999996</v>
      </c>
      <c r="M5">
        <v>2123677.2150000008</v>
      </c>
      <c r="N5" s="17" t="s">
        <v>40</v>
      </c>
      <c r="O5">
        <v>2815346.1</v>
      </c>
      <c r="Q5" s="16" t="s">
        <v>36</v>
      </c>
      <c r="R5" s="18">
        <v>110319</v>
      </c>
      <c r="S5" s="17" t="s">
        <v>28</v>
      </c>
      <c r="T5">
        <v>24832</v>
      </c>
      <c r="V5" s="17" t="s">
        <v>40</v>
      </c>
      <c r="W5">
        <v>470942.10000000003</v>
      </c>
    </row>
    <row r="6" spans="1:23" x14ac:dyDescent="0.25">
      <c r="K6" s="16" t="s">
        <v>18</v>
      </c>
      <c r="L6">
        <v>12815883.714999998</v>
      </c>
      <c r="M6">
        <v>2034092.2149999999</v>
      </c>
      <c r="N6" s="17" t="s">
        <v>19</v>
      </c>
      <c r="O6">
        <v>1960387.5</v>
      </c>
      <c r="Q6" s="16" t="s">
        <v>26</v>
      </c>
      <c r="R6" s="18">
        <v>106754</v>
      </c>
      <c r="S6" s="17" t="s">
        <v>40</v>
      </c>
      <c r="T6">
        <v>22133</v>
      </c>
      <c r="V6" s="17" t="s">
        <v>28</v>
      </c>
      <c r="W6">
        <v>228043.77000000002</v>
      </c>
    </row>
    <row r="7" spans="1:23" x14ac:dyDescent="0.25">
      <c r="A7" t="s">
        <v>97</v>
      </c>
      <c r="K7" s="16" t="s">
        <v>22</v>
      </c>
      <c r="L7">
        <v>10844572.279999996</v>
      </c>
      <c r="M7">
        <v>1711620.2800000003</v>
      </c>
      <c r="N7" s="17" t="s">
        <v>28</v>
      </c>
      <c r="O7">
        <v>1144498.77</v>
      </c>
      <c r="Q7" s="16" t="s">
        <v>22</v>
      </c>
      <c r="R7" s="18">
        <v>89526</v>
      </c>
      <c r="S7" s="17" t="s">
        <v>19</v>
      </c>
      <c r="T7">
        <v>15306</v>
      </c>
      <c r="V7" s="17" t="s">
        <v>37</v>
      </c>
      <c r="W7">
        <v>778039.42999999993</v>
      </c>
    </row>
    <row r="8" spans="1:23" x14ac:dyDescent="0.25">
      <c r="A8" t="s">
        <v>95</v>
      </c>
      <c r="B8">
        <f>MATCH(I1,N:N,0)</f>
        <v>23</v>
      </c>
      <c r="K8" s="16" t="s">
        <v>60</v>
      </c>
      <c r="L8">
        <v>58924427.504999988</v>
      </c>
      <c r="M8">
        <v>9574548.5050000027</v>
      </c>
      <c r="N8" s="16" t="s">
        <v>36</v>
      </c>
      <c r="O8">
        <v>10594800.495000001</v>
      </c>
      <c r="Q8" s="16" t="s">
        <v>60</v>
      </c>
      <c r="R8" s="18">
        <v>556652.5</v>
      </c>
      <c r="S8" s="16" t="s">
        <v>36</v>
      </c>
      <c r="T8">
        <v>110319</v>
      </c>
      <c r="V8" s="16" t="s">
        <v>36</v>
      </c>
      <c r="W8">
        <v>1815167.9950000001</v>
      </c>
    </row>
    <row r="9" spans="1:23" x14ac:dyDescent="0.25">
      <c r="A9">
        <v>0</v>
      </c>
      <c r="B9" s="40" t="str">
        <f ca="1">OFFSET($N$1,$B$8+A9,0)</f>
        <v>Projector</v>
      </c>
      <c r="C9" s="44" t="str">
        <f ca="1">ROUND(OFFSET($O$1,$B$8+A9,0)/1000000,1)&amp;"M"</f>
        <v>3.4M</v>
      </c>
      <c r="N9" s="17" t="s">
        <v>37</v>
      </c>
      <c r="O9">
        <v>5217682.04</v>
      </c>
      <c r="S9" s="17" t="s">
        <v>37</v>
      </c>
      <c r="T9">
        <v>50597.5</v>
      </c>
      <c r="V9" s="17" t="s">
        <v>19</v>
      </c>
      <c r="W9">
        <v>256613.04</v>
      </c>
    </row>
    <row r="10" spans="1:23" x14ac:dyDescent="0.25">
      <c r="A10">
        <v>1</v>
      </c>
      <c r="B10" s="40" t="str">
        <f t="shared" ref="B10:B12" ca="1" si="0">OFFSET($N$1,$B$8+A10,0)</f>
        <v>Printer</v>
      </c>
      <c r="C10" s="44" t="str">
        <f t="shared" ref="C10:C12" ca="1" si="1">ROUND(OFFSET($O$1,$B$8+A10,0)/1000000,1)&amp;"M"</f>
        <v>2.5M</v>
      </c>
      <c r="N10" s="17" t="s">
        <v>40</v>
      </c>
      <c r="O10">
        <v>2139346.7849999997</v>
      </c>
      <c r="S10" s="17" t="s">
        <v>40</v>
      </c>
      <c r="T10">
        <v>24096.5</v>
      </c>
      <c r="V10" s="17" t="s">
        <v>40</v>
      </c>
      <c r="W10">
        <v>334837.78499999997</v>
      </c>
    </row>
    <row r="11" spans="1:23" x14ac:dyDescent="0.25">
      <c r="A11">
        <v>2</v>
      </c>
      <c r="B11" s="40" t="str">
        <f t="shared" ca="1" si="0"/>
        <v>Computer</v>
      </c>
      <c r="C11" s="44" t="str">
        <f t="shared" ca="1" si="1"/>
        <v>2.5M</v>
      </c>
      <c r="N11" s="17" t="s">
        <v>28</v>
      </c>
      <c r="O11">
        <v>1850323.6300000001</v>
      </c>
      <c r="S11" s="17" t="s">
        <v>19</v>
      </c>
      <c r="T11">
        <v>18397.5</v>
      </c>
      <c r="V11" s="17" t="s">
        <v>28</v>
      </c>
      <c r="W11">
        <v>347118.63</v>
      </c>
    </row>
    <row r="12" spans="1:23" x14ac:dyDescent="0.25">
      <c r="A12">
        <v>3</v>
      </c>
      <c r="B12" s="40" t="str">
        <f t="shared" ca="1" si="0"/>
        <v>Phone</v>
      </c>
      <c r="C12" s="44" t="str">
        <f t="shared" ca="1" si="1"/>
        <v>2.4M</v>
      </c>
      <c r="N12" s="17" t="s">
        <v>19</v>
      </c>
      <c r="O12">
        <v>1387448.04</v>
      </c>
      <c r="S12" s="17" t="s">
        <v>28</v>
      </c>
      <c r="T12">
        <v>17227.5</v>
      </c>
      <c r="V12" s="17" t="s">
        <v>37</v>
      </c>
      <c r="W12">
        <v>876598.54</v>
      </c>
    </row>
    <row r="13" spans="1:23" x14ac:dyDescent="0.25">
      <c r="C13" s="41"/>
      <c r="N13" s="16" t="s">
        <v>24</v>
      </c>
      <c r="O13">
        <v>12741889.215</v>
      </c>
      <c r="S13" s="16" t="s">
        <v>24</v>
      </c>
      <c r="T13">
        <v>124696.5</v>
      </c>
      <c r="V13" s="16" t="s">
        <v>24</v>
      </c>
      <c r="W13">
        <v>2123677.2149999999</v>
      </c>
    </row>
    <row r="14" spans="1:23" x14ac:dyDescent="0.25">
      <c r="A14" t="s">
        <v>98</v>
      </c>
      <c r="N14" s="17" t="s">
        <v>37</v>
      </c>
      <c r="O14">
        <v>4223067.1100000003</v>
      </c>
      <c r="S14" s="17" t="s">
        <v>37</v>
      </c>
      <c r="T14">
        <v>51270</v>
      </c>
      <c r="V14" s="17" t="s">
        <v>19</v>
      </c>
      <c r="W14">
        <v>437078.30499999999</v>
      </c>
    </row>
    <row r="15" spans="1:23" x14ac:dyDescent="0.25">
      <c r="A15" t="s">
        <v>100</v>
      </c>
      <c r="B15">
        <f>VLOOKUP($I$1,Q3:R7,2,FALSE)</f>
        <v>89526</v>
      </c>
      <c r="N15" s="17" t="s">
        <v>40</v>
      </c>
      <c r="O15">
        <v>2923130.52</v>
      </c>
      <c r="S15" s="17" t="s">
        <v>28</v>
      </c>
      <c r="T15">
        <v>24757</v>
      </c>
      <c r="V15" s="17" t="s">
        <v>40</v>
      </c>
      <c r="W15">
        <v>535934.02</v>
      </c>
    </row>
    <row r="16" spans="1:23" x14ac:dyDescent="0.25">
      <c r="N16" s="17" t="s">
        <v>28</v>
      </c>
      <c r="O16">
        <v>2872875.28</v>
      </c>
      <c r="S16" s="17" t="s">
        <v>19</v>
      </c>
      <c r="T16">
        <v>24593</v>
      </c>
      <c r="V16" s="17" t="s">
        <v>28</v>
      </c>
      <c r="W16">
        <v>431156.27999999997</v>
      </c>
    </row>
    <row r="17" spans="1:23" x14ac:dyDescent="0.25">
      <c r="A17" t="s">
        <v>95</v>
      </c>
      <c r="B17">
        <f>MATCH($I$1,S:S,0)</f>
        <v>23</v>
      </c>
      <c r="N17" s="17" t="s">
        <v>19</v>
      </c>
      <c r="O17">
        <v>2722816.3050000002</v>
      </c>
      <c r="S17" s="17" t="s">
        <v>40</v>
      </c>
      <c r="T17">
        <v>24076.5</v>
      </c>
      <c r="V17" s="17" t="s">
        <v>37</v>
      </c>
      <c r="W17">
        <v>719508.61</v>
      </c>
    </row>
    <row r="18" spans="1:23" x14ac:dyDescent="0.25">
      <c r="A18">
        <v>0</v>
      </c>
      <c r="B18" s="40" t="str">
        <f ca="1">OFFSET($S$1,$B$17+A18,0)</f>
        <v>Projector</v>
      </c>
      <c r="C18" s="42">
        <f ca="1">OFFSET($T$1,$B$17+A18,0)</f>
        <v>32889.5</v>
      </c>
      <c r="N18" s="16" t="s">
        <v>18</v>
      </c>
      <c r="O18">
        <v>12815883.715</v>
      </c>
      <c r="S18" s="16" t="s">
        <v>18</v>
      </c>
      <c r="T18">
        <v>125357</v>
      </c>
      <c r="V18" s="16" t="s">
        <v>18</v>
      </c>
      <c r="W18">
        <v>2034092.2150000001</v>
      </c>
    </row>
    <row r="19" spans="1:23" x14ac:dyDescent="0.25">
      <c r="A19">
        <v>1</v>
      </c>
      <c r="B19" s="40" t="str">
        <f t="shared" ref="B19:B21" ca="1" si="2">OFFSET($S$1,$B$17+A19,0)</f>
        <v>Phone</v>
      </c>
      <c r="C19" s="42">
        <f t="shared" ref="C19:C21" ca="1" si="3">OFFSET($T$1,$B$17+A19,0)</f>
        <v>19590.5</v>
      </c>
      <c r="N19" s="17" t="s">
        <v>37</v>
      </c>
      <c r="O19">
        <v>5835901.1799999988</v>
      </c>
      <c r="S19" s="17" t="s">
        <v>37</v>
      </c>
      <c r="T19">
        <v>56770.5</v>
      </c>
      <c r="V19" s="17" t="s">
        <v>19</v>
      </c>
      <c r="W19">
        <v>423254.78</v>
      </c>
    </row>
    <row r="20" spans="1:23" x14ac:dyDescent="0.25">
      <c r="A20">
        <v>2</v>
      </c>
      <c r="B20" s="40" t="str">
        <f t="shared" ca="1" si="2"/>
        <v>Printer</v>
      </c>
      <c r="C20" s="42">
        <f t="shared" ca="1" si="3"/>
        <v>19279</v>
      </c>
      <c r="N20" s="17" t="s">
        <v>40</v>
      </c>
      <c r="O20">
        <v>2426759.5150000001</v>
      </c>
      <c r="S20" s="17" t="s">
        <v>28</v>
      </c>
      <c r="T20">
        <v>25398.5</v>
      </c>
      <c r="V20" s="17" t="s">
        <v>40</v>
      </c>
      <c r="W20">
        <v>421608.01500000007</v>
      </c>
    </row>
    <row r="21" spans="1:23" x14ac:dyDescent="0.25">
      <c r="A21">
        <v>3</v>
      </c>
      <c r="B21" s="40" t="str">
        <f t="shared" ca="1" si="2"/>
        <v>Computer</v>
      </c>
      <c r="C21" s="42">
        <f t="shared" ca="1" si="3"/>
        <v>17767</v>
      </c>
      <c r="N21" s="17" t="s">
        <v>28</v>
      </c>
      <c r="O21">
        <v>2285265.2400000002</v>
      </c>
      <c r="S21" s="17" t="s">
        <v>19</v>
      </c>
      <c r="T21">
        <v>24770</v>
      </c>
      <c r="V21" s="17" t="s">
        <v>28</v>
      </c>
      <c r="W21">
        <v>279673.24</v>
      </c>
    </row>
    <row r="22" spans="1:23" x14ac:dyDescent="0.25">
      <c r="A22" t="s">
        <v>96</v>
      </c>
      <c r="N22" s="17" t="s">
        <v>19</v>
      </c>
      <c r="O22">
        <v>2267957.7799999998</v>
      </c>
      <c r="S22" s="17" t="s">
        <v>40</v>
      </c>
      <c r="T22">
        <v>18418</v>
      </c>
      <c r="V22" s="17" t="s">
        <v>37</v>
      </c>
      <c r="W22">
        <v>909556.17999999993</v>
      </c>
    </row>
    <row r="23" spans="1:23" x14ac:dyDescent="0.25">
      <c r="A23" t="s">
        <v>95</v>
      </c>
      <c r="B23">
        <f>MATCH($I$1,V:V,0)</f>
        <v>23</v>
      </c>
      <c r="N23" s="16" t="s">
        <v>22</v>
      </c>
      <c r="O23">
        <v>10844572.280000001</v>
      </c>
      <c r="S23" s="16" t="s">
        <v>22</v>
      </c>
      <c r="T23">
        <v>89526</v>
      </c>
      <c r="V23" s="16" t="s">
        <v>22</v>
      </c>
      <c r="W23">
        <v>1711620.2799999998</v>
      </c>
    </row>
    <row r="24" spans="1:23" x14ac:dyDescent="0.25">
      <c r="A24">
        <v>0</v>
      </c>
      <c r="B24" s="40" t="str">
        <f ca="1">OFFSET($V$1,$B$23+A24,0)</f>
        <v>Computer</v>
      </c>
      <c r="C24" s="43" t="str">
        <f ca="1">ROUND(OFFSET($W$1,$B$23+A24,0)/1000000,1)&amp;"M"</f>
        <v>0.4M</v>
      </c>
      <c r="N24" s="17" t="s">
        <v>37</v>
      </c>
      <c r="O24">
        <v>3433174.6000000006</v>
      </c>
      <c r="S24" s="17" t="s">
        <v>37</v>
      </c>
      <c r="T24">
        <v>32889.5</v>
      </c>
      <c r="V24" s="17" t="s">
        <v>19</v>
      </c>
      <c r="W24">
        <v>403691.89999999997</v>
      </c>
    </row>
    <row r="25" spans="1:23" x14ac:dyDescent="0.25">
      <c r="A25" cm="1">
        <f t="array" ref="A25:A27">_xlfn.SEQUENCE(3)</f>
        <v>1</v>
      </c>
      <c r="B25" s="40" t="str">
        <f t="shared" ref="B25:B27" ca="1" si="4">OFFSET($V$1,$B$23+A25,0)</f>
        <v>Phone</v>
      </c>
      <c r="C25" s="43" t="str">
        <f t="shared" ref="C25:C27" ca="1" si="5">ROUND(OFFSET($W$1,$B$23+A25,0)/1000000,1)&amp;"M"</f>
        <v>0.4M</v>
      </c>
      <c r="N25" s="17" t="s">
        <v>28</v>
      </c>
      <c r="O25">
        <v>2513190.92</v>
      </c>
      <c r="S25" s="17" t="s">
        <v>40</v>
      </c>
      <c r="T25">
        <v>19590.5</v>
      </c>
      <c r="V25" s="17" t="s">
        <v>40</v>
      </c>
      <c r="W25">
        <v>378758.86000000004</v>
      </c>
    </row>
    <row r="26" spans="1:23" x14ac:dyDescent="0.25">
      <c r="A26">
        <v>2</v>
      </c>
      <c r="B26" s="40" t="str">
        <f t="shared" ca="1" si="4"/>
        <v>Printer</v>
      </c>
      <c r="C26" s="43" t="str">
        <f t="shared" ca="1" si="5"/>
        <v>0.4M</v>
      </c>
      <c r="N26" s="17" t="s">
        <v>19</v>
      </c>
      <c r="O26">
        <v>2462379.9000000004</v>
      </c>
      <c r="S26" s="17" t="s">
        <v>28</v>
      </c>
      <c r="T26">
        <v>19279</v>
      </c>
      <c r="V26" s="17" t="s">
        <v>28</v>
      </c>
      <c r="W26">
        <v>393019.92</v>
      </c>
    </row>
    <row r="27" spans="1:23" x14ac:dyDescent="0.25">
      <c r="A27">
        <v>3</v>
      </c>
      <c r="B27" s="40" t="str">
        <f t="shared" ca="1" si="4"/>
        <v>Projector</v>
      </c>
      <c r="C27" s="43" t="str">
        <f t="shared" ca="1" si="5"/>
        <v>0.5M</v>
      </c>
      <c r="N27" s="17" t="s">
        <v>40</v>
      </c>
      <c r="O27">
        <v>2435826.86</v>
      </c>
      <c r="S27" s="17" t="s">
        <v>19</v>
      </c>
      <c r="T27">
        <v>17767</v>
      </c>
      <c r="V27" s="17" t="s">
        <v>37</v>
      </c>
      <c r="W27">
        <v>536149.6</v>
      </c>
    </row>
    <row r="28" spans="1:23" x14ac:dyDescent="0.25">
      <c r="A28" t="s">
        <v>99</v>
      </c>
      <c r="B28" s="18">
        <f>VLOOKUP(I1,V2:W28,2,FALSE)</f>
        <v>1711620.2799999998</v>
      </c>
      <c r="N28" s="16" t="s">
        <v>60</v>
      </c>
      <c r="O28">
        <v>58924427.505000003</v>
      </c>
      <c r="S28" s="16" t="s">
        <v>60</v>
      </c>
      <c r="T28">
        <v>556652.5</v>
      </c>
      <c r="V28" s="16" t="s">
        <v>60</v>
      </c>
      <c r="W28">
        <v>9574548.5050000008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85D32-23C0-4EF6-86D1-E95A53E9510C}">
  <dimension ref="A3:G8"/>
  <sheetViews>
    <sheetView workbookViewId="0">
      <selection activeCell="A37" sqref="A37"/>
    </sheetView>
  </sheetViews>
  <sheetFormatPr defaultRowHeight="13.8" x14ac:dyDescent="0.25"/>
  <cols>
    <col min="1" max="1" width="17.296875" bestFit="1" customWidth="1"/>
    <col min="2" max="2" width="16" bestFit="1" customWidth="1"/>
    <col min="3" max="3" width="9.3984375" bestFit="1" customWidth="1"/>
    <col min="4" max="4" width="12" bestFit="1" customWidth="1"/>
    <col min="5" max="5" width="10.296875" bestFit="1" customWidth="1"/>
    <col min="6" max="6" width="13.296875" bestFit="1" customWidth="1"/>
    <col min="7" max="7" width="11.09765625" bestFit="1" customWidth="1"/>
    <col min="8" max="8" width="10.69921875" customWidth="1"/>
  </cols>
  <sheetData>
    <row r="3" spans="1:7" x14ac:dyDescent="0.25">
      <c r="A3" s="15" t="s">
        <v>92</v>
      </c>
      <c r="B3" s="15" t="s">
        <v>64</v>
      </c>
    </row>
    <row r="4" spans="1:7" x14ac:dyDescent="0.25">
      <c r="A4" s="15" t="s">
        <v>59</v>
      </c>
      <c r="B4" t="s">
        <v>30</v>
      </c>
      <c r="C4" t="s">
        <v>31</v>
      </c>
      <c r="D4" t="s">
        <v>17</v>
      </c>
      <c r="E4" t="s">
        <v>23</v>
      </c>
      <c r="F4" t="s">
        <v>33</v>
      </c>
      <c r="G4" t="s">
        <v>60</v>
      </c>
    </row>
    <row r="5" spans="1:7" x14ac:dyDescent="0.25">
      <c r="A5" t="s">
        <v>19</v>
      </c>
      <c r="B5" s="46">
        <v>12</v>
      </c>
      <c r="C5" s="46">
        <v>2</v>
      </c>
      <c r="D5" s="46">
        <v>24</v>
      </c>
      <c r="E5" s="46">
        <v>11</v>
      </c>
      <c r="F5" s="46">
        <v>10</v>
      </c>
      <c r="G5" s="46">
        <v>59</v>
      </c>
    </row>
    <row r="6" spans="1:7" x14ac:dyDescent="0.25">
      <c r="A6" t="s">
        <v>40</v>
      </c>
      <c r="B6" s="46">
        <v>10</v>
      </c>
      <c r="C6" s="46">
        <v>3</v>
      </c>
      <c r="D6" s="46">
        <v>32</v>
      </c>
      <c r="E6" s="46">
        <v>6</v>
      </c>
      <c r="F6" s="46">
        <v>12</v>
      </c>
      <c r="G6" s="46">
        <v>63</v>
      </c>
    </row>
    <row r="7" spans="1:7" x14ac:dyDescent="0.25">
      <c r="A7" t="s">
        <v>28</v>
      </c>
      <c r="B7" s="46">
        <v>11</v>
      </c>
      <c r="C7" s="46">
        <v>4</v>
      </c>
      <c r="D7" s="46">
        <v>27</v>
      </c>
      <c r="E7" s="46">
        <v>12</v>
      </c>
      <c r="F7" s="46">
        <v>9</v>
      </c>
      <c r="G7" s="46">
        <v>63</v>
      </c>
    </row>
    <row r="8" spans="1:7" hidden="1" x14ac:dyDescent="0.25">
      <c r="A8" t="s">
        <v>37</v>
      </c>
      <c r="B8" s="46">
        <v>16</v>
      </c>
      <c r="C8" s="46">
        <v>13</v>
      </c>
      <c r="D8" s="46">
        <v>61</v>
      </c>
      <c r="E8" s="46">
        <v>23</v>
      </c>
      <c r="F8" s="46">
        <v>18</v>
      </c>
      <c r="G8" s="46">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765AE-BB66-40E1-8151-1F1AFFEA7CCA}">
  <dimension ref="A3:C30"/>
  <sheetViews>
    <sheetView workbookViewId="0">
      <selection activeCell="A37" sqref="A37"/>
    </sheetView>
  </sheetViews>
  <sheetFormatPr defaultRowHeight="13.8" x14ac:dyDescent="0.25"/>
  <cols>
    <col min="1" max="1" width="15.796875" bestFit="1" customWidth="1"/>
    <col min="2" max="2" width="11.8984375" bestFit="1" customWidth="1"/>
    <col min="3" max="3" width="12.296875" bestFit="1" customWidth="1"/>
    <col min="4" max="4" width="6.59765625" customWidth="1"/>
    <col min="5" max="5" width="7.8984375" bestFit="1" customWidth="1"/>
    <col min="6" max="6" width="6.296875" bestFit="1" customWidth="1"/>
    <col min="7" max="7" width="9.69921875" bestFit="1" customWidth="1"/>
  </cols>
  <sheetData>
    <row r="3" spans="1:3" x14ac:dyDescent="0.25">
      <c r="A3" s="15" t="s">
        <v>59</v>
      </c>
      <c r="B3" t="s">
        <v>62</v>
      </c>
      <c r="C3" t="s">
        <v>61</v>
      </c>
    </row>
    <row r="4" spans="1:3" x14ac:dyDescent="0.25">
      <c r="A4" s="16" t="s">
        <v>26</v>
      </c>
      <c r="B4" s="46">
        <v>1650000.7</v>
      </c>
      <c r="C4" s="46">
        <v>10384311.700000001</v>
      </c>
    </row>
    <row r="5" spans="1:3" x14ac:dyDescent="0.25">
      <c r="A5" s="17" t="s">
        <v>19</v>
      </c>
      <c r="B5" s="46">
        <v>412965.5</v>
      </c>
      <c r="C5" s="46">
        <v>1960387.5</v>
      </c>
    </row>
    <row r="6" spans="1:3" x14ac:dyDescent="0.25">
      <c r="A6" s="17" t="s">
        <v>40</v>
      </c>
      <c r="B6" s="46">
        <v>450435.9</v>
      </c>
      <c r="C6" s="46">
        <v>2768549.9</v>
      </c>
    </row>
    <row r="7" spans="1:3" x14ac:dyDescent="0.25">
      <c r="A7" s="17" t="s">
        <v>28</v>
      </c>
      <c r="B7" s="46">
        <v>208949.37000000002</v>
      </c>
      <c r="C7" s="46">
        <v>1118384.3699999999</v>
      </c>
    </row>
    <row r="8" spans="1:3" hidden="1" x14ac:dyDescent="0.25">
      <c r="A8" s="17" t="s">
        <v>37</v>
      </c>
      <c r="B8" s="46">
        <v>577649.92999999993</v>
      </c>
      <c r="C8" s="46">
        <v>4536989.9300000006</v>
      </c>
    </row>
    <row r="9" spans="1:3" x14ac:dyDescent="0.25">
      <c r="A9" s="16" t="s">
        <v>36</v>
      </c>
      <c r="B9" s="46">
        <v>1711114.78</v>
      </c>
      <c r="C9" s="46">
        <v>9343179.7800000012</v>
      </c>
    </row>
    <row r="10" spans="1:3" x14ac:dyDescent="0.25">
      <c r="A10" s="17" t="s">
        <v>19</v>
      </c>
      <c r="B10" s="46">
        <v>246779.04</v>
      </c>
      <c r="C10" s="46">
        <v>1366439.04</v>
      </c>
    </row>
    <row r="11" spans="1:3" x14ac:dyDescent="0.25">
      <c r="A11" s="17" t="s">
        <v>40</v>
      </c>
      <c r="B11" s="46">
        <v>334837.78499999997</v>
      </c>
      <c r="C11" s="46">
        <v>2139346.7850000001</v>
      </c>
    </row>
    <row r="12" spans="1:3" x14ac:dyDescent="0.25">
      <c r="A12" s="17" t="s">
        <v>28</v>
      </c>
      <c r="B12" s="46">
        <v>303397.38</v>
      </c>
      <c r="C12" s="46">
        <v>1551152.3800000001</v>
      </c>
    </row>
    <row r="13" spans="1:3" x14ac:dyDescent="0.25">
      <c r="A13" s="17" t="s">
        <v>37</v>
      </c>
      <c r="B13" s="46">
        <v>826100.57500000007</v>
      </c>
      <c r="C13" s="46">
        <v>4286241.5750000002</v>
      </c>
    </row>
    <row r="14" spans="1:3" x14ac:dyDescent="0.25">
      <c r="A14" s="16" t="s">
        <v>24</v>
      </c>
      <c r="B14" s="46">
        <v>1896709.2149999999</v>
      </c>
      <c r="C14" s="46">
        <v>11501386.215</v>
      </c>
    </row>
    <row r="15" spans="1:3" x14ac:dyDescent="0.25">
      <c r="A15" s="17" t="s">
        <v>19</v>
      </c>
      <c r="B15" s="46">
        <v>417914.90499999997</v>
      </c>
      <c r="C15" s="46">
        <v>2678437.9050000003</v>
      </c>
    </row>
    <row r="16" spans="1:3" x14ac:dyDescent="0.25">
      <c r="A16" s="17" t="s">
        <v>40</v>
      </c>
      <c r="B16" s="46">
        <v>535934.0199999999</v>
      </c>
      <c r="C16" s="46">
        <v>2923130.52</v>
      </c>
    </row>
    <row r="17" spans="1:3" x14ac:dyDescent="0.25">
      <c r="A17" s="17" t="s">
        <v>28</v>
      </c>
      <c r="B17" s="46">
        <v>330780.02999999997</v>
      </c>
      <c r="C17" s="46">
        <v>2412529.0299999998</v>
      </c>
    </row>
    <row r="18" spans="1:3" x14ac:dyDescent="0.25">
      <c r="A18" s="17" t="s">
        <v>37</v>
      </c>
      <c r="B18" s="46">
        <v>612080.26</v>
      </c>
      <c r="C18" s="46">
        <v>3487288.76</v>
      </c>
    </row>
    <row r="19" spans="1:3" x14ac:dyDescent="0.25">
      <c r="A19" s="16" t="s">
        <v>18</v>
      </c>
      <c r="B19" s="46">
        <v>1904426.9950000001</v>
      </c>
      <c r="C19" s="46">
        <v>11851378.494999999</v>
      </c>
    </row>
    <row r="20" spans="1:3" x14ac:dyDescent="0.25">
      <c r="A20" s="17" t="s">
        <v>19</v>
      </c>
      <c r="B20" s="46">
        <v>407069.78</v>
      </c>
      <c r="C20" s="46">
        <v>2235587.7799999998</v>
      </c>
    </row>
    <row r="21" spans="1:3" x14ac:dyDescent="0.25">
      <c r="A21" s="17" t="s">
        <v>40</v>
      </c>
      <c r="B21" s="46">
        <v>421608.01500000007</v>
      </c>
      <c r="C21" s="46">
        <v>2426759.5150000001</v>
      </c>
    </row>
    <row r="22" spans="1:3" x14ac:dyDescent="0.25">
      <c r="A22" s="17" t="s">
        <v>28</v>
      </c>
      <c r="B22" s="46">
        <v>188345.74000000002</v>
      </c>
      <c r="C22" s="46">
        <v>1614787.7400000002</v>
      </c>
    </row>
    <row r="23" spans="1:3" x14ac:dyDescent="0.25">
      <c r="A23" s="17" t="s">
        <v>37</v>
      </c>
      <c r="B23" s="46">
        <v>887403.46000000008</v>
      </c>
      <c r="C23" s="46">
        <v>5574243.459999999</v>
      </c>
    </row>
    <row r="24" spans="1:3" x14ac:dyDescent="0.25">
      <c r="A24" s="16" t="s">
        <v>22</v>
      </c>
      <c r="B24" s="46">
        <v>1647820.48</v>
      </c>
      <c r="C24" s="46">
        <v>10359792.48</v>
      </c>
    </row>
    <row r="25" spans="1:3" x14ac:dyDescent="0.25">
      <c r="A25" s="17" t="s">
        <v>19</v>
      </c>
      <c r="B25" s="46">
        <v>390481.89999999997</v>
      </c>
      <c r="C25" s="46">
        <v>2435959.9000000004</v>
      </c>
    </row>
    <row r="26" spans="1:3" x14ac:dyDescent="0.25">
      <c r="A26" s="17" t="s">
        <v>40</v>
      </c>
      <c r="B26" s="46">
        <v>378758.86000000004</v>
      </c>
      <c r="C26" s="46">
        <v>2435826.86</v>
      </c>
    </row>
    <row r="27" spans="1:3" x14ac:dyDescent="0.25">
      <c r="A27" s="17" t="s">
        <v>28</v>
      </c>
      <c r="B27" s="46">
        <v>353570.92</v>
      </c>
      <c r="C27" s="46">
        <v>2274581.92</v>
      </c>
    </row>
    <row r="28" spans="1:3" x14ac:dyDescent="0.25">
      <c r="A28" s="17" t="s">
        <v>37</v>
      </c>
      <c r="B28" s="46">
        <v>525008.79999999993</v>
      </c>
      <c r="C28" s="46">
        <v>3213423.8000000007</v>
      </c>
    </row>
    <row r="29" spans="1:3" hidden="1" x14ac:dyDescent="0.25"/>
    <row r="30" spans="1:3" hidden="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78DC-89D0-46B6-B342-EE238F29B42A}">
  <dimension ref="A1:G31"/>
  <sheetViews>
    <sheetView workbookViewId="0">
      <selection activeCell="A12" sqref="A12"/>
    </sheetView>
  </sheetViews>
  <sheetFormatPr defaultRowHeight="13.8" x14ac:dyDescent="0.25"/>
  <cols>
    <col min="1" max="1" width="15.796875" bestFit="1" customWidth="1"/>
    <col min="2" max="2" width="16" bestFit="1" customWidth="1"/>
    <col min="3" max="3" width="10.8984375" bestFit="1" customWidth="1"/>
    <col min="4" max="4" width="9.8984375" bestFit="1" customWidth="1"/>
    <col min="5" max="5" width="10.8984375" bestFit="1" customWidth="1"/>
    <col min="6" max="6" width="18.5" customWidth="1"/>
    <col min="7" max="7" width="6.8984375" style="30" hidden="1" customWidth="1"/>
    <col min="8" max="8" width="7.8984375" customWidth="1"/>
    <col min="9" max="9" width="7.19921875" bestFit="1" customWidth="1"/>
    <col min="10" max="10" width="7.8984375" bestFit="1" customWidth="1"/>
    <col min="11" max="11" width="13.09765625" bestFit="1" customWidth="1"/>
    <col min="12" max="12" width="9.09765625" bestFit="1" customWidth="1"/>
    <col min="13" max="14" width="7.19921875" bestFit="1" customWidth="1"/>
    <col min="15" max="15" width="7.8984375" bestFit="1" customWidth="1"/>
    <col min="16" max="16" width="11.5" bestFit="1" customWidth="1"/>
    <col min="17" max="17" width="11.296875" bestFit="1" customWidth="1"/>
    <col min="18" max="18" width="6.296875" bestFit="1" customWidth="1"/>
    <col min="19" max="19" width="7.19921875" bestFit="1" customWidth="1"/>
    <col min="20" max="20" width="7.8984375" bestFit="1" customWidth="1"/>
    <col min="21" max="21" width="13.796875" bestFit="1" customWidth="1"/>
    <col min="22" max="22" width="11.796875" bestFit="1" customWidth="1"/>
    <col min="23" max="23" width="7.19921875" bestFit="1" customWidth="1"/>
    <col min="24" max="24" width="6.296875" bestFit="1" customWidth="1"/>
    <col min="25" max="25" width="7.8984375" bestFit="1" customWidth="1"/>
    <col min="26" max="26" width="14.296875" bestFit="1" customWidth="1"/>
  </cols>
  <sheetData>
    <row r="1" spans="1:7" x14ac:dyDescent="0.25">
      <c r="A1" s="15" t="s">
        <v>0</v>
      </c>
      <c r="B1" t="s">
        <v>91</v>
      </c>
    </row>
    <row r="3" spans="1:7" x14ac:dyDescent="0.25">
      <c r="A3" s="15" t="s">
        <v>93</v>
      </c>
      <c r="B3" s="15" t="s">
        <v>64</v>
      </c>
      <c r="G3"/>
    </row>
    <row r="4" spans="1:7" x14ac:dyDescent="0.25">
      <c r="A4" s="15" t="s">
        <v>59</v>
      </c>
      <c r="B4" t="s">
        <v>19</v>
      </c>
      <c r="C4" t="s">
        <v>40</v>
      </c>
      <c r="D4" t="s">
        <v>28</v>
      </c>
      <c r="E4" t="s">
        <v>37</v>
      </c>
      <c r="G4"/>
    </row>
    <row r="5" spans="1:7" x14ac:dyDescent="0.25">
      <c r="A5" s="16" t="s">
        <v>26</v>
      </c>
      <c r="B5" s="46">
        <v>128772.5</v>
      </c>
      <c r="C5" s="46">
        <v>186652.1</v>
      </c>
      <c r="D5" s="46">
        <v>70221.63</v>
      </c>
      <c r="E5" s="46">
        <v>487429.07</v>
      </c>
      <c r="G5"/>
    </row>
    <row r="6" spans="1:7" x14ac:dyDescent="0.25">
      <c r="A6" s="16" t="s">
        <v>36</v>
      </c>
      <c r="B6" s="46">
        <v>117278.95999999999</v>
      </c>
      <c r="C6" s="46">
        <v>209526.715</v>
      </c>
      <c r="D6" s="46">
        <v>96799.62</v>
      </c>
      <c r="E6" s="46">
        <v>212705.92500000002</v>
      </c>
      <c r="G6"/>
    </row>
    <row r="7" spans="1:7" x14ac:dyDescent="0.25">
      <c r="A7" s="16" t="s">
        <v>24</v>
      </c>
      <c r="B7" s="46">
        <v>164570.595</v>
      </c>
      <c r="C7" s="46">
        <v>223062.97999999998</v>
      </c>
      <c r="D7" s="46">
        <v>216625.97</v>
      </c>
      <c r="E7" s="46">
        <v>207803.24</v>
      </c>
      <c r="G7"/>
    </row>
    <row r="8" spans="1:7" x14ac:dyDescent="0.25">
      <c r="A8" s="16" t="s">
        <v>18</v>
      </c>
      <c r="B8" s="46">
        <v>174054.72</v>
      </c>
      <c r="C8" s="46">
        <v>213546.98500000002</v>
      </c>
      <c r="D8" s="46">
        <v>128442.76</v>
      </c>
      <c r="E8" s="46">
        <v>438271.54000000004</v>
      </c>
      <c r="G8"/>
    </row>
    <row r="9" spans="1:7" hidden="1" x14ac:dyDescent="0.25">
      <c r="A9" s="16" t="s">
        <v>22</v>
      </c>
      <c r="B9" s="46">
        <v>162277.09999999998</v>
      </c>
      <c r="C9" s="46">
        <v>85499.64</v>
      </c>
      <c r="D9" s="46">
        <v>146070.08000000002</v>
      </c>
      <c r="E9" s="46">
        <v>143850.19999999998</v>
      </c>
      <c r="G9"/>
    </row>
    <row r="25" hidden="1" x14ac:dyDescent="0.25"/>
    <row r="29" hidden="1" x14ac:dyDescent="0.25"/>
    <row r="30" hidden="1" x14ac:dyDescent="0.25"/>
    <row r="31" hidden="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2C49-1738-4100-AEC9-6AD565134BD8}">
  <dimension ref="A1:G31"/>
  <sheetViews>
    <sheetView workbookViewId="0">
      <selection activeCell="E43" sqref="E43"/>
    </sheetView>
  </sheetViews>
  <sheetFormatPr defaultRowHeight="13.8" x14ac:dyDescent="0.25"/>
  <cols>
    <col min="1" max="1" width="15.796875" bestFit="1" customWidth="1"/>
    <col min="2" max="2" width="11.8984375" bestFit="1" customWidth="1"/>
    <col min="3" max="3" width="15.5" customWidth="1"/>
    <col min="4" max="4" width="12" customWidth="1"/>
    <col min="5" max="5" width="15.5" customWidth="1"/>
    <col min="6" max="6" width="12" customWidth="1"/>
    <col min="7" max="7" width="6.8984375" style="30" hidden="1" customWidth="1"/>
    <col min="8" max="8" width="12" customWidth="1"/>
    <col min="9" max="9" width="14" bestFit="1" customWidth="1"/>
    <col min="10" max="10" width="10.8984375" bestFit="1" customWidth="1"/>
    <col min="11" max="11" width="14" bestFit="1" customWidth="1"/>
  </cols>
  <sheetData>
    <row r="1" spans="1:7" x14ac:dyDescent="0.25">
      <c r="A1" s="15" t="s">
        <v>0</v>
      </c>
      <c r="B1" t="s">
        <v>91</v>
      </c>
    </row>
    <row r="3" spans="1:7" x14ac:dyDescent="0.25">
      <c r="A3" s="15" t="s">
        <v>59</v>
      </c>
      <c r="B3" t="s">
        <v>62</v>
      </c>
      <c r="G3"/>
    </row>
    <row r="4" spans="1:7" x14ac:dyDescent="0.25">
      <c r="A4" s="16" t="s">
        <v>26</v>
      </c>
      <c r="B4" s="46">
        <v>1650000.7</v>
      </c>
      <c r="G4"/>
    </row>
    <row r="5" spans="1:7" x14ac:dyDescent="0.25">
      <c r="A5" s="17" t="s">
        <v>19</v>
      </c>
      <c r="B5" s="46">
        <v>412965.5</v>
      </c>
      <c r="G5"/>
    </row>
    <row r="6" spans="1:7" x14ac:dyDescent="0.25">
      <c r="A6" s="17" t="s">
        <v>40</v>
      </c>
      <c r="B6" s="46">
        <v>450435.9</v>
      </c>
      <c r="G6"/>
    </row>
    <row r="7" spans="1:7" x14ac:dyDescent="0.25">
      <c r="A7" s="17" t="s">
        <v>28</v>
      </c>
      <c r="B7" s="46">
        <v>208949.37000000002</v>
      </c>
      <c r="G7"/>
    </row>
    <row r="8" spans="1:7" x14ac:dyDescent="0.25">
      <c r="A8" s="17" t="s">
        <v>37</v>
      </c>
      <c r="B8" s="46">
        <v>577649.92999999993</v>
      </c>
      <c r="G8"/>
    </row>
    <row r="9" spans="1:7" hidden="1" x14ac:dyDescent="0.25">
      <c r="A9" s="16" t="s">
        <v>36</v>
      </c>
      <c r="B9" s="46">
        <v>1711114.78</v>
      </c>
      <c r="G9"/>
    </row>
    <row r="10" spans="1:7" x14ac:dyDescent="0.25">
      <c r="A10" s="17" t="s">
        <v>19</v>
      </c>
      <c r="B10" s="46">
        <v>246779.04</v>
      </c>
    </row>
    <row r="11" spans="1:7" x14ac:dyDescent="0.25">
      <c r="A11" s="17" t="s">
        <v>40</v>
      </c>
      <c r="B11" s="46">
        <v>334837.78499999997</v>
      </c>
    </row>
    <row r="12" spans="1:7" x14ac:dyDescent="0.25">
      <c r="A12" s="17" t="s">
        <v>28</v>
      </c>
      <c r="B12" s="46">
        <v>303397.38</v>
      </c>
    </row>
    <row r="13" spans="1:7" x14ac:dyDescent="0.25">
      <c r="A13" s="17" t="s">
        <v>37</v>
      </c>
      <c r="B13" s="46">
        <v>826100.57500000007</v>
      </c>
    </row>
    <row r="14" spans="1:7" x14ac:dyDescent="0.25">
      <c r="A14" s="16" t="s">
        <v>24</v>
      </c>
      <c r="B14" s="46">
        <v>1896709.2149999999</v>
      </c>
    </row>
    <row r="15" spans="1:7" x14ac:dyDescent="0.25">
      <c r="A15" s="17" t="s">
        <v>19</v>
      </c>
      <c r="B15" s="46">
        <v>417914.90499999997</v>
      </c>
    </row>
    <row r="16" spans="1:7" x14ac:dyDescent="0.25">
      <c r="A16" s="17" t="s">
        <v>40</v>
      </c>
      <c r="B16" s="46">
        <v>535934.0199999999</v>
      </c>
    </row>
    <row r="17" spans="1:2" x14ac:dyDescent="0.25">
      <c r="A17" s="17" t="s">
        <v>28</v>
      </c>
      <c r="B17" s="46">
        <v>330780.02999999997</v>
      </c>
    </row>
    <row r="18" spans="1:2" x14ac:dyDescent="0.25">
      <c r="A18" s="17" t="s">
        <v>37</v>
      </c>
      <c r="B18" s="46">
        <v>612080.26</v>
      </c>
    </row>
    <row r="19" spans="1:2" x14ac:dyDescent="0.25">
      <c r="A19" s="16" t="s">
        <v>18</v>
      </c>
      <c r="B19" s="46">
        <v>1904426.9950000001</v>
      </c>
    </row>
    <row r="20" spans="1:2" x14ac:dyDescent="0.25">
      <c r="A20" s="17" t="s">
        <v>19</v>
      </c>
      <c r="B20" s="46">
        <v>407069.78</v>
      </c>
    </row>
    <row r="21" spans="1:2" x14ac:dyDescent="0.25">
      <c r="A21" s="17" t="s">
        <v>40</v>
      </c>
      <c r="B21" s="46">
        <v>421608.01500000007</v>
      </c>
    </row>
    <row r="22" spans="1:2" x14ac:dyDescent="0.25">
      <c r="A22" s="17" t="s">
        <v>28</v>
      </c>
      <c r="B22" s="46">
        <v>188345.74000000002</v>
      </c>
    </row>
    <row r="23" spans="1:2" x14ac:dyDescent="0.25">
      <c r="A23" s="17" t="s">
        <v>37</v>
      </c>
      <c r="B23" s="46">
        <v>887403.46000000008</v>
      </c>
    </row>
    <row r="24" spans="1:2" x14ac:dyDescent="0.25">
      <c r="A24" s="16" t="s">
        <v>22</v>
      </c>
      <c r="B24" s="46">
        <v>1647820.48</v>
      </c>
    </row>
    <row r="25" spans="1:2" hidden="1" x14ac:dyDescent="0.25">
      <c r="A25" s="17" t="s">
        <v>19</v>
      </c>
      <c r="B25" s="46">
        <v>390481.89999999997</v>
      </c>
    </row>
    <row r="26" spans="1:2" x14ac:dyDescent="0.25">
      <c r="A26" s="17" t="s">
        <v>40</v>
      </c>
      <c r="B26" s="46">
        <v>378758.86000000004</v>
      </c>
    </row>
    <row r="27" spans="1:2" x14ac:dyDescent="0.25">
      <c r="A27" s="17" t="s">
        <v>28</v>
      </c>
      <c r="B27" s="46">
        <v>353570.92</v>
      </c>
    </row>
    <row r="28" spans="1:2" x14ac:dyDescent="0.25">
      <c r="A28" s="17" t="s">
        <v>37</v>
      </c>
      <c r="B28" s="46">
        <v>525008.79999999993</v>
      </c>
    </row>
    <row r="29" spans="1:2" hidden="1" x14ac:dyDescent="0.25"/>
    <row r="30" spans="1:2" hidden="1" x14ac:dyDescent="0.25"/>
    <row r="31" spans="1:2" hidden="1" x14ac:dyDescent="0.25"/>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8F120-1658-46EB-8D98-7C59DB6CA527}">
  <dimension ref="A3:G31"/>
  <sheetViews>
    <sheetView workbookViewId="0">
      <selection activeCell="A37" sqref="A37"/>
    </sheetView>
  </sheetViews>
  <sheetFormatPr defaultRowHeight="13.8" x14ac:dyDescent="0.25"/>
  <cols>
    <col min="1" max="1" width="12.59765625" bestFit="1" customWidth="1"/>
    <col min="2" max="2" width="16" bestFit="1" customWidth="1"/>
    <col min="3" max="4" width="10.8984375" bestFit="1" customWidth="1"/>
    <col min="5" max="5" width="11.8984375" bestFit="1" customWidth="1"/>
    <col min="6" max="6" width="10.8984375" customWidth="1"/>
    <col min="7" max="7" width="6.8984375" style="30" hidden="1" customWidth="1"/>
    <col min="8" max="8" width="10.8984375" customWidth="1"/>
    <col min="9" max="9" width="9" bestFit="1" customWidth="1"/>
    <col min="10" max="10" width="9.19921875" bestFit="1" customWidth="1"/>
    <col min="11" max="11" width="9.8984375" bestFit="1" customWidth="1"/>
    <col min="12" max="12" width="9" bestFit="1" customWidth="1"/>
    <col min="13" max="13" width="9.8984375" bestFit="1" customWidth="1"/>
  </cols>
  <sheetData>
    <row r="3" spans="1:7" x14ac:dyDescent="0.25">
      <c r="A3" s="15" t="s">
        <v>61</v>
      </c>
      <c r="B3" s="15" t="s">
        <v>64</v>
      </c>
      <c r="G3"/>
    </row>
    <row r="4" spans="1:7" x14ac:dyDescent="0.25">
      <c r="A4" s="15" t="s">
        <v>59</v>
      </c>
      <c r="B4" t="s">
        <v>19</v>
      </c>
      <c r="C4" t="s">
        <v>40</v>
      </c>
      <c r="D4" t="s">
        <v>28</v>
      </c>
      <c r="E4" t="s">
        <v>37</v>
      </c>
      <c r="G4"/>
    </row>
    <row r="5" spans="1:7" x14ac:dyDescent="0.25">
      <c r="A5" s="16" t="s">
        <v>38</v>
      </c>
      <c r="B5" s="46">
        <v>84856.92</v>
      </c>
      <c r="C5" s="46">
        <v>2826775</v>
      </c>
      <c r="D5" s="46">
        <v>34245.82</v>
      </c>
      <c r="E5" s="46">
        <v>237652.40000000002</v>
      </c>
      <c r="G5"/>
    </row>
    <row r="6" spans="1:7" x14ac:dyDescent="0.25">
      <c r="A6" s="16" t="s">
        <v>29</v>
      </c>
      <c r="B6" s="46">
        <v>2065287</v>
      </c>
      <c r="C6" s="46">
        <v>2068179</v>
      </c>
      <c r="D6" s="46">
        <v>118467.9</v>
      </c>
      <c r="E6" s="46">
        <v>444797.29999999993</v>
      </c>
      <c r="G6"/>
    </row>
    <row r="7" spans="1:7" x14ac:dyDescent="0.25">
      <c r="A7" s="16" t="s">
        <v>41</v>
      </c>
      <c r="B7" s="46">
        <v>699891.42500000005</v>
      </c>
      <c r="C7" s="46">
        <v>717774.9</v>
      </c>
      <c r="D7" s="46">
        <v>2872870.5</v>
      </c>
      <c r="E7" s="46">
        <v>1076156.5450000002</v>
      </c>
      <c r="G7"/>
    </row>
    <row r="8" spans="1:7" x14ac:dyDescent="0.25">
      <c r="A8" s="16" t="s">
        <v>43</v>
      </c>
      <c r="B8" s="46">
        <v>87864.6</v>
      </c>
      <c r="C8" s="46">
        <v>315512</v>
      </c>
      <c r="D8" s="46">
        <v>1827856.16</v>
      </c>
      <c r="E8" s="46">
        <v>3132227.83</v>
      </c>
      <c r="G8"/>
    </row>
    <row r="9" spans="1:7" hidden="1" x14ac:dyDescent="0.25">
      <c r="A9" s="16" t="s">
        <v>25</v>
      </c>
      <c r="B9" s="46">
        <v>1336115.75</v>
      </c>
      <c r="C9" s="46">
        <v>830939.02999999991</v>
      </c>
      <c r="D9" s="46">
        <v>202265.32</v>
      </c>
      <c r="E9" s="46">
        <v>4272943.5600000005</v>
      </c>
      <c r="G9"/>
    </row>
    <row r="10" spans="1:7" x14ac:dyDescent="0.25">
      <c r="A10" s="16" t="s">
        <v>32</v>
      </c>
      <c r="B10" s="46">
        <v>979938</v>
      </c>
      <c r="C10" s="46">
        <v>109040.04</v>
      </c>
      <c r="D10" s="46">
        <v>411527.4</v>
      </c>
      <c r="E10" s="46">
        <v>2494116.2400000002</v>
      </c>
    </row>
    <row r="11" spans="1:7" x14ac:dyDescent="0.25">
      <c r="A11" s="16" t="s">
        <v>34</v>
      </c>
      <c r="B11" s="46">
        <v>21025.439999999999</v>
      </c>
      <c r="C11" s="46">
        <v>275375.40000000002</v>
      </c>
      <c r="D11" s="46">
        <v>1266585.8999999999</v>
      </c>
      <c r="E11" s="46">
        <v>223860.97999999998</v>
      </c>
    </row>
    <row r="12" spans="1:7" x14ac:dyDescent="0.25">
      <c r="A12" s="16" t="s">
        <v>35</v>
      </c>
      <c r="B12" s="46">
        <v>95154.12</v>
      </c>
      <c r="C12" s="46">
        <v>3011599.5</v>
      </c>
      <c r="D12" s="46">
        <v>50625.120000000003</v>
      </c>
      <c r="E12" s="46">
        <v>290745.25</v>
      </c>
    </row>
    <row r="13" spans="1:7" x14ac:dyDescent="0.25">
      <c r="A13" s="16" t="s">
        <v>39</v>
      </c>
      <c r="B13" s="46">
        <v>2336384.7000000002</v>
      </c>
      <c r="C13" s="46">
        <v>632439.15999999992</v>
      </c>
      <c r="D13" s="46">
        <v>1465044.6400000001</v>
      </c>
      <c r="E13" s="46">
        <v>481520.70999999996</v>
      </c>
    </row>
    <row r="14" spans="1:7" x14ac:dyDescent="0.25">
      <c r="A14" s="16" t="s">
        <v>44</v>
      </c>
      <c r="B14" s="46">
        <v>130169.25</v>
      </c>
      <c r="C14" s="46">
        <v>122262.8</v>
      </c>
      <c r="D14" s="46">
        <v>117010.68</v>
      </c>
      <c r="E14" s="46">
        <v>4048646.5</v>
      </c>
    </row>
    <row r="15" spans="1:7" x14ac:dyDescent="0.25">
      <c r="A15" s="16" t="s">
        <v>27</v>
      </c>
      <c r="B15" s="46">
        <v>2840124.92</v>
      </c>
      <c r="C15" s="46">
        <v>1783716.75</v>
      </c>
      <c r="D15" s="46">
        <v>604936</v>
      </c>
      <c r="E15" s="46">
        <v>4395520.209999999</v>
      </c>
    </row>
    <row r="25" hidden="1" x14ac:dyDescent="0.25"/>
    <row r="29" hidden="1" x14ac:dyDescent="0.25"/>
    <row r="30" hidden="1" x14ac:dyDescent="0.25"/>
    <row r="31" hidden="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1850F-0D82-41B6-8066-2EC60B829FC7}">
  <sheetPr codeName="Sheet4"/>
  <dimension ref="A1:AN322"/>
  <sheetViews>
    <sheetView workbookViewId="0">
      <selection activeCell="L1" sqref="L1"/>
    </sheetView>
  </sheetViews>
  <sheetFormatPr defaultRowHeight="13.8" x14ac:dyDescent="0.25"/>
  <cols>
    <col min="2" max="2" width="10.8984375" customWidth="1"/>
    <col min="3" max="3" width="8.8984375" customWidth="1"/>
    <col min="5" max="5" width="15.59765625" customWidth="1"/>
    <col min="6" max="6" width="9.5" customWidth="1"/>
    <col min="7" max="7" width="12.5" customWidth="1"/>
    <col min="11" max="11" width="15.69921875" customWidth="1"/>
    <col min="12" max="12" width="11.3984375" customWidth="1"/>
    <col min="13" max="13" width="16.796875" customWidth="1"/>
    <col min="14" max="14" width="14.3984375" customWidth="1"/>
    <col min="15" max="16" width="12" customWidth="1"/>
    <col min="17" max="17" width="15.8984375" customWidth="1"/>
    <col min="18" max="18" width="11.8984375" customWidth="1"/>
    <col min="19" max="19" width="15.69921875" customWidth="1"/>
    <col min="20" max="20" width="9.796875" customWidth="1"/>
    <col min="21" max="21" width="12" customWidth="1"/>
    <col min="22" max="22" width="10.8984375" customWidth="1"/>
    <col min="23" max="23" width="15.69921875" customWidth="1"/>
    <col min="24" max="24" width="9.796875" customWidth="1"/>
    <col min="25" max="25" width="22.69921875" customWidth="1"/>
    <col min="26" max="26" width="8.8984375" customWidth="1"/>
    <col min="27" max="27" width="15.69921875" customWidth="1"/>
    <col min="28" max="28" width="14.3984375" customWidth="1"/>
    <col min="29" max="29" width="22.69921875" customWidth="1"/>
    <col min="30" max="30" width="10.8984375" customWidth="1"/>
    <col min="31" max="31" width="17.3984375" customWidth="1"/>
    <col min="32" max="32" width="11.5" customWidth="1"/>
    <col min="33" max="33" width="14.3984375" customWidth="1"/>
    <col min="34" max="34" width="15.8984375" customWidth="1"/>
    <col min="35" max="35" width="10.8984375" customWidth="1"/>
    <col min="36" max="36" width="15.8984375" customWidth="1"/>
    <col min="37" max="37" width="8.3984375" customWidth="1"/>
    <col min="38" max="38" width="15.69921875" customWidth="1"/>
    <col min="39" max="39" width="9.796875" customWidth="1"/>
    <col min="40" max="40" width="15.8984375" customWidth="1"/>
    <col min="41" max="41" width="5.8984375" customWidth="1"/>
    <col min="42" max="42" width="7.19921875" bestFit="1" customWidth="1"/>
    <col min="43" max="43" width="6.19921875" bestFit="1" customWidth="1"/>
    <col min="44" max="44" width="9.19921875" bestFit="1" customWidth="1"/>
    <col min="45" max="45" width="7" bestFit="1" customWidth="1"/>
    <col min="46" max="46" width="8.8984375" bestFit="1" customWidth="1"/>
    <col min="47" max="47" width="8.59765625" bestFit="1" customWidth="1"/>
    <col min="48" max="49" width="15.19921875" bestFit="1" customWidth="1"/>
    <col min="50" max="50" width="18.69921875" bestFit="1" customWidth="1"/>
  </cols>
  <sheetData>
    <row r="1" spans="1:40" x14ac:dyDescent="0.25">
      <c r="A1" s="20"/>
      <c r="B1" s="20"/>
      <c r="C1" s="20"/>
      <c r="D1" s="20" t="s">
        <v>71</v>
      </c>
      <c r="E1" s="20"/>
      <c r="F1" s="20"/>
      <c r="G1" s="20"/>
      <c r="J1" t="str">
        <f>List!J2</f>
        <v>John Terry</v>
      </c>
      <c r="L1" t="s">
        <v>36</v>
      </c>
    </row>
    <row r="2" spans="1:40" x14ac:dyDescent="0.25">
      <c r="A2" s="19"/>
      <c r="B2" s="19" t="s">
        <v>66</v>
      </c>
      <c r="C2" s="19" t="s">
        <v>67</v>
      </c>
      <c r="D2" s="19" t="s">
        <v>68</v>
      </c>
      <c r="E2" s="19" t="s">
        <v>69</v>
      </c>
      <c r="F2" s="19" t="s">
        <v>70</v>
      </c>
      <c r="G2" s="19" t="s">
        <v>56</v>
      </c>
    </row>
    <row r="3" spans="1:40" x14ac:dyDescent="0.25">
      <c r="A3" s="19" t="s">
        <v>58</v>
      </c>
      <c r="B3" s="24">
        <f>SUM(B4:B15)</f>
        <v>58924427.505000003</v>
      </c>
      <c r="C3" s="24">
        <f t="shared" ref="C3:F3" si="0">SUM(C4:C15)</f>
        <v>9574548.5050000008</v>
      </c>
      <c r="D3" s="22">
        <f>IFERROR((C3/B3),"")</f>
        <v>0.16248861313395971</v>
      </c>
      <c r="E3" s="25">
        <f>1-D3</f>
        <v>0.83751138686604032</v>
      </c>
      <c r="F3" s="24">
        <f t="shared" si="0"/>
        <v>556652.5</v>
      </c>
      <c r="G3" s="24">
        <f>IFERROR((C3/F3),"")</f>
        <v>17.200225463821685</v>
      </c>
      <c r="K3" s="15" t="s">
        <v>59</v>
      </c>
      <c r="L3" s="15" t="s">
        <v>2</v>
      </c>
      <c r="M3" s="15" t="s">
        <v>0</v>
      </c>
      <c r="N3" s="15" t="s">
        <v>14</v>
      </c>
      <c r="O3" t="s">
        <v>61</v>
      </c>
      <c r="P3" t="s">
        <v>62</v>
      </c>
      <c r="Q3" t="s">
        <v>63</v>
      </c>
      <c r="S3" s="15" t="s">
        <v>59</v>
      </c>
      <c r="T3" s="15" t="s">
        <v>2</v>
      </c>
      <c r="U3" t="s">
        <v>61</v>
      </c>
      <c r="W3" s="15" t="s">
        <v>59</v>
      </c>
      <c r="X3" s="15" t="s">
        <v>2</v>
      </c>
      <c r="Y3" t="s">
        <v>65</v>
      </c>
      <c r="AA3" s="15" t="s">
        <v>59</v>
      </c>
      <c r="AB3" s="15" t="s">
        <v>14</v>
      </c>
      <c r="AC3" t="s">
        <v>65</v>
      </c>
      <c r="AE3" s="15" t="s">
        <v>59</v>
      </c>
      <c r="AF3" s="15" t="s">
        <v>1</v>
      </c>
      <c r="AG3" s="15" t="s">
        <v>14</v>
      </c>
      <c r="AH3" t="s">
        <v>63</v>
      </c>
      <c r="AL3" s="15" t="s">
        <v>59</v>
      </c>
      <c r="AM3" s="15" t="s">
        <v>2</v>
      </c>
      <c r="AN3" t="s">
        <v>63</v>
      </c>
    </row>
    <row r="4" spans="1:40" x14ac:dyDescent="0.25">
      <c r="A4" t="s">
        <v>21</v>
      </c>
      <c r="B4" s="18">
        <f>SUMIF(Data!O:O,Analysis!A4,Data!J:J)</f>
        <v>5484378.8350000009</v>
      </c>
      <c r="C4" s="18">
        <f>SUMIF(Data!O:O,Analysis!A4,Data!L:L)</f>
        <v>764476.33499999996</v>
      </c>
      <c r="D4" s="22">
        <f>IFERROR((C4/B4),"")</f>
        <v>0.13939159893939015</v>
      </c>
      <c r="E4" s="23"/>
      <c r="F4">
        <f>SUMIF(Data!O:O,Analysis!A4,Data!E:E)</f>
        <v>40506</v>
      </c>
      <c r="G4" s="18">
        <f>IFERROR((C4/F4),"")</f>
        <v>18.873162864760776</v>
      </c>
      <c r="K4" t="s">
        <v>26</v>
      </c>
      <c r="L4" t="s">
        <v>19</v>
      </c>
      <c r="M4" t="s">
        <v>30</v>
      </c>
      <c r="N4" t="s">
        <v>38</v>
      </c>
      <c r="O4">
        <v>8113.32</v>
      </c>
      <c r="P4">
        <v>5932.32</v>
      </c>
      <c r="Q4">
        <v>727</v>
      </c>
      <c r="S4" s="16" t="s">
        <v>26</v>
      </c>
      <c r="U4">
        <v>11927281.799999999</v>
      </c>
      <c r="W4" s="16" t="s">
        <v>26</v>
      </c>
      <c r="X4" s="16" t="s">
        <v>19</v>
      </c>
      <c r="Y4" s="18">
        <v>29.569090909090907</v>
      </c>
      <c r="AA4" s="16" t="s">
        <v>26</v>
      </c>
      <c r="AC4" s="18">
        <v>18.419275362318842</v>
      </c>
      <c r="AE4" t="s">
        <v>30</v>
      </c>
      <c r="AH4">
        <v>87410.5</v>
      </c>
      <c r="AL4" t="s">
        <v>26</v>
      </c>
      <c r="AM4" t="s">
        <v>19</v>
      </c>
      <c r="AN4" s="18">
        <v>15306</v>
      </c>
    </row>
    <row r="5" spans="1:40" x14ac:dyDescent="0.25">
      <c r="A5" t="s">
        <v>38</v>
      </c>
      <c r="B5" s="18">
        <f>SUMIF(Data!O:O,Analysis!A5,Data!J:J)</f>
        <v>3183530.1400000006</v>
      </c>
      <c r="C5" s="18">
        <f>SUMIF(Data!O:O,Analysis!A5,Data!L:L)</f>
        <v>784206.13999999978</v>
      </c>
      <c r="D5" s="22">
        <f t="shared" ref="D5:D15" si="1">IFERROR((C5/B5),"")</f>
        <v>0.24633224926841737</v>
      </c>
      <c r="E5" s="23"/>
      <c r="F5">
        <f>SUMIF(Data!O:O,Analysis!A5,Data!E:E)</f>
        <v>36012</v>
      </c>
      <c r="G5" s="18">
        <f t="shared" ref="G5:G15" si="2">IFERROR((C5/F5),"")</f>
        <v>21.776245140508713</v>
      </c>
      <c r="K5" t="s">
        <v>26</v>
      </c>
      <c r="L5" t="s">
        <v>19</v>
      </c>
      <c r="M5" t="s">
        <v>30</v>
      </c>
      <c r="N5" t="s">
        <v>35</v>
      </c>
      <c r="O5">
        <v>6339.36</v>
      </c>
      <c r="P5">
        <v>4653.3599999999997</v>
      </c>
      <c r="Q5">
        <v>562</v>
      </c>
      <c r="S5" s="16" t="s">
        <v>36</v>
      </c>
      <c r="U5">
        <v>10594800.495000001</v>
      </c>
      <c r="W5" s="16" t="s">
        <v>26</v>
      </c>
      <c r="X5" s="16" t="s">
        <v>40</v>
      </c>
      <c r="Y5" s="18">
        <v>19.936</v>
      </c>
      <c r="AA5" s="16" t="s">
        <v>36</v>
      </c>
      <c r="AC5" s="18">
        <v>17.90746031746032</v>
      </c>
      <c r="AE5" t="s">
        <v>31</v>
      </c>
      <c r="AH5">
        <v>39347</v>
      </c>
      <c r="AL5" t="s">
        <v>26</v>
      </c>
      <c r="AM5" t="s">
        <v>40</v>
      </c>
      <c r="AN5" s="18">
        <v>22133</v>
      </c>
    </row>
    <row r="6" spans="1:40" x14ac:dyDescent="0.25">
      <c r="A6" t="s">
        <v>29</v>
      </c>
      <c r="B6" s="18">
        <f>SUMIF(Data!O:O,Analysis!A6,Data!J:J)</f>
        <v>4696731.2</v>
      </c>
      <c r="C6" s="18">
        <f>SUMIF(Data!O:O,Analysis!A6,Data!L:L)</f>
        <v>616541.19999999984</v>
      </c>
      <c r="D6" s="22">
        <f t="shared" si="1"/>
        <v>0.1312702758037334</v>
      </c>
      <c r="E6" s="23"/>
      <c r="F6">
        <f>SUMIF(Data!O:O,Analysis!A6,Data!E:E)</f>
        <v>32676</v>
      </c>
      <c r="G6" s="18">
        <f t="shared" si="2"/>
        <v>18.868319255722849</v>
      </c>
      <c r="K6" t="s">
        <v>26</v>
      </c>
      <c r="L6" t="s">
        <v>19</v>
      </c>
      <c r="M6" t="s">
        <v>17</v>
      </c>
      <c r="N6" t="s">
        <v>29</v>
      </c>
      <c r="O6">
        <v>419265</v>
      </c>
      <c r="P6">
        <v>104665</v>
      </c>
      <c r="Q6">
        <v>1210</v>
      </c>
      <c r="S6" s="16" t="s">
        <v>24</v>
      </c>
      <c r="U6">
        <v>12741889.214999996</v>
      </c>
      <c r="W6" s="16" t="s">
        <v>26</v>
      </c>
      <c r="X6" s="16" t="s">
        <v>28</v>
      </c>
      <c r="Y6" s="18">
        <v>12.201999999999998</v>
      </c>
      <c r="AA6" s="16" t="s">
        <v>24</v>
      </c>
      <c r="AC6" s="18">
        <v>17.181343283582081</v>
      </c>
      <c r="AE6" t="s">
        <v>17</v>
      </c>
      <c r="AH6">
        <v>248045.5</v>
      </c>
      <c r="AL6" t="s">
        <v>26</v>
      </c>
      <c r="AM6" t="s">
        <v>28</v>
      </c>
      <c r="AN6" s="18">
        <v>24832</v>
      </c>
    </row>
    <row r="7" spans="1:40" x14ac:dyDescent="0.25">
      <c r="A7" t="s">
        <v>41</v>
      </c>
      <c r="B7" s="18">
        <f>SUMIF(Data!O:O,Analysis!A7,Data!J:J)</f>
        <v>5366693.37</v>
      </c>
      <c r="C7" s="18">
        <f>SUMIF(Data!O:O,Analysis!A7,Data!L:L)</f>
        <v>616045.37</v>
      </c>
      <c r="D7" s="22">
        <f t="shared" si="1"/>
        <v>0.11479049156110069</v>
      </c>
      <c r="E7" s="23"/>
      <c r="F7">
        <f>SUMIF(Data!O:O,Analysis!A7,Data!E:E)</f>
        <v>55565.5</v>
      </c>
      <c r="G7" s="18">
        <f t="shared" si="2"/>
        <v>11.086832117051047</v>
      </c>
      <c r="K7" t="s">
        <v>26</v>
      </c>
      <c r="L7" t="s">
        <v>19</v>
      </c>
      <c r="M7" t="s">
        <v>17</v>
      </c>
      <c r="N7" t="s">
        <v>41</v>
      </c>
      <c r="O7">
        <v>44358.8</v>
      </c>
      <c r="P7">
        <v>18568.800000000003</v>
      </c>
      <c r="Q7">
        <v>2579</v>
      </c>
      <c r="S7" s="16" t="s">
        <v>18</v>
      </c>
      <c r="U7">
        <v>12815883.714999998</v>
      </c>
      <c r="W7" s="16" t="s">
        <v>26</v>
      </c>
      <c r="X7" s="16" t="s">
        <v>37</v>
      </c>
      <c r="Y7" s="18">
        <v>16.557142857142857</v>
      </c>
      <c r="AA7" s="16" t="s">
        <v>18</v>
      </c>
      <c r="AC7" s="18">
        <v>16.44140845070422</v>
      </c>
      <c r="AE7" t="s">
        <v>23</v>
      </c>
      <c r="AH7">
        <v>96801</v>
      </c>
      <c r="AL7" t="s">
        <v>26</v>
      </c>
      <c r="AM7" t="s">
        <v>37</v>
      </c>
      <c r="AN7" s="18">
        <v>44483</v>
      </c>
    </row>
    <row r="8" spans="1:40" x14ac:dyDescent="0.25">
      <c r="A8" t="s">
        <v>43</v>
      </c>
      <c r="B8" s="18">
        <f>SUMIF(Data!O:O,Analysis!A8,Data!J:J)</f>
        <v>5363460.59</v>
      </c>
      <c r="C8" s="18">
        <f>SUMIF(Data!O:O,Analysis!A8,Data!L:L)</f>
        <v>818772.59</v>
      </c>
      <c r="D8" s="22">
        <f t="shared" si="1"/>
        <v>0.15265751957357068</v>
      </c>
      <c r="E8" s="23"/>
      <c r="F8">
        <f>SUMIF(Data!O:O,Analysis!A8,Data!E:E)</f>
        <v>32832</v>
      </c>
      <c r="G8" s="18">
        <f t="shared" si="2"/>
        <v>24.93824896442495</v>
      </c>
      <c r="K8" t="s">
        <v>26</v>
      </c>
      <c r="L8" t="s">
        <v>19</v>
      </c>
      <c r="M8" t="s">
        <v>17</v>
      </c>
      <c r="N8" t="s">
        <v>25</v>
      </c>
      <c r="O8">
        <v>272888</v>
      </c>
      <c r="P8">
        <v>42528</v>
      </c>
      <c r="Q8">
        <v>886</v>
      </c>
      <c r="S8" s="16" t="s">
        <v>22</v>
      </c>
      <c r="U8">
        <v>10844572.279999996</v>
      </c>
      <c r="W8" s="16" t="s">
        <v>36</v>
      </c>
      <c r="X8" s="16" t="s">
        <v>19</v>
      </c>
      <c r="Y8" s="18">
        <v>19.0625</v>
      </c>
      <c r="AA8" s="16" t="s">
        <v>22</v>
      </c>
      <c r="AC8" s="18">
        <v>19.708181818181817</v>
      </c>
      <c r="AE8" t="s">
        <v>33</v>
      </c>
      <c r="AH8">
        <v>85048.5</v>
      </c>
      <c r="AL8" t="s">
        <v>36</v>
      </c>
      <c r="AM8" t="s">
        <v>19</v>
      </c>
      <c r="AN8" s="18">
        <v>18397.5</v>
      </c>
    </row>
    <row r="9" spans="1:40" x14ac:dyDescent="0.25">
      <c r="A9" t="s">
        <v>25</v>
      </c>
      <c r="B9" s="18">
        <f>SUMIF(Data!O:O,Analysis!A9,Data!J:J)</f>
        <v>6642263.6599999983</v>
      </c>
      <c r="C9" s="18">
        <f>SUMIF(Data!O:O,Analysis!A9,Data!L:L)</f>
        <v>1073660.6600000001</v>
      </c>
      <c r="D9" s="22">
        <f t="shared" si="1"/>
        <v>0.16164077714433883</v>
      </c>
      <c r="E9" s="23"/>
      <c r="F9">
        <f>SUMIF(Data!O:O,Analysis!A9,Data!E:E)</f>
        <v>67124</v>
      </c>
      <c r="G9" s="18">
        <f t="shared" si="2"/>
        <v>15.995182944997321</v>
      </c>
      <c r="K9" t="s">
        <v>26</v>
      </c>
      <c r="L9" t="s">
        <v>19</v>
      </c>
      <c r="M9" t="s">
        <v>17</v>
      </c>
      <c r="N9" t="s">
        <v>39</v>
      </c>
      <c r="O9">
        <v>484060.5</v>
      </c>
      <c r="P9">
        <v>120840.5</v>
      </c>
      <c r="Q9">
        <v>1397</v>
      </c>
      <c r="S9" s="16" t="s">
        <v>60</v>
      </c>
      <c r="U9">
        <v>58924427.504999988</v>
      </c>
      <c r="W9" s="16" t="s">
        <v>36</v>
      </c>
      <c r="X9" s="16" t="s">
        <v>40</v>
      </c>
      <c r="Y9" s="18">
        <v>16.200769230769229</v>
      </c>
      <c r="AA9" s="16" t="s">
        <v>60</v>
      </c>
      <c r="AC9" s="18">
        <v>17.911696428571418</v>
      </c>
      <c r="AE9" t="s">
        <v>60</v>
      </c>
      <c r="AH9">
        <v>556652.5</v>
      </c>
      <c r="AL9" t="s">
        <v>36</v>
      </c>
      <c r="AM9" t="s">
        <v>40</v>
      </c>
      <c r="AN9" s="18">
        <v>24096.5</v>
      </c>
    </row>
    <row r="10" spans="1:40" x14ac:dyDescent="0.25">
      <c r="A10" t="s">
        <v>32</v>
      </c>
      <c r="B10" s="18">
        <f>SUMIF(Data!O:O,Analysis!A10,Data!J:J)</f>
        <v>3994621.6800000006</v>
      </c>
      <c r="C10" s="18">
        <f>SUMIF(Data!O:O,Analysis!A10,Data!L:L)</f>
        <v>582247.17999999993</v>
      </c>
      <c r="D10" s="22">
        <f t="shared" si="1"/>
        <v>0.14575777799313397</v>
      </c>
      <c r="E10" s="23"/>
      <c r="F10">
        <f>SUMIF(Data!O:O,Analysis!A10,Data!E:E)</f>
        <v>44646</v>
      </c>
      <c r="G10" s="18">
        <f t="shared" si="2"/>
        <v>13.041418716122383</v>
      </c>
      <c r="K10" t="s">
        <v>26</v>
      </c>
      <c r="L10" t="s">
        <v>19</v>
      </c>
      <c r="M10" t="s">
        <v>17</v>
      </c>
      <c r="N10" t="s">
        <v>27</v>
      </c>
      <c r="O10">
        <v>441882.77</v>
      </c>
      <c r="P10">
        <v>85157.77</v>
      </c>
      <c r="Q10">
        <v>1883</v>
      </c>
      <c r="W10" s="16" t="s">
        <v>36</v>
      </c>
      <c r="X10" s="16" t="s">
        <v>28</v>
      </c>
      <c r="Y10" s="18">
        <v>17.466363636363635</v>
      </c>
      <c r="AL10" t="s">
        <v>36</v>
      </c>
      <c r="AM10" t="s">
        <v>28</v>
      </c>
      <c r="AN10" s="18">
        <v>17227.5</v>
      </c>
    </row>
    <row r="11" spans="1:40" x14ac:dyDescent="0.25">
      <c r="A11" t="s">
        <v>34</v>
      </c>
      <c r="B11" s="18">
        <f>SUMIF(Data!O:O,Analysis!A11,Data!J:J)</f>
        <v>1786847.72</v>
      </c>
      <c r="C11" s="18">
        <f>SUMIF(Data!O:O,Analysis!A11,Data!L:L)</f>
        <v>349771.72000000003</v>
      </c>
      <c r="D11" s="22">
        <f t="shared" si="1"/>
        <v>0.19574791745543937</v>
      </c>
      <c r="E11" s="23"/>
      <c r="F11">
        <f>SUMIF(Data!O:O,Analysis!A11,Data!E:E)</f>
        <v>35792</v>
      </c>
      <c r="G11" s="18">
        <f t="shared" si="2"/>
        <v>9.7723435404559691</v>
      </c>
      <c r="K11" t="s">
        <v>26</v>
      </c>
      <c r="L11" t="s">
        <v>19</v>
      </c>
      <c r="M11" t="s">
        <v>23</v>
      </c>
      <c r="N11" t="s">
        <v>25</v>
      </c>
      <c r="O11">
        <v>37050</v>
      </c>
      <c r="P11">
        <v>12350</v>
      </c>
      <c r="Q11">
        <v>2470</v>
      </c>
      <c r="W11" s="16" t="s">
        <v>36</v>
      </c>
      <c r="X11" s="16" t="s">
        <v>37</v>
      </c>
      <c r="Y11" s="18">
        <v>18.39555555555555</v>
      </c>
      <c r="AL11" t="s">
        <v>36</v>
      </c>
      <c r="AM11" t="s">
        <v>37</v>
      </c>
      <c r="AN11" s="18">
        <v>50597.5</v>
      </c>
    </row>
    <row r="12" spans="1:40" x14ac:dyDescent="0.25">
      <c r="A12" t="s">
        <v>35</v>
      </c>
      <c r="B12" s="18">
        <f>SUMIF(Data!O:O,Analysis!A12,Data!J:J)</f>
        <v>3448123.99</v>
      </c>
      <c r="C12" s="18">
        <f>SUMIF(Data!O:O,Analysis!A12,Data!L:L)</f>
        <v>807818.98999999987</v>
      </c>
      <c r="D12" s="22">
        <f t="shared" si="1"/>
        <v>0.23427782537483516</v>
      </c>
      <c r="E12" s="23"/>
      <c r="F12">
        <f>SUMIF(Data!O:O,Analysis!A12,Data!E:E)</f>
        <v>42687</v>
      </c>
      <c r="G12" s="18">
        <f t="shared" si="2"/>
        <v>18.924238995478714</v>
      </c>
      <c r="K12" t="s">
        <v>26</v>
      </c>
      <c r="L12" t="s">
        <v>19</v>
      </c>
      <c r="M12" t="s">
        <v>23</v>
      </c>
      <c r="N12" t="s">
        <v>44</v>
      </c>
      <c r="O12">
        <v>39771.75</v>
      </c>
      <c r="P12">
        <v>11861.75</v>
      </c>
      <c r="Q12">
        <v>2791</v>
      </c>
      <c r="W12" s="16" t="s">
        <v>24</v>
      </c>
      <c r="X12" s="16" t="s">
        <v>19</v>
      </c>
      <c r="Y12" s="18">
        <v>19.548333333333336</v>
      </c>
      <c r="AL12" t="s">
        <v>24</v>
      </c>
      <c r="AM12" t="s">
        <v>19</v>
      </c>
      <c r="AN12" s="18">
        <v>24593</v>
      </c>
    </row>
    <row r="13" spans="1:40" x14ac:dyDescent="0.25">
      <c r="A13" t="s">
        <v>39</v>
      </c>
      <c r="B13" s="18">
        <f>SUMIF(Data!O:O,Analysis!A13,Data!J:J)</f>
        <v>4915389.2100000009</v>
      </c>
      <c r="C13" s="18">
        <f>SUMIF(Data!O:O,Analysis!A13,Data!L:L)</f>
        <v>709386.20999999973</v>
      </c>
      <c r="D13" s="22">
        <f t="shared" si="1"/>
        <v>0.14431943833802727</v>
      </c>
      <c r="E13" s="23"/>
      <c r="F13">
        <f>SUMIF(Data!O:O,Analysis!A13,Data!E:E)</f>
        <v>59396</v>
      </c>
      <c r="G13" s="18">
        <f t="shared" si="2"/>
        <v>11.94333305273082</v>
      </c>
      <c r="K13" t="s">
        <v>26</v>
      </c>
      <c r="L13" t="s">
        <v>19</v>
      </c>
      <c r="M13" t="s">
        <v>33</v>
      </c>
      <c r="N13" t="s">
        <v>32</v>
      </c>
      <c r="O13">
        <v>206658</v>
      </c>
      <c r="P13">
        <v>6408</v>
      </c>
      <c r="Q13">
        <v>801</v>
      </c>
      <c r="W13" s="16" t="s">
        <v>24</v>
      </c>
      <c r="X13" s="16" t="s">
        <v>40</v>
      </c>
      <c r="Y13" s="18">
        <v>18.459166666666665</v>
      </c>
      <c r="AL13" t="s">
        <v>24</v>
      </c>
      <c r="AM13" t="s">
        <v>40</v>
      </c>
      <c r="AN13" s="18">
        <v>24076.5</v>
      </c>
    </row>
    <row r="14" spans="1:40" x14ac:dyDescent="0.25">
      <c r="A14" t="s">
        <v>44</v>
      </c>
      <c r="B14" s="18">
        <f>SUMIF(Data!O:O,Analysis!A14,Data!J:J)</f>
        <v>4418089.2300000004</v>
      </c>
      <c r="C14" s="18">
        <f>SUMIF(Data!O:O,Analysis!A14,Data!L:L)</f>
        <v>644115.23</v>
      </c>
      <c r="D14" s="22">
        <f t="shared" si="1"/>
        <v>0.14579045294655579</v>
      </c>
      <c r="E14" s="23"/>
      <c r="F14">
        <f>SUMIF(Data!O:O,Analysis!A14,Data!E:E)</f>
        <v>40569</v>
      </c>
      <c r="G14" s="18">
        <f t="shared" si="2"/>
        <v>15.877029998274544</v>
      </c>
      <c r="K14" t="s">
        <v>26</v>
      </c>
      <c r="L14" t="s">
        <v>40</v>
      </c>
      <c r="M14" t="s">
        <v>30</v>
      </c>
      <c r="N14" t="s">
        <v>34</v>
      </c>
      <c r="O14">
        <v>12802.2</v>
      </c>
      <c r="P14">
        <v>9433.2000000000007</v>
      </c>
      <c r="Q14">
        <v>1123</v>
      </c>
      <c r="W14" s="16" t="s">
        <v>24</v>
      </c>
      <c r="X14" s="16" t="s">
        <v>28</v>
      </c>
      <c r="Y14" s="18">
        <v>17.103999999999999</v>
      </c>
      <c r="AL14" t="s">
        <v>24</v>
      </c>
      <c r="AM14" t="s">
        <v>28</v>
      </c>
      <c r="AN14" s="18">
        <v>24757</v>
      </c>
    </row>
    <row r="15" spans="1:40" x14ac:dyDescent="0.25">
      <c r="A15" t="s">
        <v>27</v>
      </c>
      <c r="B15" s="18">
        <f>SUMIF(Data!O:O,Analysis!A15,Data!J:J)</f>
        <v>9624297.8800000008</v>
      </c>
      <c r="C15" s="18">
        <f>SUMIF(Data!O:O,Analysis!A15,Data!L:L)</f>
        <v>1807506.8800000004</v>
      </c>
      <c r="D15" s="22">
        <f t="shared" si="1"/>
        <v>0.18780662262710432</v>
      </c>
      <c r="E15" s="23"/>
      <c r="F15">
        <f>SUMIF(Data!O:O,Analysis!A15,Data!E:E)</f>
        <v>68847</v>
      </c>
      <c r="G15" s="18">
        <f t="shared" si="2"/>
        <v>26.253967202637739</v>
      </c>
      <c r="K15" t="s">
        <v>26</v>
      </c>
      <c r="L15" t="s">
        <v>40</v>
      </c>
      <c r="M15" t="s">
        <v>30</v>
      </c>
      <c r="N15" t="s">
        <v>39</v>
      </c>
      <c r="O15">
        <v>4280.3999999999996</v>
      </c>
      <c r="P15">
        <v>3050.3999999999996</v>
      </c>
      <c r="Q15">
        <v>410</v>
      </c>
      <c r="W15" s="16" t="s">
        <v>24</v>
      </c>
      <c r="X15" s="16" t="s">
        <v>37</v>
      </c>
      <c r="Y15" s="18">
        <v>15.660714285714286</v>
      </c>
      <c r="AL15" t="s">
        <v>24</v>
      </c>
      <c r="AM15" t="s">
        <v>37</v>
      </c>
      <c r="AN15" s="18">
        <v>51270</v>
      </c>
    </row>
    <row r="16" spans="1:40" x14ac:dyDescent="0.25">
      <c r="K16" t="s">
        <v>26</v>
      </c>
      <c r="L16" t="s">
        <v>40</v>
      </c>
      <c r="M16" t="s">
        <v>31</v>
      </c>
      <c r="N16" t="s">
        <v>41</v>
      </c>
      <c r="O16">
        <v>128880</v>
      </c>
      <c r="P16">
        <v>0</v>
      </c>
      <c r="Q16">
        <v>1074</v>
      </c>
      <c r="W16" s="16" t="s">
        <v>18</v>
      </c>
      <c r="X16" s="16" t="s">
        <v>19</v>
      </c>
      <c r="Y16" s="18">
        <v>15.030000000000001</v>
      </c>
      <c r="AL16" t="s">
        <v>18</v>
      </c>
      <c r="AM16" t="s">
        <v>19</v>
      </c>
      <c r="AN16" s="18">
        <v>24770</v>
      </c>
    </row>
    <row r="17" spans="1:40" x14ac:dyDescent="0.25">
      <c r="A17" t="s">
        <v>72</v>
      </c>
      <c r="K17" t="s">
        <v>26</v>
      </c>
      <c r="L17" t="s">
        <v>40</v>
      </c>
      <c r="M17" t="s">
        <v>17</v>
      </c>
      <c r="N17" t="s">
        <v>21</v>
      </c>
      <c r="O17">
        <v>46796.2</v>
      </c>
      <c r="P17">
        <v>20506.199999999997</v>
      </c>
      <c r="Q17">
        <v>2629</v>
      </c>
      <c r="W17" s="16" t="s">
        <v>18</v>
      </c>
      <c r="X17" s="16" t="s">
        <v>40</v>
      </c>
      <c r="Y17" s="18">
        <v>27.01</v>
      </c>
      <c r="AL17" t="s">
        <v>18</v>
      </c>
      <c r="AM17" t="s">
        <v>40</v>
      </c>
      <c r="AN17" s="18">
        <v>18418</v>
      </c>
    </row>
    <row r="18" spans="1:40" x14ac:dyDescent="0.25">
      <c r="K18" t="s">
        <v>26</v>
      </c>
      <c r="L18" t="s">
        <v>40</v>
      </c>
      <c r="M18" t="s">
        <v>17</v>
      </c>
      <c r="N18" t="s">
        <v>38</v>
      </c>
      <c r="O18">
        <v>626640</v>
      </c>
      <c r="P18">
        <v>141740</v>
      </c>
      <c r="Q18">
        <v>1865</v>
      </c>
      <c r="W18" s="16" t="s">
        <v>18</v>
      </c>
      <c r="X18" s="16" t="s">
        <v>28</v>
      </c>
      <c r="Y18" s="18">
        <v>11.112142857142858</v>
      </c>
      <c r="AL18" t="s">
        <v>18</v>
      </c>
      <c r="AM18" t="s">
        <v>28</v>
      </c>
      <c r="AN18" s="18">
        <v>25398.5</v>
      </c>
    </row>
    <row r="19" spans="1:40" x14ac:dyDescent="0.25">
      <c r="K19" t="s">
        <v>26</v>
      </c>
      <c r="L19" t="s">
        <v>40</v>
      </c>
      <c r="M19" t="s">
        <v>17</v>
      </c>
      <c r="N19" t="s">
        <v>43</v>
      </c>
      <c r="O19">
        <v>36702</v>
      </c>
      <c r="P19">
        <v>16312</v>
      </c>
      <c r="Q19">
        <v>2039</v>
      </c>
      <c r="W19" s="16" t="s">
        <v>18</v>
      </c>
      <c r="X19" s="16" t="s">
        <v>37</v>
      </c>
      <c r="Y19" s="18">
        <v>15.406666666666666</v>
      </c>
      <c r="AL19" t="s">
        <v>18</v>
      </c>
      <c r="AM19" t="s">
        <v>37</v>
      </c>
      <c r="AN19" s="18">
        <v>56770.5</v>
      </c>
    </row>
    <row r="20" spans="1:40" x14ac:dyDescent="0.25">
      <c r="K20" t="s">
        <v>26</v>
      </c>
      <c r="L20" t="s">
        <v>40</v>
      </c>
      <c r="M20" t="s">
        <v>17</v>
      </c>
      <c r="N20" t="s">
        <v>25</v>
      </c>
      <c r="O20">
        <v>18891.599999999999</v>
      </c>
      <c r="P20">
        <v>8511.5999999999985</v>
      </c>
      <c r="Q20">
        <v>1038</v>
      </c>
      <c r="W20" s="16" t="s">
        <v>22</v>
      </c>
      <c r="X20" s="16" t="s">
        <v>19</v>
      </c>
      <c r="Y20" s="18">
        <v>22.333846153846146</v>
      </c>
      <c r="AL20" t="s">
        <v>22</v>
      </c>
      <c r="AM20" t="s">
        <v>19</v>
      </c>
      <c r="AN20" s="18">
        <v>17767</v>
      </c>
    </row>
    <row r="21" spans="1:40" x14ac:dyDescent="0.25">
      <c r="A21" s="21"/>
      <c r="B21" s="21"/>
      <c r="C21" s="21"/>
      <c r="D21" s="21" t="s">
        <v>73</v>
      </c>
      <c r="E21" s="21"/>
      <c r="F21" s="21"/>
      <c r="G21" s="21"/>
      <c r="K21" t="s">
        <v>26</v>
      </c>
      <c r="L21" t="s">
        <v>40</v>
      </c>
      <c r="M21" t="s">
        <v>17</v>
      </c>
      <c r="N21" t="s">
        <v>32</v>
      </c>
      <c r="O21">
        <v>11191.95</v>
      </c>
      <c r="P21">
        <v>2776.9500000000007</v>
      </c>
      <c r="Q21">
        <v>1683</v>
      </c>
      <c r="W21" s="16" t="s">
        <v>22</v>
      </c>
      <c r="X21" s="16" t="s">
        <v>40</v>
      </c>
      <c r="Y21" s="18">
        <v>22.756666666666671</v>
      </c>
      <c r="AL21" t="s">
        <v>22</v>
      </c>
      <c r="AM21" t="s">
        <v>40</v>
      </c>
      <c r="AN21" s="18">
        <v>19590.5</v>
      </c>
    </row>
    <row r="22" spans="1:40" x14ac:dyDescent="0.25">
      <c r="A22" s="20"/>
      <c r="B22" s="20"/>
      <c r="C22" s="20"/>
      <c r="D22" s="20" t="str">
        <f>List!J2</f>
        <v>John Terry</v>
      </c>
      <c r="E22" s="20"/>
      <c r="F22" s="20"/>
      <c r="G22" s="20"/>
      <c r="K22" t="s">
        <v>26</v>
      </c>
      <c r="L22" t="s">
        <v>40</v>
      </c>
      <c r="M22" t="s">
        <v>17</v>
      </c>
      <c r="N22" t="s">
        <v>35</v>
      </c>
      <c r="O22">
        <v>552391</v>
      </c>
      <c r="P22">
        <v>115851</v>
      </c>
      <c r="Q22">
        <v>1679</v>
      </c>
      <c r="W22" s="16" t="s">
        <v>22</v>
      </c>
      <c r="X22" s="16" t="s">
        <v>28</v>
      </c>
      <c r="Y22" s="18">
        <v>21.318461538461538</v>
      </c>
      <c r="AL22" t="s">
        <v>22</v>
      </c>
      <c r="AM22" t="s">
        <v>28</v>
      </c>
      <c r="AN22" s="18">
        <v>19279</v>
      </c>
    </row>
    <row r="23" spans="1:40" x14ac:dyDescent="0.25">
      <c r="A23" s="19"/>
      <c r="B23" s="19" t="s">
        <v>66</v>
      </c>
      <c r="C23" s="19" t="s">
        <v>67</v>
      </c>
      <c r="D23" s="19" t="s">
        <v>68</v>
      </c>
      <c r="E23" s="19" t="s">
        <v>74</v>
      </c>
      <c r="F23" s="19" t="s">
        <v>70</v>
      </c>
      <c r="G23" s="19" t="s">
        <v>56</v>
      </c>
      <c r="K23" t="s">
        <v>26</v>
      </c>
      <c r="L23" t="s">
        <v>40</v>
      </c>
      <c r="M23" t="s">
        <v>17</v>
      </c>
      <c r="N23" t="s">
        <v>44</v>
      </c>
      <c r="O23">
        <v>30830.799999999999</v>
      </c>
      <c r="P23">
        <v>13890.8</v>
      </c>
      <c r="Q23">
        <v>1694</v>
      </c>
      <c r="W23" s="16" t="s">
        <v>22</v>
      </c>
      <c r="X23" s="16" t="s">
        <v>37</v>
      </c>
      <c r="Y23" s="18">
        <v>16.434999999999999</v>
      </c>
      <c r="AL23" t="s">
        <v>22</v>
      </c>
      <c r="AM23" t="s">
        <v>37</v>
      </c>
      <c r="AN23" s="18">
        <v>32889.5</v>
      </c>
    </row>
    <row r="24" spans="1:40" x14ac:dyDescent="0.25">
      <c r="A24" s="19" t="s">
        <v>58</v>
      </c>
      <c r="B24" s="24">
        <f>SUM(B25:B36)</f>
        <v>10594800.495000001</v>
      </c>
      <c r="C24" s="24">
        <f t="shared" ref="C24" si="3">SUM(C25:C36)</f>
        <v>1815167.9950000003</v>
      </c>
      <c r="D24" s="22">
        <f>IFERROR((C24/B24),"")</f>
        <v>0.1713263025440292</v>
      </c>
      <c r="E24" s="26">
        <f>IFERROR((B24/F24),"")</f>
        <v>96.037858347156885</v>
      </c>
      <c r="F24" s="24">
        <f t="shared" ref="F24" si="4">SUM(F25:F36)</f>
        <v>110319</v>
      </c>
      <c r="G24" s="24">
        <f>IFERROR((C24/F24),"")</f>
        <v>16.453811174865621</v>
      </c>
      <c r="K24" t="s">
        <v>26</v>
      </c>
      <c r="L24" t="s">
        <v>40</v>
      </c>
      <c r="M24" t="s">
        <v>23</v>
      </c>
      <c r="N24" t="s">
        <v>27</v>
      </c>
      <c r="O24">
        <v>28795.95</v>
      </c>
      <c r="P24">
        <v>7225.9500000000007</v>
      </c>
      <c r="Q24">
        <v>2157</v>
      </c>
      <c r="W24" s="16" t="s">
        <v>60</v>
      </c>
      <c r="Y24">
        <v>17.91169642857141</v>
      </c>
      <c r="AL24" t="s">
        <v>60</v>
      </c>
      <c r="AN24" s="18">
        <v>556652.5</v>
      </c>
    </row>
    <row r="25" spans="1:40" x14ac:dyDescent="0.25">
      <c r="A25" t="s">
        <v>21</v>
      </c>
      <c r="B25" s="18">
        <f t="shared" ref="B25:B36" si="5">SUMIFS(O:O,N:N,A25,$K:$K,$J$1)</f>
        <v>1251620.7150000001</v>
      </c>
      <c r="C25" s="18">
        <f t="shared" ref="C25:C36" si="6">SUMIFS(P:P,N:N,A25,$K:$K,$J$1)</f>
        <v>104053.215</v>
      </c>
      <c r="D25" s="22">
        <f>IFERROR((C25/B25),"")</f>
        <v>8.3134781769731242E-2</v>
      </c>
      <c r="E25" s="18">
        <f>IFERROR((B25/F25),"")</f>
        <v>177.95133503945405</v>
      </c>
      <c r="F25" s="18">
        <f t="shared" ref="F25:F36" si="7">SUMIFS(Q:Q,N:N,A25,$K:$K,$J$1)</f>
        <v>7033.5</v>
      </c>
      <c r="G25" s="18">
        <f>IFERROR((C25/F25),"")</f>
        <v>14.793945404137343</v>
      </c>
      <c r="K25" t="s">
        <v>26</v>
      </c>
      <c r="L25" t="s">
        <v>40</v>
      </c>
      <c r="M25" t="s">
        <v>33</v>
      </c>
      <c r="N25" t="s">
        <v>29</v>
      </c>
      <c r="O25">
        <v>323694</v>
      </c>
      <c r="P25">
        <v>48444</v>
      </c>
      <c r="Q25">
        <v>1101</v>
      </c>
    </row>
    <row r="26" spans="1:40" x14ac:dyDescent="0.25">
      <c r="A26" t="s">
        <v>38</v>
      </c>
      <c r="B26" s="18">
        <f t="shared" si="5"/>
        <v>181574.16</v>
      </c>
      <c r="C26" s="18">
        <f t="shared" si="6"/>
        <v>57760.160000000003</v>
      </c>
      <c r="D26" s="22">
        <f t="shared" ref="D26:D36" si="8">IFERROR((C26/B26),"")</f>
        <v>0.31810781886585626</v>
      </c>
      <c r="E26" s="18">
        <f t="shared" ref="E26:E36" si="9">IFERROR((B26/F26),"")</f>
        <v>23.951214879303521</v>
      </c>
      <c r="F26" s="18">
        <f t="shared" si="7"/>
        <v>7581</v>
      </c>
      <c r="G26" s="18">
        <f t="shared" ref="G26:G36" si="10">IFERROR((C26/F26),"")</f>
        <v>7.6190687244426858</v>
      </c>
      <c r="K26" t="s">
        <v>26</v>
      </c>
      <c r="L26" t="s">
        <v>40</v>
      </c>
      <c r="M26" t="s">
        <v>33</v>
      </c>
      <c r="N26" t="s">
        <v>25</v>
      </c>
      <c r="O26">
        <v>678960</v>
      </c>
      <c r="P26">
        <v>63960</v>
      </c>
      <c r="Q26">
        <v>2460</v>
      </c>
    </row>
    <row r="27" spans="1:40" x14ac:dyDescent="0.25">
      <c r="A27" t="s">
        <v>29</v>
      </c>
      <c r="B27" s="18">
        <f t="shared" si="5"/>
        <v>1407960.5</v>
      </c>
      <c r="C27" s="18">
        <f t="shared" si="6"/>
        <v>185350.5</v>
      </c>
      <c r="D27" s="22">
        <f t="shared" si="8"/>
        <v>0.13164467327030838</v>
      </c>
      <c r="E27" s="18">
        <f t="shared" si="9"/>
        <v>219.85641786383511</v>
      </c>
      <c r="F27" s="18">
        <f t="shared" si="7"/>
        <v>6404</v>
      </c>
      <c r="G27" s="18">
        <f t="shared" si="10"/>
        <v>28.942926296064961</v>
      </c>
      <c r="K27" t="s">
        <v>26</v>
      </c>
      <c r="L27" t="s">
        <v>40</v>
      </c>
      <c r="M27" t="s">
        <v>33</v>
      </c>
      <c r="N27" t="s">
        <v>39</v>
      </c>
      <c r="O27">
        <v>139230</v>
      </c>
      <c r="P27">
        <v>2730</v>
      </c>
      <c r="Q27">
        <v>546</v>
      </c>
    </row>
    <row r="28" spans="1:40" x14ac:dyDescent="0.25">
      <c r="A28" t="s">
        <v>41</v>
      </c>
      <c r="B28" s="18">
        <f t="shared" si="5"/>
        <v>788129.77500000002</v>
      </c>
      <c r="C28" s="18">
        <f t="shared" si="6"/>
        <v>147808.27499999999</v>
      </c>
      <c r="D28" s="22">
        <f t="shared" si="8"/>
        <v>0.18754306674938145</v>
      </c>
      <c r="E28" s="18">
        <f t="shared" si="9"/>
        <v>63.44884071971984</v>
      </c>
      <c r="F28" s="18">
        <f t="shared" si="7"/>
        <v>12421.5</v>
      </c>
      <c r="G28" s="18">
        <f t="shared" si="10"/>
        <v>11.899390170269291</v>
      </c>
      <c r="K28" t="s">
        <v>26</v>
      </c>
      <c r="L28" t="s">
        <v>40</v>
      </c>
      <c r="M28" t="s">
        <v>33</v>
      </c>
      <c r="N28" t="s">
        <v>27</v>
      </c>
      <c r="O28">
        <v>175260</v>
      </c>
      <c r="P28">
        <v>16510</v>
      </c>
      <c r="Q28">
        <v>635</v>
      </c>
    </row>
    <row r="29" spans="1:40" x14ac:dyDescent="0.25">
      <c r="A29" t="s">
        <v>43</v>
      </c>
      <c r="B29" s="18">
        <f t="shared" si="5"/>
        <v>1614433.15</v>
      </c>
      <c r="C29" s="18">
        <f t="shared" si="6"/>
        <v>254488.15</v>
      </c>
      <c r="D29" s="22">
        <f t="shared" si="8"/>
        <v>0.15763312962199766</v>
      </c>
      <c r="E29" s="18">
        <f t="shared" si="9"/>
        <v>173.57629824750026</v>
      </c>
      <c r="F29" s="18">
        <f t="shared" si="7"/>
        <v>9301</v>
      </c>
      <c r="G29" s="18">
        <f t="shared" si="10"/>
        <v>27.361375120954737</v>
      </c>
      <c r="K29" t="s">
        <v>26</v>
      </c>
      <c r="L29" t="s">
        <v>28</v>
      </c>
      <c r="M29" t="s">
        <v>30</v>
      </c>
      <c r="N29" t="s">
        <v>21</v>
      </c>
      <c r="O29">
        <v>26114.400000000001</v>
      </c>
      <c r="P29">
        <v>19094.400000000001</v>
      </c>
      <c r="Q29">
        <v>2340</v>
      </c>
    </row>
    <row r="30" spans="1:40" x14ac:dyDescent="0.25">
      <c r="A30" t="s">
        <v>25</v>
      </c>
      <c r="B30" s="18">
        <f t="shared" si="5"/>
        <v>981259.11999999988</v>
      </c>
      <c r="C30" s="18">
        <f t="shared" si="6"/>
        <v>169302.12</v>
      </c>
      <c r="D30" s="22">
        <f t="shared" si="8"/>
        <v>0.1725355887647699</v>
      </c>
      <c r="E30" s="18">
        <f t="shared" si="9"/>
        <v>71.976756399911963</v>
      </c>
      <c r="F30" s="18">
        <f t="shared" si="7"/>
        <v>13633</v>
      </c>
      <c r="G30" s="18">
        <f t="shared" si="10"/>
        <v>12.418552042837232</v>
      </c>
      <c r="K30" t="s">
        <v>26</v>
      </c>
      <c r="L30" t="s">
        <v>28</v>
      </c>
      <c r="M30" t="s">
        <v>30</v>
      </c>
      <c r="N30" t="s">
        <v>43</v>
      </c>
      <c r="O30">
        <v>28100.16</v>
      </c>
      <c r="P30">
        <v>20117.16</v>
      </c>
      <c r="Q30">
        <v>2661</v>
      </c>
    </row>
    <row r="31" spans="1:40" x14ac:dyDescent="0.25">
      <c r="A31" t="s">
        <v>32</v>
      </c>
      <c r="B31" s="18">
        <f t="shared" si="5"/>
        <v>1235380.2749999999</v>
      </c>
      <c r="C31" s="18">
        <f t="shared" si="6"/>
        <v>289631.77500000002</v>
      </c>
      <c r="D31" s="22">
        <f t="shared" si="8"/>
        <v>0.23444746598370292</v>
      </c>
      <c r="E31" s="18">
        <f t="shared" si="9"/>
        <v>117.11985921501706</v>
      </c>
      <c r="F31" s="18">
        <f t="shared" si="7"/>
        <v>10548</v>
      </c>
      <c r="G31" s="18">
        <f t="shared" si="10"/>
        <v>27.458454209328785</v>
      </c>
      <c r="K31" t="s">
        <v>26</v>
      </c>
      <c r="L31" t="s">
        <v>28</v>
      </c>
      <c r="M31" t="s">
        <v>30</v>
      </c>
      <c r="N31" t="s">
        <v>25</v>
      </c>
      <c r="O31">
        <v>6305.76</v>
      </c>
      <c r="P31">
        <v>4493.76</v>
      </c>
      <c r="Q31">
        <v>604</v>
      </c>
    </row>
    <row r="32" spans="1:40" x14ac:dyDescent="0.25">
      <c r="A32" t="s">
        <v>34</v>
      </c>
      <c r="B32" s="18">
        <f t="shared" si="5"/>
        <v>61050.119999999995</v>
      </c>
      <c r="C32" s="18">
        <f t="shared" si="6"/>
        <v>29257.119999999999</v>
      </c>
      <c r="D32" s="22">
        <f t="shared" si="8"/>
        <v>0.47923116285438916</v>
      </c>
      <c r="E32" s="18">
        <f t="shared" si="9"/>
        <v>12.168650588000796</v>
      </c>
      <c r="F32" s="18">
        <f t="shared" si="7"/>
        <v>5017</v>
      </c>
      <c r="G32" s="18">
        <f t="shared" si="10"/>
        <v>5.8315965716563678</v>
      </c>
      <c r="K32" t="s">
        <v>26</v>
      </c>
      <c r="L32" t="s">
        <v>28</v>
      </c>
      <c r="M32" t="s">
        <v>30</v>
      </c>
      <c r="N32" t="s">
        <v>44</v>
      </c>
      <c r="O32">
        <v>8114.4</v>
      </c>
      <c r="P32">
        <v>6044.4</v>
      </c>
      <c r="Q32">
        <v>690</v>
      </c>
    </row>
    <row r="33" spans="1:17" x14ac:dyDescent="0.25">
      <c r="A33" t="s">
        <v>35</v>
      </c>
      <c r="B33" s="18">
        <f t="shared" si="5"/>
        <v>740012.48</v>
      </c>
      <c r="C33" s="18">
        <f t="shared" si="6"/>
        <v>155841.48000000001</v>
      </c>
      <c r="D33" s="22">
        <f t="shared" si="8"/>
        <v>0.21059304297138343</v>
      </c>
      <c r="E33" s="18">
        <f t="shared" si="9"/>
        <v>80.708090304286173</v>
      </c>
      <c r="F33" s="18">
        <f t="shared" si="7"/>
        <v>9169</v>
      </c>
      <c r="G33" s="18">
        <f t="shared" si="10"/>
        <v>16.996562329588834</v>
      </c>
      <c r="K33" t="s">
        <v>26</v>
      </c>
      <c r="L33" t="s">
        <v>28</v>
      </c>
      <c r="M33" t="s">
        <v>31</v>
      </c>
      <c r="N33" t="s">
        <v>27</v>
      </c>
      <c r="O33">
        <v>136560</v>
      </c>
      <c r="P33">
        <v>0</v>
      </c>
      <c r="Q33">
        <v>1138</v>
      </c>
    </row>
    <row r="34" spans="1:17" x14ac:dyDescent="0.25">
      <c r="A34" t="s">
        <v>39</v>
      </c>
      <c r="B34" s="18">
        <f t="shared" si="5"/>
        <v>383677.85999999993</v>
      </c>
      <c r="C34" s="18">
        <f t="shared" si="6"/>
        <v>75073.86</v>
      </c>
      <c r="D34" s="22">
        <f t="shared" si="8"/>
        <v>0.19566899169006002</v>
      </c>
      <c r="E34" s="18">
        <f t="shared" si="9"/>
        <v>32.397015958794221</v>
      </c>
      <c r="F34" s="18">
        <f t="shared" si="7"/>
        <v>11843</v>
      </c>
      <c r="G34" s="18">
        <f t="shared" si="10"/>
        <v>6.3390914464240478</v>
      </c>
      <c r="K34" t="s">
        <v>26</v>
      </c>
      <c r="L34" t="s">
        <v>28</v>
      </c>
      <c r="M34" t="s">
        <v>17</v>
      </c>
      <c r="N34" t="s">
        <v>38</v>
      </c>
      <c r="O34">
        <v>8139.6</v>
      </c>
      <c r="P34">
        <v>1299.6000000000004</v>
      </c>
      <c r="Q34">
        <v>1368</v>
      </c>
    </row>
    <row r="35" spans="1:17" x14ac:dyDescent="0.25">
      <c r="A35" t="s">
        <v>44</v>
      </c>
      <c r="B35" s="18">
        <f t="shared" si="5"/>
        <v>1300626.04</v>
      </c>
      <c r="C35" s="18">
        <f t="shared" si="6"/>
        <v>227527.03999999998</v>
      </c>
      <c r="D35" s="22">
        <f t="shared" si="8"/>
        <v>0.17493655593732382</v>
      </c>
      <c r="E35" s="18">
        <f t="shared" si="9"/>
        <v>129.14566974481184</v>
      </c>
      <c r="F35" s="18">
        <f t="shared" si="7"/>
        <v>10071</v>
      </c>
      <c r="G35" s="18">
        <f t="shared" si="10"/>
        <v>22.592298679376427</v>
      </c>
      <c r="K35" t="s">
        <v>26</v>
      </c>
      <c r="L35" t="s">
        <v>28</v>
      </c>
      <c r="M35" t="s">
        <v>17</v>
      </c>
      <c r="N35" t="s">
        <v>41</v>
      </c>
      <c r="O35">
        <v>322420</v>
      </c>
      <c r="P35">
        <v>67620</v>
      </c>
      <c r="Q35">
        <v>980</v>
      </c>
    </row>
    <row r="36" spans="1:17" x14ac:dyDescent="0.25">
      <c r="A36" t="s">
        <v>27</v>
      </c>
      <c r="B36" s="18">
        <f t="shared" si="5"/>
        <v>649076.30000000005</v>
      </c>
      <c r="C36" s="18">
        <f t="shared" si="6"/>
        <v>119074.3</v>
      </c>
      <c r="D36" s="22">
        <f t="shared" si="8"/>
        <v>0.18345193007355221</v>
      </c>
      <c r="E36" s="18">
        <f t="shared" si="9"/>
        <v>88.951116897355078</v>
      </c>
      <c r="F36" s="18">
        <f t="shared" si="7"/>
        <v>7297</v>
      </c>
      <c r="G36" s="18">
        <f t="shared" si="10"/>
        <v>16.318254077017954</v>
      </c>
      <c r="K36" t="s">
        <v>26</v>
      </c>
      <c r="L36" t="s">
        <v>28</v>
      </c>
      <c r="M36" t="s">
        <v>17</v>
      </c>
      <c r="N36" t="s">
        <v>32</v>
      </c>
      <c r="O36">
        <v>39237</v>
      </c>
      <c r="P36">
        <v>16687</v>
      </c>
      <c r="Q36">
        <v>2255</v>
      </c>
    </row>
    <row r="37" spans="1:17" x14ac:dyDescent="0.25">
      <c r="K37" t="s">
        <v>26</v>
      </c>
      <c r="L37" t="s">
        <v>28</v>
      </c>
      <c r="M37" t="s">
        <v>17</v>
      </c>
      <c r="N37" t="s">
        <v>35</v>
      </c>
      <c r="O37">
        <v>14907.2</v>
      </c>
      <c r="P37">
        <v>2807.2000000000007</v>
      </c>
      <c r="Q37">
        <v>2420</v>
      </c>
    </row>
    <row r="38" spans="1:17" x14ac:dyDescent="0.25">
      <c r="K38" t="s">
        <v>26</v>
      </c>
      <c r="L38" t="s">
        <v>28</v>
      </c>
      <c r="M38" t="s">
        <v>23</v>
      </c>
      <c r="N38" t="s">
        <v>29</v>
      </c>
      <c r="O38">
        <v>32877.9</v>
      </c>
      <c r="P38">
        <v>10737.900000000001</v>
      </c>
      <c r="Q38">
        <v>2214</v>
      </c>
    </row>
    <row r="39" spans="1:17" x14ac:dyDescent="0.25">
      <c r="A39" s="27" t="s">
        <v>75</v>
      </c>
      <c r="B39" s="27"/>
      <c r="C39" s="27"/>
      <c r="D39" s="27"/>
      <c r="E39" s="27"/>
      <c r="F39" s="27"/>
      <c r="G39" s="27"/>
      <c r="K39" t="s">
        <v>26</v>
      </c>
      <c r="L39" t="s">
        <v>28</v>
      </c>
      <c r="M39" t="s">
        <v>23</v>
      </c>
      <c r="N39" t="s">
        <v>25</v>
      </c>
      <c r="O39">
        <v>37050</v>
      </c>
      <c r="P39">
        <v>12350</v>
      </c>
      <c r="Q39">
        <v>2470</v>
      </c>
    </row>
    <row r="40" spans="1:17" x14ac:dyDescent="0.25">
      <c r="A40" t="str">
        <f>TEXT(MAX(Data!M:M),"MMMM")</f>
        <v>December</v>
      </c>
      <c r="C40" t="str">
        <f>ROUND(VLOOKUP($A$40,$A$25:$F$36,2,FALSE)/1000000,1)&amp;"M"</f>
        <v>0.6M</v>
      </c>
      <c r="D40" t="str">
        <f>ROUND(VLOOKUP($A$40,$A$25:$F$36,4,FALSE)/1000000,1)&amp;"M"</f>
        <v>0M</v>
      </c>
      <c r="K40" t="s">
        <v>26</v>
      </c>
      <c r="L40" t="s">
        <v>28</v>
      </c>
      <c r="M40" t="s">
        <v>23</v>
      </c>
      <c r="N40" t="s">
        <v>39</v>
      </c>
      <c r="O40">
        <v>29246.400000000001</v>
      </c>
      <c r="P40">
        <v>8936.4000000000015</v>
      </c>
      <c r="Q40">
        <v>2031</v>
      </c>
    </row>
    <row r="41" spans="1:17" x14ac:dyDescent="0.25">
      <c r="A41" t="s">
        <v>76</v>
      </c>
      <c r="C41" t="str">
        <f>ROUND((AVERAGE(B25:B36))/1000000,1)&amp;"M"</f>
        <v>0.9M</v>
      </c>
      <c r="D41" t="str">
        <f>ROUND((AVERAGE(C25:C36))/10000000,1)&amp;"M"</f>
        <v>0M</v>
      </c>
      <c r="K41" t="s">
        <v>26</v>
      </c>
      <c r="L41" t="s">
        <v>28</v>
      </c>
      <c r="M41" t="s">
        <v>23</v>
      </c>
      <c r="N41" t="s">
        <v>27</v>
      </c>
      <c r="O41">
        <v>28795.95</v>
      </c>
      <c r="P41">
        <v>7225.9500000000007</v>
      </c>
      <c r="Q41">
        <v>2157</v>
      </c>
    </row>
    <row r="42" spans="1:17" x14ac:dyDescent="0.25">
      <c r="A42" t="s">
        <v>77</v>
      </c>
      <c r="C42" s="18">
        <f>AVERAGE(E25:E36)</f>
        <v>99.270938821499172</v>
      </c>
      <c r="K42" t="s">
        <v>26</v>
      </c>
      <c r="L42" t="s">
        <v>28</v>
      </c>
      <c r="M42" t="s">
        <v>33</v>
      </c>
      <c r="N42" t="s">
        <v>34</v>
      </c>
      <c r="O42">
        <v>287400</v>
      </c>
      <c r="P42">
        <v>47900</v>
      </c>
      <c r="Q42">
        <v>958</v>
      </c>
    </row>
    <row r="43" spans="1:17" x14ac:dyDescent="0.25">
      <c r="A43" t="s">
        <v>78</v>
      </c>
      <c r="D43" s="18">
        <f>AVERAGE(G25:G36)</f>
        <v>16.547626256008225</v>
      </c>
      <c r="E43" t="str">
        <f>ROUND(D43,0)&amp;"/Unit"</f>
        <v>17/Unit</v>
      </c>
      <c r="K43" t="s">
        <v>26</v>
      </c>
      <c r="L43" t="s">
        <v>28</v>
      </c>
      <c r="M43" t="s">
        <v>33</v>
      </c>
      <c r="N43" t="s">
        <v>39</v>
      </c>
      <c r="O43">
        <v>139230</v>
      </c>
      <c r="P43">
        <v>2730</v>
      </c>
      <c r="Q43">
        <v>546</v>
      </c>
    </row>
    <row r="44" spans="1:17" x14ac:dyDescent="0.25">
      <c r="A44" s="27" t="s">
        <v>79</v>
      </c>
      <c r="B44" s="27"/>
      <c r="C44" s="27"/>
      <c r="D44" s="27"/>
      <c r="E44" s="27"/>
      <c r="F44" s="27"/>
      <c r="G44" s="27"/>
      <c r="K44" t="s">
        <v>26</v>
      </c>
      <c r="L44" t="s">
        <v>37</v>
      </c>
      <c r="M44" t="s">
        <v>30</v>
      </c>
      <c r="N44" t="s">
        <v>32</v>
      </c>
      <c r="O44">
        <v>5961.24</v>
      </c>
      <c r="P44">
        <v>4248.24</v>
      </c>
      <c r="Q44">
        <v>571</v>
      </c>
    </row>
    <row r="45" spans="1:17" x14ac:dyDescent="0.25">
      <c r="A45" t="s">
        <v>80</v>
      </c>
      <c r="C45" t="str">
        <f>ROUND(MAX(B56:B60)/1000000,1)&amp;"M"</f>
        <v>5.3M</v>
      </c>
      <c r="K45" t="s">
        <v>26</v>
      </c>
      <c r="L45" t="s">
        <v>37</v>
      </c>
      <c r="M45" t="s">
        <v>30</v>
      </c>
      <c r="N45" t="s">
        <v>27</v>
      </c>
      <c r="O45">
        <v>12747.84</v>
      </c>
      <c r="P45">
        <v>9495.84</v>
      </c>
      <c r="Q45">
        <v>1084</v>
      </c>
    </row>
    <row r="46" spans="1:17" x14ac:dyDescent="0.25">
      <c r="A46" t="s">
        <v>81</v>
      </c>
      <c r="C46" t="str">
        <f ca="1">OFFSET($C$55,MATCH(1,$C$56:$C$60,0),-2)</f>
        <v>Small Business</v>
      </c>
      <c r="K46" t="s">
        <v>26</v>
      </c>
      <c r="L46" t="s">
        <v>37</v>
      </c>
      <c r="M46" t="s">
        <v>31</v>
      </c>
      <c r="N46" t="s">
        <v>25</v>
      </c>
      <c r="O46">
        <v>81095</v>
      </c>
      <c r="P46">
        <v>1655</v>
      </c>
      <c r="Q46">
        <v>662</v>
      </c>
    </row>
    <row r="47" spans="1:17" x14ac:dyDescent="0.25">
      <c r="A47" t="s">
        <v>82</v>
      </c>
      <c r="C47" t="str">
        <f ca="1">OFFSET(B24,MATCH(MAX(B25:B36),B25:B36,0),-1)</f>
        <v>May</v>
      </c>
      <c r="K47" t="s">
        <v>26</v>
      </c>
      <c r="L47" t="s">
        <v>37</v>
      </c>
      <c r="M47" t="s">
        <v>31</v>
      </c>
      <c r="N47" t="s">
        <v>32</v>
      </c>
      <c r="O47">
        <v>225596.25</v>
      </c>
      <c r="P47">
        <v>6836.25</v>
      </c>
      <c r="Q47">
        <v>1823</v>
      </c>
    </row>
    <row r="48" spans="1:17" x14ac:dyDescent="0.25">
      <c r="A48" t="s">
        <v>83</v>
      </c>
      <c r="C48" t="str">
        <f ca="1">ROUND(VLOOKUP(C47,A25:B36,2,TRUE)/1000000,1)&amp;"M"</f>
        <v>0.1M</v>
      </c>
      <c r="K48" t="s">
        <v>26</v>
      </c>
      <c r="L48" t="s">
        <v>37</v>
      </c>
      <c r="M48" t="s">
        <v>31</v>
      </c>
      <c r="N48" t="s">
        <v>27</v>
      </c>
      <c r="O48">
        <v>136560</v>
      </c>
      <c r="P48">
        <v>0</v>
      </c>
      <c r="Q48">
        <v>1138</v>
      </c>
    </row>
    <row r="49" spans="1:17" x14ac:dyDescent="0.25">
      <c r="A49" t="s">
        <v>84</v>
      </c>
      <c r="C49" s="28">
        <f>B24/B3</f>
        <v>0.17980319781810328</v>
      </c>
      <c r="K49" t="s">
        <v>26</v>
      </c>
      <c r="L49" t="s">
        <v>37</v>
      </c>
      <c r="M49" t="s">
        <v>17</v>
      </c>
      <c r="N49" t="s">
        <v>21</v>
      </c>
      <c r="O49">
        <v>769814.5</v>
      </c>
      <c r="P49">
        <v>141394.5</v>
      </c>
      <c r="Q49">
        <v>2417</v>
      </c>
    </row>
    <row r="50" spans="1:17" x14ac:dyDescent="0.25">
      <c r="A50" t="s">
        <v>85</v>
      </c>
      <c r="C50" t="str">
        <f>ROUND(MAX(I56:I60)/1000,1)&amp;"M"</f>
        <v>49.6M</v>
      </c>
      <c r="K50" t="s">
        <v>26</v>
      </c>
      <c r="L50" t="s">
        <v>37</v>
      </c>
      <c r="M50" t="s">
        <v>17</v>
      </c>
      <c r="N50" t="s">
        <v>38</v>
      </c>
      <c r="O50">
        <v>4472</v>
      </c>
      <c r="P50">
        <v>1872</v>
      </c>
      <c r="Q50">
        <v>260</v>
      </c>
    </row>
    <row r="51" spans="1:17" x14ac:dyDescent="0.25">
      <c r="A51" t="s">
        <v>86</v>
      </c>
      <c r="C51" t="str">
        <f ca="1">OFFSET($H$55,MATCH(1,H56:H60,0),-7)</f>
        <v>Small Business</v>
      </c>
      <c r="K51" t="s">
        <v>26</v>
      </c>
      <c r="L51" t="s">
        <v>37</v>
      </c>
      <c r="M51" t="s">
        <v>17</v>
      </c>
      <c r="N51" t="s">
        <v>29</v>
      </c>
      <c r="O51">
        <v>19971.599999999999</v>
      </c>
      <c r="P51">
        <v>8751.5999999999985</v>
      </c>
      <c r="Q51">
        <v>1122</v>
      </c>
    </row>
    <row r="52" spans="1:17" x14ac:dyDescent="0.25">
      <c r="K52" t="s">
        <v>26</v>
      </c>
      <c r="L52" t="s">
        <v>37</v>
      </c>
      <c r="M52" t="s">
        <v>17</v>
      </c>
      <c r="N52" t="s">
        <v>41</v>
      </c>
      <c r="O52">
        <v>15083.25</v>
      </c>
      <c r="P52">
        <v>2408.25</v>
      </c>
      <c r="Q52">
        <v>2535</v>
      </c>
    </row>
    <row r="53" spans="1:17" x14ac:dyDescent="0.25">
      <c r="K53" t="s">
        <v>26</v>
      </c>
      <c r="L53" t="s">
        <v>37</v>
      </c>
      <c r="M53" t="s">
        <v>17</v>
      </c>
      <c r="N53" t="s">
        <v>43</v>
      </c>
      <c r="O53">
        <v>848172.5</v>
      </c>
      <c r="P53">
        <v>106912.5</v>
      </c>
      <c r="Q53">
        <v>2851</v>
      </c>
    </row>
    <row r="54" spans="1:17" x14ac:dyDescent="0.25">
      <c r="K54" t="s">
        <v>26</v>
      </c>
      <c r="L54" t="s">
        <v>37</v>
      </c>
      <c r="M54" t="s">
        <v>17</v>
      </c>
      <c r="N54" t="s">
        <v>25</v>
      </c>
      <c r="O54">
        <v>291779.59999999998</v>
      </c>
      <c r="P54">
        <v>51039.6</v>
      </c>
      <c r="Q54">
        <v>1924</v>
      </c>
    </row>
    <row r="55" spans="1:17" x14ac:dyDescent="0.25">
      <c r="A55" s="27" t="s">
        <v>87</v>
      </c>
      <c r="B55" s="27" t="s">
        <v>66</v>
      </c>
      <c r="C55" s="27" t="s">
        <v>89</v>
      </c>
      <c r="D55" s="27" t="s">
        <v>67</v>
      </c>
      <c r="E55" s="27" t="s">
        <v>89</v>
      </c>
      <c r="F55" s="27" t="s">
        <v>68</v>
      </c>
      <c r="G55" s="27" t="s">
        <v>74</v>
      </c>
      <c r="H55" s="27" t="s">
        <v>89</v>
      </c>
      <c r="I55" s="27" t="s">
        <v>88</v>
      </c>
      <c r="J55" s="27" t="s">
        <v>90</v>
      </c>
      <c r="K55" t="s">
        <v>26</v>
      </c>
      <c r="L55" t="s">
        <v>37</v>
      </c>
      <c r="M55" t="s">
        <v>17</v>
      </c>
      <c r="N55" t="s">
        <v>34</v>
      </c>
      <c r="O55">
        <v>6181</v>
      </c>
      <c r="P55">
        <v>1766</v>
      </c>
      <c r="Q55">
        <v>883</v>
      </c>
    </row>
    <row r="56" spans="1:17" x14ac:dyDescent="0.25">
      <c r="A56" t="str">
        <f>List!D2</f>
        <v>Government</v>
      </c>
      <c r="B56">
        <f>SUMIFS(O:O,M:M,A56,K:K,$J$1)</f>
        <v>4667479.9799999995</v>
      </c>
      <c r="C56">
        <f>RANK(B56,$B$56:$B$60,0)</f>
        <v>2</v>
      </c>
      <c r="D56">
        <f>SUMIFS(P:P,M:M,A56,K:K,$J$1)</f>
        <v>982244.98</v>
      </c>
      <c r="E56">
        <f>RANK(D56,$D$56:$D$60)</f>
        <v>1</v>
      </c>
      <c r="F56" s="28">
        <f>IFERROR((D56/B56),"")</f>
        <v>0.21044439059382963</v>
      </c>
      <c r="G56">
        <f>IFERROR((B56/I56),"")</f>
        <v>94.125191175284328</v>
      </c>
      <c r="H56">
        <f>RANK(G56,$G$56:$G$60)</f>
        <v>3</v>
      </c>
      <c r="I56">
        <f>SUMIFS(Q:Q,M:M,A56,K:K,$J$1)</f>
        <v>49588</v>
      </c>
      <c r="J56">
        <f>IFERROR((D56/I56),"")</f>
        <v>19.808118496410422</v>
      </c>
      <c r="K56" t="s">
        <v>26</v>
      </c>
      <c r="L56" t="s">
        <v>37</v>
      </c>
      <c r="M56" t="s">
        <v>17</v>
      </c>
      <c r="N56" t="s">
        <v>35</v>
      </c>
      <c r="O56">
        <v>55071.199999999997</v>
      </c>
      <c r="P56">
        <v>25141.199999999997</v>
      </c>
      <c r="Q56">
        <v>2993</v>
      </c>
    </row>
    <row r="57" spans="1:17" x14ac:dyDescent="0.25">
      <c r="A57" t="str">
        <f>List!D3</f>
        <v>Midmarket</v>
      </c>
      <c r="B57">
        <f t="shared" ref="B57:B60" si="11">SUMIFS(O:O,M:M,A57,K:K,$J$1)</f>
        <v>274912.12499999994</v>
      </c>
      <c r="C57">
        <f t="shared" ref="C57:C60" si="12">RANK(B57,$B$56:$B$60,0)</f>
        <v>3</v>
      </c>
      <c r="D57">
        <f t="shared" ref="D57:D60" si="13">SUMIFS(P:P,M:M,A57,K:K,$J$1)</f>
        <v>74807.125</v>
      </c>
      <c r="E57">
        <f t="shared" ref="E57:E60" si="14">RANK(D57,$D$56:$D$60)</f>
        <v>4</v>
      </c>
      <c r="F57" s="28">
        <f t="shared" ref="F57:F60" si="15">IFERROR((D57/B57),"")</f>
        <v>0.27211286151893088</v>
      </c>
      <c r="G57">
        <f t="shared" ref="G57:G60" si="16">IFERROR((B57/I57),"")</f>
        <v>13.738393593363481</v>
      </c>
      <c r="H57">
        <f t="shared" ref="H57:H60" si="17">RANK(G57,$G$56:$G$60)</f>
        <v>4</v>
      </c>
      <c r="I57">
        <f t="shared" ref="I57:I60" si="18">SUMIFS(Q:Q,M:M,A57,K:K,$J$1)</f>
        <v>20010.5</v>
      </c>
      <c r="J57">
        <f t="shared" ref="J57:J60" si="19">IFERROR((D57/I57),"")</f>
        <v>3.738393593363484</v>
      </c>
      <c r="K57" t="s">
        <v>26</v>
      </c>
      <c r="L57" t="s">
        <v>37</v>
      </c>
      <c r="M57" t="s">
        <v>17</v>
      </c>
      <c r="N57" t="s">
        <v>39</v>
      </c>
      <c r="O57">
        <v>33809.85</v>
      </c>
      <c r="P57">
        <v>11314.849999999999</v>
      </c>
      <c r="Q57">
        <v>3594</v>
      </c>
    </row>
    <row r="58" spans="1:17" x14ac:dyDescent="0.25">
      <c r="A58" t="str">
        <f>List!D4</f>
        <v>Channel Partners</v>
      </c>
      <c r="B58">
        <f t="shared" si="11"/>
        <v>236848.14</v>
      </c>
      <c r="C58">
        <f t="shared" si="12"/>
        <v>4</v>
      </c>
      <c r="D58">
        <f t="shared" si="13"/>
        <v>173795.64</v>
      </c>
      <c r="E58">
        <f t="shared" si="14"/>
        <v>3</v>
      </c>
      <c r="F58" s="28">
        <f t="shared" si="15"/>
        <v>0.73378511648856526</v>
      </c>
      <c r="G58">
        <f t="shared" si="16"/>
        <v>11.269091947186869</v>
      </c>
      <c r="H58">
        <f t="shared" si="17"/>
        <v>5</v>
      </c>
      <c r="I58">
        <f t="shared" si="18"/>
        <v>21017.5</v>
      </c>
      <c r="J58">
        <f t="shared" si="19"/>
        <v>8.2690919471868689</v>
      </c>
      <c r="K58" t="s">
        <v>26</v>
      </c>
      <c r="L58" t="s">
        <v>37</v>
      </c>
      <c r="M58" t="s">
        <v>17</v>
      </c>
      <c r="N58" t="s">
        <v>44</v>
      </c>
      <c r="O58">
        <v>368676</v>
      </c>
      <c r="P58">
        <v>57456</v>
      </c>
      <c r="Q58">
        <v>1197</v>
      </c>
    </row>
    <row r="59" spans="1:17" x14ac:dyDescent="0.25">
      <c r="A59" t="str">
        <f>List!D5</f>
        <v>Enterprise</v>
      </c>
      <c r="B59">
        <f t="shared" si="11"/>
        <v>89966.25</v>
      </c>
      <c r="C59">
        <f t="shared" si="12"/>
        <v>5</v>
      </c>
      <c r="D59">
        <f t="shared" si="13"/>
        <v>2726.25</v>
      </c>
      <c r="E59">
        <f t="shared" si="14"/>
        <v>5</v>
      </c>
      <c r="F59" s="28">
        <f t="shared" si="15"/>
        <v>3.0303030303030304E-2</v>
      </c>
      <c r="G59">
        <f t="shared" si="16"/>
        <v>123.75</v>
      </c>
      <c r="H59">
        <f t="shared" si="17"/>
        <v>2</v>
      </c>
      <c r="I59">
        <f t="shared" si="18"/>
        <v>727</v>
      </c>
      <c r="J59">
        <f t="shared" si="19"/>
        <v>3.75</v>
      </c>
      <c r="K59" t="s">
        <v>26</v>
      </c>
      <c r="L59" t="s">
        <v>37</v>
      </c>
      <c r="M59" t="s">
        <v>17</v>
      </c>
      <c r="N59" t="s">
        <v>27</v>
      </c>
      <c r="O59">
        <v>460264.8</v>
      </c>
      <c r="P59">
        <v>93814.8</v>
      </c>
      <c r="Q59">
        <v>2595</v>
      </c>
    </row>
    <row r="60" spans="1:17" x14ac:dyDescent="0.25">
      <c r="A60" t="str">
        <f>List!D6</f>
        <v>Small Business</v>
      </c>
      <c r="B60">
        <f t="shared" si="11"/>
        <v>5325594</v>
      </c>
      <c r="C60">
        <f t="shared" si="12"/>
        <v>1</v>
      </c>
      <c r="D60">
        <f t="shared" si="13"/>
        <v>581594</v>
      </c>
      <c r="E60">
        <f t="shared" si="14"/>
        <v>2</v>
      </c>
      <c r="F60" s="28">
        <f t="shared" si="15"/>
        <v>0.10920734851361182</v>
      </c>
      <c r="G60">
        <f t="shared" si="16"/>
        <v>280.64892495784147</v>
      </c>
      <c r="H60">
        <f t="shared" si="17"/>
        <v>1</v>
      </c>
      <c r="I60">
        <f t="shared" si="18"/>
        <v>18976</v>
      </c>
      <c r="J60">
        <f t="shared" si="19"/>
        <v>30.648924957841484</v>
      </c>
      <c r="K60" t="s">
        <v>26</v>
      </c>
      <c r="L60" t="s">
        <v>37</v>
      </c>
      <c r="M60" t="s">
        <v>23</v>
      </c>
      <c r="N60" t="s">
        <v>38</v>
      </c>
      <c r="O60">
        <v>14610</v>
      </c>
      <c r="P60">
        <v>4870</v>
      </c>
      <c r="Q60">
        <v>974</v>
      </c>
    </row>
    <row r="61" spans="1:17" x14ac:dyDescent="0.25">
      <c r="K61" t="s">
        <v>26</v>
      </c>
      <c r="L61" t="s">
        <v>37</v>
      </c>
      <c r="M61" t="s">
        <v>23</v>
      </c>
      <c r="N61" t="s">
        <v>34</v>
      </c>
      <c r="O61">
        <v>26486.400000000001</v>
      </c>
      <c r="P61">
        <v>6646.4000000000015</v>
      </c>
      <c r="Q61">
        <v>1984</v>
      </c>
    </row>
    <row r="62" spans="1:17" x14ac:dyDescent="0.25">
      <c r="A62" s="27" t="s">
        <v>2</v>
      </c>
      <c r="B62" s="27" t="s">
        <v>66</v>
      </c>
      <c r="C62" s="27" t="s">
        <v>67</v>
      </c>
      <c r="D62" s="27" t="s">
        <v>68</v>
      </c>
      <c r="E62" s="27" t="s">
        <v>74</v>
      </c>
      <c r="F62" s="27" t="s">
        <v>88</v>
      </c>
      <c r="G62" s="27" t="s">
        <v>56</v>
      </c>
      <c r="K62" t="s">
        <v>26</v>
      </c>
      <c r="L62" t="s">
        <v>37</v>
      </c>
      <c r="M62" t="s">
        <v>23</v>
      </c>
      <c r="N62" t="s">
        <v>35</v>
      </c>
      <c r="O62">
        <v>37080</v>
      </c>
      <c r="P62">
        <v>12360</v>
      </c>
      <c r="Q62">
        <v>2472</v>
      </c>
    </row>
    <row r="63" spans="1:17" x14ac:dyDescent="0.25">
      <c r="A63" t="str">
        <f>List!C2</f>
        <v>Computer</v>
      </c>
      <c r="B63">
        <f>SUMIFS(O:O,L:L,A63,K:K,$J$1)</f>
        <v>1387448.04</v>
      </c>
      <c r="C63">
        <f>SUMIFS(P:P,L:L,A63,K:K,$J$1)</f>
        <v>256613.04</v>
      </c>
      <c r="D63" s="28">
        <f>IFERROR((C63/B63),"")</f>
        <v>0.18495326138483717</v>
      </c>
      <c r="E63">
        <f>IFERROR((B63/F63),"")</f>
        <v>75.41503139013453</v>
      </c>
      <c r="F63">
        <f>SUMIFS(Q:Q,L:L,A63,K:K,$J$1)</f>
        <v>18397.5</v>
      </c>
      <c r="G63">
        <f>IFERROR((C63/F63),"")</f>
        <v>13.948256013045251</v>
      </c>
      <c r="K63" t="s">
        <v>26</v>
      </c>
      <c r="L63" t="s">
        <v>37</v>
      </c>
      <c r="M63" t="s">
        <v>23</v>
      </c>
      <c r="N63" t="s">
        <v>39</v>
      </c>
      <c r="O63">
        <v>29246.400000000001</v>
      </c>
      <c r="P63">
        <v>8936.4000000000015</v>
      </c>
      <c r="Q63">
        <v>2031</v>
      </c>
    </row>
    <row r="64" spans="1:17" x14ac:dyDescent="0.25">
      <c r="A64" t="str">
        <f>List!C3</f>
        <v>Printer</v>
      </c>
      <c r="B64">
        <f t="shared" ref="B64:B66" si="20">SUMIFS(O:O,L:L,A64,K:K,$J$1)</f>
        <v>1850323.63</v>
      </c>
      <c r="C64">
        <f t="shared" ref="C64:C66" si="21">SUMIFS(P:P,L:L,A64,K:K,$J$1)</f>
        <v>347118.63</v>
      </c>
      <c r="D64" s="28">
        <f t="shared" ref="D64:D66" si="22">IFERROR((C64/B64),"")</f>
        <v>0.18759887425747249</v>
      </c>
      <c r="E64">
        <f t="shared" ref="E64:E66" si="23">IFERROR((B64/F64),"")</f>
        <v>107.40523175156</v>
      </c>
      <c r="F64">
        <f t="shared" ref="F64:F66" si="24">SUMIFS(Q:Q,L:L,A64,K:K,$J$1)</f>
        <v>17227.5</v>
      </c>
      <c r="G64">
        <f t="shared" ref="G64:G66" si="25">IFERROR((C64/F64),"")</f>
        <v>20.149100565955596</v>
      </c>
      <c r="K64" t="s">
        <v>26</v>
      </c>
      <c r="L64" t="s">
        <v>37</v>
      </c>
      <c r="M64" t="s">
        <v>33</v>
      </c>
      <c r="N64" t="s">
        <v>21</v>
      </c>
      <c r="O64">
        <v>700245</v>
      </c>
      <c r="P64">
        <v>58995</v>
      </c>
      <c r="Q64">
        <v>2565</v>
      </c>
    </row>
    <row r="65" spans="1:17" x14ac:dyDescent="0.25">
      <c r="A65" t="str">
        <f>List!C4</f>
        <v>Projector</v>
      </c>
      <c r="B65">
        <f t="shared" si="20"/>
        <v>5217682.0399999991</v>
      </c>
      <c r="C65">
        <f t="shared" si="21"/>
        <v>876598.54000000027</v>
      </c>
      <c r="D65" s="28">
        <f t="shared" si="22"/>
        <v>0.16800535818008575</v>
      </c>
      <c r="E65">
        <f t="shared" si="23"/>
        <v>103.12134077770639</v>
      </c>
      <c r="F65">
        <f t="shared" si="24"/>
        <v>50597.5</v>
      </c>
      <c r="G65">
        <f t="shared" si="25"/>
        <v>17.324937793369244</v>
      </c>
      <c r="K65" t="s">
        <v>26</v>
      </c>
      <c r="L65" t="s">
        <v>37</v>
      </c>
      <c r="M65" t="s">
        <v>33</v>
      </c>
      <c r="N65" t="s">
        <v>41</v>
      </c>
      <c r="O65">
        <v>457995</v>
      </c>
      <c r="P65">
        <v>56245</v>
      </c>
      <c r="Q65">
        <v>1607</v>
      </c>
    </row>
    <row r="66" spans="1:17" x14ac:dyDescent="0.25">
      <c r="A66" t="str">
        <f>List!C5</f>
        <v>Phone</v>
      </c>
      <c r="B66">
        <f t="shared" si="20"/>
        <v>2139346.7850000001</v>
      </c>
      <c r="C66">
        <f t="shared" si="21"/>
        <v>334837.78500000003</v>
      </c>
      <c r="D66" s="28">
        <f t="shared" si="22"/>
        <v>0.1565140291175374</v>
      </c>
      <c r="E66">
        <f t="shared" si="23"/>
        <v>88.782469860768174</v>
      </c>
      <c r="F66">
        <f t="shared" si="24"/>
        <v>24096.5</v>
      </c>
      <c r="G66">
        <f t="shared" si="25"/>
        <v>13.895702072915155</v>
      </c>
      <c r="K66" t="s">
        <v>26</v>
      </c>
      <c r="L66" t="s">
        <v>37</v>
      </c>
      <c r="M66" t="s">
        <v>33</v>
      </c>
      <c r="N66" t="s">
        <v>43</v>
      </c>
      <c r="O66">
        <v>159570</v>
      </c>
      <c r="P66">
        <v>11820</v>
      </c>
      <c r="Q66">
        <v>591</v>
      </c>
    </row>
    <row r="67" spans="1:17" x14ac:dyDescent="0.25">
      <c r="K67" t="s">
        <v>26</v>
      </c>
      <c r="L67" t="s">
        <v>37</v>
      </c>
      <c r="M67" t="s">
        <v>33</v>
      </c>
      <c r="N67" t="s">
        <v>25</v>
      </c>
      <c r="O67">
        <v>678960</v>
      </c>
      <c r="P67">
        <v>63960</v>
      </c>
      <c r="Q67">
        <v>2460</v>
      </c>
    </row>
    <row r="68" spans="1:17" x14ac:dyDescent="0.25">
      <c r="K68" t="s">
        <v>26</v>
      </c>
      <c r="L68" t="s">
        <v>37</v>
      </c>
      <c r="M68" t="s">
        <v>33</v>
      </c>
      <c r="N68" t="s">
        <v>44</v>
      </c>
      <c r="O68">
        <v>567600</v>
      </c>
      <c r="P68">
        <v>30100</v>
      </c>
      <c r="Q68">
        <v>2150</v>
      </c>
    </row>
    <row r="69" spans="1:17" x14ac:dyDescent="0.25">
      <c r="K69" t="s">
        <v>36</v>
      </c>
      <c r="L69" t="s">
        <v>19</v>
      </c>
      <c r="M69" t="s">
        <v>30</v>
      </c>
      <c r="N69" t="s">
        <v>38</v>
      </c>
      <c r="O69">
        <v>22073.040000000001</v>
      </c>
      <c r="P69">
        <v>16499.04</v>
      </c>
      <c r="Q69">
        <v>1858</v>
      </c>
    </row>
    <row r="70" spans="1:17" x14ac:dyDescent="0.25">
      <c r="K70" t="s">
        <v>36</v>
      </c>
      <c r="L70" t="s">
        <v>19</v>
      </c>
      <c r="M70" t="s">
        <v>30</v>
      </c>
      <c r="N70" t="s">
        <v>35</v>
      </c>
      <c r="O70">
        <v>22663.08</v>
      </c>
      <c r="P70">
        <v>16822.080000000002</v>
      </c>
      <c r="Q70">
        <v>1947</v>
      </c>
    </row>
    <row r="71" spans="1:17" x14ac:dyDescent="0.25">
      <c r="K71" t="s">
        <v>36</v>
      </c>
      <c r="L71" t="s">
        <v>19</v>
      </c>
      <c r="M71" t="s">
        <v>17</v>
      </c>
      <c r="N71" t="s">
        <v>21</v>
      </c>
      <c r="O71">
        <v>21009</v>
      </c>
      <c r="P71">
        <v>9834</v>
      </c>
      <c r="Q71">
        <v>1117.5</v>
      </c>
    </row>
    <row r="72" spans="1:17" x14ac:dyDescent="0.25">
      <c r="K72" t="s">
        <v>36</v>
      </c>
      <c r="L72" t="s">
        <v>19</v>
      </c>
      <c r="M72" t="s">
        <v>17</v>
      </c>
      <c r="N72" t="s">
        <v>29</v>
      </c>
      <c r="O72">
        <v>573205.5</v>
      </c>
      <c r="P72">
        <v>115345.5</v>
      </c>
      <c r="Q72">
        <v>1761</v>
      </c>
    </row>
    <row r="73" spans="1:17" x14ac:dyDescent="0.25">
      <c r="K73" t="s">
        <v>36</v>
      </c>
      <c r="L73" t="s">
        <v>19</v>
      </c>
      <c r="M73" t="s">
        <v>17</v>
      </c>
      <c r="N73" t="s">
        <v>43</v>
      </c>
      <c r="O73">
        <v>29979.599999999999</v>
      </c>
      <c r="P73">
        <v>12549.599999999999</v>
      </c>
      <c r="Q73">
        <v>1743</v>
      </c>
    </row>
    <row r="74" spans="1:17" x14ac:dyDescent="0.25">
      <c r="K74" t="s">
        <v>36</v>
      </c>
      <c r="L74" t="s">
        <v>19</v>
      </c>
      <c r="M74" t="s">
        <v>17</v>
      </c>
      <c r="N74" t="s">
        <v>32</v>
      </c>
      <c r="O74">
        <v>17525.97</v>
      </c>
      <c r="P74">
        <v>4880.9699999999993</v>
      </c>
      <c r="Q74">
        <v>2529</v>
      </c>
    </row>
    <row r="75" spans="1:17" x14ac:dyDescent="0.25">
      <c r="K75" t="s">
        <v>36</v>
      </c>
      <c r="L75" t="s">
        <v>19</v>
      </c>
      <c r="M75" t="s">
        <v>17</v>
      </c>
      <c r="N75" t="s">
        <v>27</v>
      </c>
      <c r="O75">
        <v>95854.5</v>
      </c>
      <c r="P75">
        <v>21764.5</v>
      </c>
      <c r="Q75">
        <v>844</v>
      </c>
    </row>
    <row r="76" spans="1:17" x14ac:dyDescent="0.25">
      <c r="K76" t="s">
        <v>36</v>
      </c>
      <c r="L76" t="s">
        <v>19</v>
      </c>
      <c r="M76" t="s">
        <v>23</v>
      </c>
      <c r="N76" t="s">
        <v>25</v>
      </c>
      <c r="O76">
        <v>33499.35</v>
      </c>
      <c r="P76">
        <v>7829.3499999999985</v>
      </c>
      <c r="Q76">
        <v>2567</v>
      </c>
    </row>
    <row r="77" spans="1:17" x14ac:dyDescent="0.25">
      <c r="K77" t="s">
        <v>36</v>
      </c>
      <c r="L77" t="s">
        <v>19</v>
      </c>
      <c r="M77" t="s">
        <v>23</v>
      </c>
      <c r="N77" t="s">
        <v>44</v>
      </c>
      <c r="O77">
        <v>28623</v>
      </c>
      <c r="P77">
        <v>8323</v>
      </c>
      <c r="Q77">
        <v>2030</v>
      </c>
    </row>
    <row r="78" spans="1:17" x14ac:dyDescent="0.25">
      <c r="K78" t="s">
        <v>36</v>
      </c>
      <c r="L78" t="s">
        <v>19</v>
      </c>
      <c r="M78" t="s">
        <v>33</v>
      </c>
      <c r="N78" t="s">
        <v>25</v>
      </c>
      <c r="O78">
        <v>282435</v>
      </c>
      <c r="P78">
        <v>34685</v>
      </c>
      <c r="Q78">
        <v>991</v>
      </c>
    </row>
    <row r="79" spans="1:17" x14ac:dyDescent="0.25">
      <c r="K79" t="s">
        <v>36</v>
      </c>
      <c r="L79" t="s">
        <v>19</v>
      </c>
      <c r="M79" t="s">
        <v>33</v>
      </c>
      <c r="N79" t="s">
        <v>39</v>
      </c>
      <c r="O79">
        <v>260580</v>
      </c>
      <c r="P79">
        <v>8080</v>
      </c>
      <c r="Q79">
        <v>1010</v>
      </c>
    </row>
    <row r="80" spans="1:17" x14ac:dyDescent="0.25">
      <c r="K80" t="s">
        <v>36</v>
      </c>
      <c r="L80" t="s">
        <v>40</v>
      </c>
      <c r="M80" t="s">
        <v>30</v>
      </c>
      <c r="N80" t="s">
        <v>41</v>
      </c>
      <c r="O80">
        <v>23436</v>
      </c>
      <c r="P80">
        <v>17577</v>
      </c>
      <c r="Q80">
        <v>1953</v>
      </c>
    </row>
    <row r="81" spans="11:17" x14ac:dyDescent="0.25">
      <c r="K81" t="s">
        <v>36</v>
      </c>
      <c r="L81" t="s">
        <v>40</v>
      </c>
      <c r="M81" t="s">
        <v>30</v>
      </c>
      <c r="N81" t="s">
        <v>34</v>
      </c>
      <c r="O81">
        <v>25692</v>
      </c>
      <c r="P81">
        <v>19269</v>
      </c>
      <c r="Q81">
        <v>2141</v>
      </c>
    </row>
    <row r="82" spans="11:17" x14ac:dyDescent="0.25">
      <c r="K82" t="s">
        <v>36</v>
      </c>
      <c r="L82" t="s">
        <v>40</v>
      </c>
      <c r="M82" t="s">
        <v>30</v>
      </c>
      <c r="N82" t="s">
        <v>39</v>
      </c>
      <c r="O82">
        <v>30072.48</v>
      </c>
      <c r="P82">
        <v>21330.48</v>
      </c>
      <c r="Q82">
        <v>2914</v>
      </c>
    </row>
    <row r="83" spans="11:17" x14ac:dyDescent="0.25">
      <c r="K83" t="s">
        <v>36</v>
      </c>
      <c r="L83" t="s">
        <v>40</v>
      </c>
      <c r="M83" t="s">
        <v>17</v>
      </c>
      <c r="N83" t="s">
        <v>38</v>
      </c>
      <c r="O83">
        <v>83160</v>
      </c>
      <c r="P83">
        <v>12960</v>
      </c>
      <c r="Q83">
        <v>270</v>
      </c>
    </row>
    <row r="84" spans="11:17" x14ac:dyDescent="0.25">
      <c r="K84" t="s">
        <v>36</v>
      </c>
      <c r="L84" t="s">
        <v>40</v>
      </c>
      <c r="M84" t="s">
        <v>17</v>
      </c>
      <c r="N84" t="s">
        <v>25</v>
      </c>
      <c r="O84">
        <v>42309.880000000005</v>
      </c>
      <c r="P84">
        <v>14954.880000000001</v>
      </c>
      <c r="Q84">
        <v>4189</v>
      </c>
    </row>
    <row r="85" spans="11:17" x14ac:dyDescent="0.25">
      <c r="K85" t="s">
        <v>36</v>
      </c>
      <c r="L85" t="s">
        <v>40</v>
      </c>
      <c r="M85" t="s">
        <v>17</v>
      </c>
      <c r="N85" t="s">
        <v>35</v>
      </c>
      <c r="O85">
        <v>659613.5</v>
      </c>
      <c r="P85">
        <v>121153.5</v>
      </c>
      <c r="Q85">
        <v>2071</v>
      </c>
    </row>
    <row r="86" spans="11:17" x14ac:dyDescent="0.25">
      <c r="K86" t="s">
        <v>36</v>
      </c>
      <c r="L86" t="s">
        <v>40</v>
      </c>
      <c r="M86" t="s">
        <v>17</v>
      </c>
      <c r="N86" t="s">
        <v>39</v>
      </c>
      <c r="O86">
        <v>8001</v>
      </c>
      <c r="P86">
        <v>2286</v>
      </c>
      <c r="Q86">
        <v>1143</v>
      </c>
    </row>
    <row r="87" spans="11:17" x14ac:dyDescent="0.25">
      <c r="K87" t="s">
        <v>36</v>
      </c>
      <c r="L87" t="s">
        <v>40</v>
      </c>
      <c r="M87" t="s">
        <v>17</v>
      </c>
      <c r="N87" t="s">
        <v>44</v>
      </c>
      <c r="O87">
        <v>24225.599999999999</v>
      </c>
      <c r="P87">
        <v>11865.599999999999</v>
      </c>
      <c r="Q87">
        <v>1236</v>
      </c>
    </row>
    <row r="88" spans="11:17" x14ac:dyDescent="0.25">
      <c r="K88" t="s">
        <v>36</v>
      </c>
      <c r="L88" t="s">
        <v>40</v>
      </c>
      <c r="M88" t="s">
        <v>23</v>
      </c>
      <c r="N88" t="s">
        <v>32</v>
      </c>
      <c r="O88">
        <v>42713.324999999997</v>
      </c>
      <c r="P88">
        <v>10718.324999999999</v>
      </c>
      <c r="Q88">
        <v>3199.5</v>
      </c>
    </row>
    <row r="89" spans="11:17" x14ac:dyDescent="0.25">
      <c r="K89" t="s">
        <v>36</v>
      </c>
      <c r="L89" t="s">
        <v>40</v>
      </c>
      <c r="M89" t="s">
        <v>23</v>
      </c>
      <c r="N89" t="s">
        <v>27</v>
      </c>
      <c r="O89">
        <v>9225</v>
      </c>
      <c r="P89">
        <v>3075</v>
      </c>
      <c r="Q89">
        <v>615</v>
      </c>
    </row>
    <row r="90" spans="11:17" x14ac:dyDescent="0.25">
      <c r="K90" t="s">
        <v>36</v>
      </c>
      <c r="L90" t="s">
        <v>40</v>
      </c>
      <c r="M90" t="s">
        <v>33</v>
      </c>
      <c r="N90" t="s">
        <v>29</v>
      </c>
      <c r="O90">
        <v>808110</v>
      </c>
      <c r="P90">
        <v>59860</v>
      </c>
      <c r="Q90">
        <v>2993</v>
      </c>
    </row>
    <row r="91" spans="11:17" x14ac:dyDescent="0.25">
      <c r="K91" t="s">
        <v>36</v>
      </c>
      <c r="L91" t="s">
        <v>40</v>
      </c>
      <c r="M91" t="s">
        <v>33</v>
      </c>
      <c r="N91" t="s">
        <v>27</v>
      </c>
      <c r="O91">
        <v>382788</v>
      </c>
      <c r="P91">
        <v>39788</v>
      </c>
      <c r="Q91">
        <v>1372</v>
      </c>
    </row>
    <row r="92" spans="11:17" x14ac:dyDescent="0.25">
      <c r="K92" t="s">
        <v>36</v>
      </c>
      <c r="L92" t="s">
        <v>28</v>
      </c>
      <c r="M92" t="s">
        <v>30</v>
      </c>
      <c r="N92" t="s">
        <v>25</v>
      </c>
      <c r="O92">
        <v>13429.92</v>
      </c>
      <c r="P92">
        <v>10003.92</v>
      </c>
      <c r="Q92">
        <v>1142</v>
      </c>
    </row>
    <row r="93" spans="11:17" x14ac:dyDescent="0.25">
      <c r="K93" t="s">
        <v>36</v>
      </c>
      <c r="L93" t="s">
        <v>28</v>
      </c>
      <c r="M93" t="s">
        <v>30</v>
      </c>
      <c r="N93" t="s">
        <v>44</v>
      </c>
      <c r="O93">
        <v>30715.439999999999</v>
      </c>
      <c r="P93">
        <v>22546.44</v>
      </c>
      <c r="Q93">
        <v>2723</v>
      </c>
    </row>
    <row r="94" spans="11:17" x14ac:dyDescent="0.25">
      <c r="K94" t="s">
        <v>36</v>
      </c>
      <c r="L94" t="s">
        <v>28</v>
      </c>
      <c r="M94" t="s">
        <v>17</v>
      </c>
      <c r="N94" t="s">
        <v>21</v>
      </c>
      <c r="O94">
        <v>299171.25</v>
      </c>
      <c r="P94">
        <v>43721.25</v>
      </c>
      <c r="Q94">
        <v>982.5</v>
      </c>
    </row>
    <row r="95" spans="11:17" x14ac:dyDescent="0.25">
      <c r="K95" t="s">
        <v>36</v>
      </c>
      <c r="L95" t="s">
        <v>28</v>
      </c>
      <c r="M95" t="s">
        <v>17</v>
      </c>
      <c r="N95" t="s">
        <v>38</v>
      </c>
      <c r="O95">
        <v>7904.82</v>
      </c>
      <c r="P95">
        <v>1414.8199999999997</v>
      </c>
      <c r="Q95">
        <v>1298</v>
      </c>
    </row>
    <row r="96" spans="11:17" x14ac:dyDescent="0.25">
      <c r="K96" t="s">
        <v>36</v>
      </c>
      <c r="L96" t="s">
        <v>28</v>
      </c>
      <c r="M96" t="s">
        <v>17</v>
      </c>
      <c r="N96" t="s">
        <v>43</v>
      </c>
      <c r="O96">
        <v>728595</v>
      </c>
      <c r="P96">
        <v>127215</v>
      </c>
      <c r="Q96">
        <v>2313</v>
      </c>
    </row>
    <row r="97" spans="11:17" x14ac:dyDescent="0.25">
      <c r="K97" t="s">
        <v>36</v>
      </c>
      <c r="L97" t="s">
        <v>28</v>
      </c>
      <c r="M97" t="s">
        <v>17</v>
      </c>
      <c r="N97" t="s">
        <v>25</v>
      </c>
      <c r="O97">
        <v>23588.799999999999</v>
      </c>
      <c r="P97">
        <v>10768.8</v>
      </c>
      <c r="Q97">
        <v>1282</v>
      </c>
    </row>
    <row r="98" spans="11:17" x14ac:dyDescent="0.25">
      <c r="K98" t="s">
        <v>36</v>
      </c>
      <c r="L98" t="s">
        <v>28</v>
      </c>
      <c r="M98" t="s">
        <v>17</v>
      </c>
      <c r="N98" t="s">
        <v>35</v>
      </c>
      <c r="O98">
        <v>14666.4</v>
      </c>
      <c r="P98">
        <v>3026.3999999999996</v>
      </c>
      <c r="Q98">
        <v>2328</v>
      </c>
    </row>
    <row r="99" spans="11:17" x14ac:dyDescent="0.25">
      <c r="K99" t="s">
        <v>36</v>
      </c>
      <c r="L99" t="s">
        <v>28</v>
      </c>
      <c r="M99" t="s">
        <v>17</v>
      </c>
      <c r="N99" t="s">
        <v>39</v>
      </c>
      <c r="O99">
        <v>30693.599999999999</v>
      </c>
      <c r="P99">
        <v>15033.599999999999</v>
      </c>
      <c r="Q99">
        <v>1566</v>
      </c>
    </row>
    <row r="100" spans="11:17" x14ac:dyDescent="0.25">
      <c r="K100" t="s">
        <v>36</v>
      </c>
      <c r="L100" t="s">
        <v>28</v>
      </c>
      <c r="M100" t="s">
        <v>23</v>
      </c>
      <c r="N100" t="s">
        <v>29</v>
      </c>
      <c r="O100">
        <v>8936.4</v>
      </c>
      <c r="P100">
        <v>2166.3999999999996</v>
      </c>
      <c r="Q100">
        <v>677</v>
      </c>
    </row>
    <row r="101" spans="11:17" x14ac:dyDescent="0.25">
      <c r="K101" t="s">
        <v>36</v>
      </c>
      <c r="L101" t="s">
        <v>28</v>
      </c>
      <c r="M101" t="s">
        <v>23</v>
      </c>
      <c r="N101" t="s">
        <v>27</v>
      </c>
      <c r="O101">
        <v>9225</v>
      </c>
      <c r="P101">
        <v>3075</v>
      </c>
      <c r="Q101">
        <v>615</v>
      </c>
    </row>
    <row r="102" spans="11:17" x14ac:dyDescent="0.25">
      <c r="K102" t="s">
        <v>36</v>
      </c>
      <c r="L102" t="s">
        <v>28</v>
      </c>
      <c r="M102" t="s">
        <v>33</v>
      </c>
      <c r="N102" t="s">
        <v>41</v>
      </c>
      <c r="O102">
        <v>683397</v>
      </c>
      <c r="P102">
        <v>108147</v>
      </c>
      <c r="Q102">
        <v>2301</v>
      </c>
    </row>
    <row r="103" spans="11:17" x14ac:dyDescent="0.25">
      <c r="K103" t="s">
        <v>36</v>
      </c>
      <c r="L103" t="s">
        <v>37</v>
      </c>
      <c r="M103" t="s">
        <v>30</v>
      </c>
      <c r="N103" t="s">
        <v>25</v>
      </c>
      <c r="O103">
        <v>13429.92</v>
      </c>
      <c r="P103">
        <v>10003.92</v>
      </c>
      <c r="Q103">
        <v>1142</v>
      </c>
    </row>
    <row r="104" spans="11:17" x14ac:dyDescent="0.25">
      <c r="K104" t="s">
        <v>36</v>
      </c>
      <c r="L104" t="s">
        <v>37</v>
      </c>
      <c r="M104" t="s">
        <v>30</v>
      </c>
      <c r="N104" t="s">
        <v>32</v>
      </c>
      <c r="O104">
        <v>15940.98</v>
      </c>
      <c r="P104">
        <v>11832.48</v>
      </c>
      <c r="Q104">
        <v>1369.5</v>
      </c>
    </row>
    <row r="105" spans="11:17" x14ac:dyDescent="0.25">
      <c r="K105" t="s">
        <v>36</v>
      </c>
      <c r="L105" t="s">
        <v>37</v>
      </c>
      <c r="M105" t="s">
        <v>30</v>
      </c>
      <c r="N105" t="s">
        <v>39</v>
      </c>
      <c r="O105">
        <v>30072.48</v>
      </c>
      <c r="P105">
        <v>21330.48</v>
      </c>
      <c r="Q105">
        <v>2914</v>
      </c>
    </row>
    <row r="106" spans="11:17" x14ac:dyDescent="0.25">
      <c r="K106" t="s">
        <v>36</v>
      </c>
      <c r="L106" t="s">
        <v>37</v>
      </c>
      <c r="M106" t="s">
        <v>30</v>
      </c>
      <c r="N106" t="s">
        <v>27</v>
      </c>
      <c r="O106">
        <v>9322.7999999999993</v>
      </c>
      <c r="P106">
        <v>6580.7999999999993</v>
      </c>
      <c r="Q106">
        <v>914</v>
      </c>
    </row>
    <row r="107" spans="11:17" x14ac:dyDescent="0.25">
      <c r="K107" t="s">
        <v>36</v>
      </c>
      <c r="L107" t="s">
        <v>37</v>
      </c>
      <c r="M107" t="s">
        <v>31</v>
      </c>
      <c r="N107" t="s">
        <v>25</v>
      </c>
      <c r="O107">
        <v>89966.25</v>
      </c>
      <c r="P107">
        <v>2726.25</v>
      </c>
      <c r="Q107">
        <v>727</v>
      </c>
    </row>
    <row r="108" spans="11:17" x14ac:dyDescent="0.25">
      <c r="K108" t="s">
        <v>36</v>
      </c>
      <c r="L108" t="s">
        <v>37</v>
      </c>
      <c r="M108" t="s">
        <v>17</v>
      </c>
      <c r="N108" t="s">
        <v>21</v>
      </c>
      <c r="O108">
        <v>8760.4650000000001</v>
      </c>
      <c r="P108">
        <v>1567.9649999999992</v>
      </c>
      <c r="Q108">
        <v>1438.5</v>
      </c>
    </row>
    <row r="109" spans="11:17" x14ac:dyDescent="0.25">
      <c r="K109" t="s">
        <v>36</v>
      </c>
      <c r="L109" t="s">
        <v>37</v>
      </c>
      <c r="M109" t="s">
        <v>17</v>
      </c>
      <c r="N109" t="s">
        <v>38</v>
      </c>
      <c r="O109">
        <v>45953.4</v>
      </c>
      <c r="P109">
        <v>19543.400000000001</v>
      </c>
      <c r="Q109">
        <v>2641</v>
      </c>
    </row>
    <row r="110" spans="11:17" x14ac:dyDescent="0.25">
      <c r="K110" t="s">
        <v>36</v>
      </c>
      <c r="L110" t="s">
        <v>37</v>
      </c>
      <c r="M110" t="s">
        <v>17</v>
      </c>
      <c r="N110" t="s">
        <v>29</v>
      </c>
      <c r="O110">
        <v>17708.599999999999</v>
      </c>
      <c r="P110">
        <v>7978.5999999999985</v>
      </c>
      <c r="Q110">
        <v>973</v>
      </c>
    </row>
    <row r="111" spans="11:17" x14ac:dyDescent="0.25">
      <c r="K111" t="s">
        <v>36</v>
      </c>
      <c r="L111" t="s">
        <v>37</v>
      </c>
      <c r="M111" t="s">
        <v>17</v>
      </c>
      <c r="N111" t="s">
        <v>41</v>
      </c>
      <c r="O111">
        <v>31133.024999999998</v>
      </c>
      <c r="P111">
        <v>8670.5249999999978</v>
      </c>
      <c r="Q111">
        <v>4492.5</v>
      </c>
    </row>
    <row r="112" spans="11:17" x14ac:dyDescent="0.25">
      <c r="K112" t="s">
        <v>36</v>
      </c>
      <c r="L112" t="s">
        <v>37</v>
      </c>
      <c r="M112" t="s">
        <v>17</v>
      </c>
      <c r="N112" t="s">
        <v>43</v>
      </c>
      <c r="O112">
        <v>15474.55</v>
      </c>
      <c r="P112">
        <v>3839.5499999999993</v>
      </c>
      <c r="Q112">
        <v>2327</v>
      </c>
    </row>
    <row r="113" spans="11:17" x14ac:dyDescent="0.25">
      <c r="K113" t="s">
        <v>36</v>
      </c>
      <c r="L113" t="s">
        <v>37</v>
      </c>
      <c r="M113" t="s">
        <v>17</v>
      </c>
      <c r="N113" t="s">
        <v>25</v>
      </c>
      <c r="O113">
        <v>200165</v>
      </c>
      <c r="P113">
        <v>43645</v>
      </c>
      <c r="Q113">
        <v>602</v>
      </c>
    </row>
    <row r="114" spans="11:17" x14ac:dyDescent="0.25">
      <c r="K114" t="s">
        <v>36</v>
      </c>
      <c r="L114" t="s">
        <v>37</v>
      </c>
      <c r="M114" t="s">
        <v>17</v>
      </c>
      <c r="N114" t="s">
        <v>32</v>
      </c>
      <c r="O114">
        <v>1159200</v>
      </c>
      <c r="P114">
        <v>262200</v>
      </c>
      <c r="Q114">
        <v>3450</v>
      </c>
    </row>
    <row r="115" spans="11:17" x14ac:dyDescent="0.25">
      <c r="K115" t="s">
        <v>36</v>
      </c>
      <c r="L115" t="s">
        <v>37</v>
      </c>
      <c r="M115" t="s">
        <v>17</v>
      </c>
      <c r="N115" t="s">
        <v>34</v>
      </c>
      <c r="O115">
        <v>4366.32</v>
      </c>
      <c r="P115">
        <v>976.31999999999971</v>
      </c>
      <c r="Q115">
        <v>678</v>
      </c>
    </row>
    <row r="116" spans="11:17" x14ac:dyDescent="0.25">
      <c r="K116" t="s">
        <v>36</v>
      </c>
      <c r="L116" t="s">
        <v>37</v>
      </c>
      <c r="M116" t="s">
        <v>17</v>
      </c>
      <c r="N116" t="s">
        <v>35</v>
      </c>
      <c r="O116">
        <v>20275.2</v>
      </c>
      <c r="P116">
        <v>9715.2000000000007</v>
      </c>
      <c r="Q116">
        <v>1056</v>
      </c>
    </row>
    <row r="117" spans="11:17" x14ac:dyDescent="0.25">
      <c r="K117" t="s">
        <v>36</v>
      </c>
      <c r="L117" t="s">
        <v>37</v>
      </c>
      <c r="M117" t="s">
        <v>17</v>
      </c>
      <c r="N117" t="s">
        <v>39</v>
      </c>
      <c r="O117">
        <v>8001</v>
      </c>
      <c r="P117">
        <v>2286</v>
      </c>
      <c r="Q117">
        <v>1143</v>
      </c>
    </row>
    <row r="118" spans="11:17" x14ac:dyDescent="0.25">
      <c r="K118" t="s">
        <v>36</v>
      </c>
      <c r="L118" t="s">
        <v>37</v>
      </c>
      <c r="M118" t="s">
        <v>17</v>
      </c>
      <c r="N118" t="s">
        <v>44</v>
      </c>
      <c r="O118">
        <v>354277</v>
      </c>
      <c r="P118">
        <v>48257</v>
      </c>
      <c r="Q118">
        <v>1177</v>
      </c>
    </row>
    <row r="119" spans="11:17" x14ac:dyDescent="0.25">
      <c r="K119" t="s">
        <v>36</v>
      </c>
      <c r="L119" t="s">
        <v>37</v>
      </c>
      <c r="M119" t="s">
        <v>17</v>
      </c>
      <c r="N119" t="s">
        <v>27</v>
      </c>
      <c r="O119">
        <v>142661</v>
      </c>
      <c r="P119">
        <v>44791</v>
      </c>
      <c r="Q119">
        <v>2937</v>
      </c>
    </row>
    <row r="120" spans="11:17" x14ac:dyDescent="0.25">
      <c r="K120" t="s">
        <v>36</v>
      </c>
      <c r="L120" t="s">
        <v>37</v>
      </c>
      <c r="M120" t="s">
        <v>23</v>
      </c>
      <c r="N120" t="s">
        <v>38</v>
      </c>
      <c r="O120">
        <v>22482.9</v>
      </c>
      <c r="P120">
        <v>7342.9000000000015</v>
      </c>
      <c r="Q120">
        <v>1514</v>
      </c>
    </row>
    <row r="121" spans="11:17" x14ac:dyDescent="0.25">
      <c r="K121" t="s">
        <v>36</v>
      </c>
      <c r="L121" t="s">
        <v>37</v>
      </c>
      <c r="M121" t="s">
        <v>23</v>
      </c>
      <c r="N121" t="s">
        <v>41</v>
      </c>
      <c r="O121">
        <v>50163.75</v>
      </c>
      <c r="P121">
        <v>13413.75</v>
      </c>
      <c r="Q121">
        <v>3675</v>
      </c>
    </row>
    <row r="122" spans="11:17" x14ac:dyDescent="0.25">
      <c r="K122" t="s">
        <v>36</v>
      </c>
      <c r="L122" t="s">
        <v>37</v>
      </c>
      <c r="M122" t="s">
        <v>23</v>
      </c>
      <c r="N122" t="s">
        <v>34</v>
      </c>
      <c r="O122">
        <v>30991.8</v>
      </c>
      <c r="P122">
        <v>9011.7999999999993</v>
      </c>
      <c r="Q122">
        <v>2198</v>
      </c>
    </row>
    <row r="123" spans="11:17" x14ac:dyDescent="0.25">
      <c r="K123" t="s">
        <v>36</v>
      </c>
      <c r="L123" t="s">
        <v>37</v>
      </c>
      <c r="M123" t="s">
        <v>23</v>
      </c>
      <c r="N123" t="s">
        <v>35</v>
      </c>
      <c r="O123">
        <v>22794.3</v>
      </c>
      <c r="P123">
        <v>5124.2999999999993</v>
      </c>
      <c r="Q123">
        <v>1767</v>
      </c>
    </row>
    <row r="124" spans="11:17" x14ac:dyDescent="0.25">
      <c r="K124" t="s">
        <v>36</v>
      </c>
      <c r="L124" t="s">
        <v>37</v>
      </c>
      <c r="M124" t="s">
        <v>23</v>
      </c>
      <c r="N124" t="s">
        <v>39</v>
      </c>
      <c r="O124">
        <v>16257.3</v>
      </c>
      <c r="P124">
        <v>4727.2999999999993</v>
      </c>
      <c r="Q124">
        <v>1153</v>
      </c>
    </row>
    <row r="125" spans="11:17" x14ac:dyDescent="0.25">
      <c r="K125" t="s">
        <v>36</v>
      </c>
      <c r="L125" t="s">
        <v>37</v>
      </c>
      <c r="M125" t="s">
        <v>33</v>
      </c>
      <c r="N125" t="s">
        <v>21</v>
      </c>
      <c r="O125">
        <v>922680</v>
      </c>
      <c r="P125">
        <v>48930</v>
      </c>
      <c r="Q125">
        <v>3495</v>
      </c>
    </row>
    <row r="126" spans="11:17" x14ac:dyDescent="0.25">
      <c r="K126" t="s">
        <v>36</v>
      </c>
      <c r="L126" t="s">
        <v>37</v>
      </c>
      <c r="M126" t="s">
        <v>33</v>
      </c>
      <c r="N126" t="s">
        <v>43</v>
      </c>
      <c r="O126">
        <v>840384</v>
      </c>
      <c r="P126">
        <v>110884</v>
      </c>
      <c r="Q126">
        <v>2918</v>
      </c>
    </row>
    <row r="127" spans="11:17" x14ac:dyDescent="0.25">
      <c r="K127" t="s">
        <v>36</v>
      </c>
      <c r="L127" t="s">
        <v>37</v>
      </c>
      <c r="M127" t="s">
        <v>33</v>
      </c>
      <c r="N127" t="s">
        <v>25</v>
      </c>
      <c r="O127">
        <v>282435</v>
      </c>
      <c r="P127">
        <v>34685</v>
      </c>
      <c r="Q127">
        <v>991</v>
      </c>
    </row>
    <row r="128" spans="11:17" x14ac:dyDescent="0.25">
      <c r="K128" t="s">
        <v>36</v>
      </c>
      <c r="L128" t="s">
        <v>37</v>
      </c>
      <c r="M128" t="s">
        <v>33</v>
      </c>
      <c r="N128" t="s">
        <v>44</v>
      </c>
      <c r="O128">
        <v>862785</v>
      </c>
      <c r="P128">
        <v>136535</v>
      </c>
      <c r="Q128">
        <v>2905</v>
      </c>
    </row>
    <row r="129" spans="11:17" x14ac:dyDescent="0.25">
      <c r="K129" t="s">
        <v>24</v>
      </c>
      <c r="L129" t="s">
        <v>19</v>
      </c>
      <c r="M129" t="s">
        <v>30</v>
      </c>
      <c r="N129" t="s">
        <v>38</v>
      </c>
      <c r="O129">
        <v>21261</v>
      </c>
      <c r="P129">
        <v>15666</v>
      </c>
      <c r="Q129">
        <v>1865</v>
      </c>
    </row>
    <row r="130" spans="11:17" x14ac:dyDescent="0.25">
      <c r="K130" t="s">
        <v>24</v>
      </c>
      <c r="L130" t="s">
        <v>19</v>
      </c>
      <c r="M130" t="s">
        <v>30</v>
      </c>
      <c r="N130" t="s">
        <v>35</v>
      </c>
      <c r="O130">
        <v>31731.48</v>
      </c>
      <c r="P130">
        <v>23718.48</v>
      </c>
      <c r="Q130">
        <v>2671</v>
      </c>
    </row>
    <row r="131" spans="11:17" x14ac:dyDescent="0.25">
      <c r="K131" t="s">
        <v>24</v>
      </c>
      <c r="L131" t="s">
        <v>19</v>
      </c>
      <c r="M131" t="s">
        <v>31</v>
      </c>
      <c r="N131" t="s">
        <v>41</v>
      </c>
      <c r="O131">
        <v>514524.375</v>
      </c>
      <c r="P131">
        <v>5304.375</v>
      </c>
      <c r="Q131">
        <v>4243.5</v>
      </c>
    </row>
    <row r="132" spans="11:17" x14ac:dyDescent="0.25">
      <c r="K132" t="s">
        <v>24</v>
      </c>
      <c r="L132" t="s">
        <v>19</v>
      </c>
      <c r="M132" t="s">
        <v>17</v>
      </c>
      <c r="N132" t="s">
        <v>21</v>
      </c>
      <c r="O132">
        <v>44378.399999999994</v>
      </c>
      <c r="P132">
        <v>19163.399999999998</v>
      </c>
      <c r="Q132">
        <v>2521.5</v>
      </c>
    </row>
    <row r="133" spans="11:17" x14ac:dyDescent="0.25">
      <c r="K133" t="s">
        <v>24</v>
      </c>
      <c r="L133" t="s">
        <v>19</v>
      </c>
      <c r="M133" t="s">
        <v>17</v>
      </c>
      <c r="N133" t="s">
        <v>29</v>
      </c>
      <c r="O133">
        <v>545055</v>
      </c>
      <c r="P133">
        <v>79655</v>
      </c>
      <c r="Q133">
        <v>1790</v>
      </c>
    </row>
    <row r="134" spans="11:17" x14ac:dyDescent="0.25">
      <c r="K134" t="s">
        <v>24</v>
      </c>
      <c r="L134" t="s">
        <v>19</v>
      </c>
      <c r="M134" t="s">
        <v>17</v>
      </c>
      <c r="N134" t="s">
        <v>43</v>
      </c>
      <c r="O134">
        <v>29697</v>
      </c>
      <c r="P134">
        <v>14067</v>
      </c>
      <c r="Q134">
        <v>1563</v>
      </c>
    </row>
    <row r="135" spans="11:17" x14ac:dyDescent="0.25">
      <c r="K135" t="s">
        <v>24</v>
      </c>
      <c r="L135" t="s">
        <v>19</v>
      </c>
      <c r="M135" t="s">
        <v>17</v>
      </c>
      <c r="N135" t="s">
        <v>27</v>
      </c>
      <c r="O135">
        <v>763246.05</v>
      </c>
      <c r="P135">
        <v>190511.05</v>
      </c>
      <c r="Q135">
        <v>4642</v>
      </c>
    </row>
    <row r="136" spans="11:17" x14ac:dyDescent="0.25">
      <c r="K136" t="s">
        <v>24</v>
      </c>
      <c r="L136" t="s">
        <v>19</v>
      </c>
      <c r="M136" t="s">
        <v>23</v>
      </c>
      <c r="N136" t="s">
        <v>25</v>
      </c>
      <c r="O136">
        <v>32670</v>
      </c>
      <c r="P136">
        <v>10890</v>
      </c>
      <c r="Q136">
        <v>2178</v>
      </c>
    </row>
    <row r="137" spans="11:17" x14ac:dyDescent="0.25">
      <c r="K137" t="s">
        <v>24</v>
      </c>
      <c r="L137" t="s">
        <v>19</v>
      </c>
      <c r="M137" t="s">
        <v>23</v>
      </c>
      <c r="N137" t="s">
        <v>44</v>
      </c>
      <c r="O137">
        <v>6762</v>
      </c>
      <c r="P137">
        <v>1862</v>
      </c>
      <c r="Q137">
        <v>490</v>
      </c>
    </row>
    <row r="138" spans="11:17" x14ac:dyDescent="0.25">
      <c r="K138" t="s">
        <v>24</v>
      </c>
      <c r="L138" t="s">
        <v>19</v>
      </c>
      <c r="M138" t="s">
        <v>33</v>
      </c>
      <c r="N138" t="s">
        <v>25</v>
      </c>
      <c r="O138">
        <v>124992</v>
      </c>
      <c r="P138">
        <v>12992</v>
      </c>
      <c r="Q138">
        <v>448</v>
      </c>
    </row>
    <row r="139" spans="11:17" x14ac:dyDescent="0.25">
      <c r="K139" t="s">
        <v>24</v>
      </c>
      <c r="L139" t="s">
        <v>19</v>
      </c>
      <c r="M139" t="s">
        <v>33</v>
      </c>
      <c r="N139" t="s">
        <v>39</v>
      </c>
      <c r="O139">
        <v>608499</v>
      </c>
      <c r="P139">
        <v>63249</v>
      </c>
      <c r="Q139">
        <v>2181</v>
      </c>
    </row>
    <row r="140" spans="11:17" x14ac:dyDescent="0.25">
      <c r="K140" t="s">
        <v>24</v>
      </c>
      <c r="L140" t="s">
        <v>40</v>
      </c>
      <c r="M140" t="s">
        <v>30</v>
      </c>
      <c r="N140" t="s">
        <v>34</v>
      </c>
      <c r="O140">
        <v>25542</v>
      </c>
      <c r="P140">
        <v>18117</v>
      </c>
      <c r="Q140">
        <v>2475</v>
      </c>
    </row>
    <row r="141" spans="11:17" x14ac:dyDescent="0.25">
      <c r="K141" t="s">
        <v>24</v>
      </c>
      <c r="L141" t="s">
        <v>40</v>
      </c>
      <c r="M141" t="s">
        <v>30</v>
      </c>
      <c r="N141" t="s">
        <v>39</v>
      </c>
      <c r="O141">
        <v>14375.76</v>
      </c>
      <c r="P141">
        <v>10196.76</v>
      </c>
      <c r="Q141">
        <v>1393</v>
      </c>
    </row>
    <row r="142" spans="11:17" x14ac:dyDescent="0.25">
      <c r="K142" t="s">
        <v>24</v>
      </c>
      <c r="L142" t="s">
        <v>40</v>
      </c>
      <c r="M142" t="s">
        <v>17</v>
      </c>
      <c r="N142" t="s">
        <v>38</v>
      </c>
      <c r="O142">
        <v>962500</v>
      </c>
      <c r="P142">
        <v>247500</v>
      </c>
      <c r="Q142">
        <v>2750</v>
      </c>
    </row>
    <row r="143" spans="11:17" x14ac:dyDescent="0.25">
      <c r="K143" t="s">
        <v>24</v>
      </c>
      <c r="L143" t="s">
        <v>40</v>
      </c>
      <c r="M143" t="s">
        <v>17</v>
      </c>
      <c r="N143" t="s">
        <v>25</v>
      </c>
      <c r="O143">
        <v>45227.1</v>
      </c>
      <c r="P143">
        <v>20287.099999999999</v>
      </c>
      <c r="Q143">
        <v>3089</v>
      </c>
    </row>
    <row r="144" spans="11:17" x14ac:dyDescent="0.25">
      <c r="K144" t="s">
        <v>24</v>
      </c>
      <c r="L144" t="s">
        <v>40</v>
      </c>
      <c r="M144" t="s">
        <v>17</v>
      </c>
      <c r="N144" t="s">
        <v>32</v>
      </c>
      <c r="O144">
        <v>21076.44</v>
      </c>
      <c r="P144">
        <v>3968.9399999999987</v>
      </c>
      <c r="Q144">
        <v>3421.5</v>
      </c>
    </row>
    <row r="145" spans="11:17" x14ac:dyDescent="0.25">
      <c r="K145" t="s">
        <v>24</v>
      </c>
      <c r="L145" t="s">
        <v>40</v>
      </c>
      <c r="M145" t="s">
        <v>17</v>
      </c>
      <c r="N145" t="s">
        <v>35</v>
      </c>
      <c r="O145">
        <v>936138</v>
      </c>
      <c r="P145">
        <v>188378</v>
      </c>
      <c r="Q145">
        <v>2876</v>
      </c>
    </row>
    <row r="146" spans="11:17" x14ac:dyDescent="0.25">
      <c r="K146" t="s">
        <v>24</v>
      </c>
      <c r="L146" t="s">
        <v>40</v>
      </c>
      <c r="M146" t="s">
        <v>17</v>
      </c>
      <c r="N146" t="s">
        <v>39</v>
      </c>
      <c r="O146">
        <v>10420.619999999999</v>
      </c>
      <c r="P146">
        <v>1765.619999999999</v>
      </c>
      <c r="Q146">
        <v>1731</v>
      </c>
    </row>
    <row r="147" spans="11:17" x14ac:dyDescent="0.25">
      <c r="K147" t="s">
        <v>24</v>
      </c>
      <c r="L147" t="s">
        <v>40</v>
      </c>
      <c r="M147" t="s">
        <v>17</v>
      </c>
      <c r="N147" t="s">
        <v>44</v>
      </c>
      <c r="O147">
        <v>18443.599999999999</v>
      </c>
      <c r="P147">
        <v>9033.5999999999985</v>
      </c>
      <c r="Q147">
        <v>941</v>
      </c>
    </row>
    <row r="148" spans="11:17" x14ac:dyDescent="0.25">
      <c r="K148" t="s">
        <v>24</v>
      </c>
      <c r="L148" t="s">
        <v>40</v>
      </c>
      <c r="M148" t="s">
        <v>23</v>
      </c>
      <c r="N148" t="s">
        <v>27</v>
      </c>
      <c r="O148">
        <v>27972</v>
      </c>
      <c r="P148">
        <v>7252</v>
      </c>
      <c r="Q148">
        <v>2072</v>
      </c>
    </row>
    <row r="149" spans="11:17" x14ac:dyDescent="0.25">
      <c r="K149" t="s">
        <v>24</v>
      </c>
      <c r="L149" t="s">
        <v>40</v>
      </c>
      <c r="M149" t="s">
        <v>33</v>
      </c>
      <c r="N149" t="s">
        <v>29</v>
      </c>
      <c r="O149">
        <v>631125</v>
      </c>
      <c r="P149">
        <v>12375</v>
      </c>
      <c r="Q149">
        <v>2475</v>
      </c>
    </row>
    <row r="150" spans="11:17" x14ac:dyDescent="0.25">
      <c r="K150" t="s">
        <v>24</v>
      </c>
      <c r="L150" t="s">
        <v>40</v>
      </c>
      <c r="M150" t="s">
        <v>33</v>
      </c>
      <c r="N150" t="s">
        <v>27</v>
      </c>
      <c r="O150">
        <v>230310</v>
      </c>
      <c r="P150">
        <v>17060</v>
      </c>
      <c r="Q150">
        <v>853</v>
      </c>
    </row>
    <row r="151" spans="11:17" x14ac:dyDescent="0.25">
      <c r="K151" t="s">
        <v>24</v>
      </c>
      <c r="L151" t="s">
        <v>28</v>
      </c>
      <c r="M151" t="s">
        <v>30</v>
      </c>
      <c r="N151" t="s">
        <v>25</v>
      </c>
      <c r="O151">
        <v>22127.64</v>
      </c>
      <c r="P151">
        <v>16424.64</v>
      </c>
      <c r="Q151">
        <v>1901</v>
      </c>
    </row>
    <row r="152" spans="11:17" x14ac:dyDescent="0.25">
      <c r="K152" t="s">
        <v>24</v>
      </c>
      <c r="L152" t="s">
        <v>28</v>
      </c>
      <c r="M152" t="s">
        <v>30</v>
      </c>
      <c r="N152" t="s">
        <v>44</v>
      </c>
      <c r="O152">
        <v>26136.720000000001</v>
      </c>
      <c r="P152">
        <v>19110.72</v>
      </c>
      <c r="Q152">
        <v>2342</v>
      </c>
    </row>
    <row r="153" spans="11:17" x14ac:dyDescent="0.25">
      <c r="K153" t="s">
        <v>24</v>
      </c>
      <c r="L153" t="s">
        <v>28</v>
      </c>
      <c r="M153" t="s">
        <v>31</v>
      </c>
      <c r="N153" t="s">
        <v>27</v>
      </c>
      <c r="O153">
        <v>156048.75</v>
      </c>
      <c r="P153">
        <v>1608.75</v>
      </c>
      <c r="Q153">
        <v>1287</v>
      </c>
    </row>
    <row r="154" spans="11:17" x14ac:dyDescent="0.25">
      <c r="K154" t="s">
        <v>24</v>
      </c>
      <c r="L154" t="s">
        <v>28</v>
      </c>
      <c r="M154" t="s">
        <v>17</v>
      </c>
      <c r="N154" t="s">
        <v>21</v>
      </c>
      <c r="O154">
        <v>460346.25</v>
      </c>
      <c r="P154">
        <v>100376.25</v>
      </c>
      <c r="Q154">
        <v>1384.5</v>
      </c>
    </row>
    <row r="155" spans="11:17" x14ac:dyDescent="0.25">
      <c r="K155" t="s">
        <v>24</v>
      </c>
      <c r="L155" t="s">
        <v>28</v>
      </c>
      <c r="M155" t="s">
        <v>17</v>
      </c>
      <c r="N155" t="s">
        <v>38</v>
      </c>
      <c r="O155">
        <v>1763.8600000000001</v>
      </c>
      <c r="P155">
        <v>298.86000000000013</v>
      </c>
      <c r="Q155">
        <v>293</v>
      </c>
    </row>
    <row r="156" spans="11:17" x14ac:dyDescent="0.25">
      <c r="K156" t="s">
        <v>24</v>
      </c>
      <c r="L156" t="s">
        <v>28</v>
      </c>
      <c r="M156" t="s">
        <v>17</v>
      </c>
      <c r="N156" t="s">
        <v>43</v>
      </c>
      <c r="O156">
        <v>530621</v>
      </c>
      <c r="P156">
        <v>97461</v>
      </c>
      <c r="Q156">
        <v>1666</v>
      </c>
    </row>
    <row r="157" spans="11:17" x14ac:dyDescent="0.25">
      <c r="K157" t="s">
        <v>24</v>
      </c>
      <c r="L157" t="s">
        <v>28</v>
      </c>
      <c r="M157" t="s">
        <v>17</v>
      </c>
      <c r="N157" t="s">
        <v>25</v>
      </c>
      <c r="O157">
        <v>37980</v>
      </c>
      <c r="P157">
        <v>18990</v>
      </c>
      <c r="Q157">
        <v>1899</v>
      </c>
    </row>
    <row r="158" spans="11:17" x14ac:dyDescent="0.25">
      <c r="K158" t="s">
        <v>24</v>
      </c>
      <c r="L158" t="s">
        <v>28</v>
      </c>
      <c r="M158" t="s">
        <v>17</v>
      </c>
      <c r="N158" t="s">
        <v>32</v>
      </c>
      <c r="O158">
        <v>27234.899999999998</v>
      </c>
      <c r="P158">
        <v>13479.899999999998</v>
      </c>
      <c r="Q158">
        <v>1375.5</v>
      </c>
    </row>
    <row r="159" spans="11:17" x14ac:dyDescent="0.25">
      <c r="K159" t="s">
        <v>24</v>
      </c>
      <c r="L159" t="s">
        <v>28</v>
      </c>
      <c r="M159" t="s">
        <v>17</v>
      </c>
      <c r="N159" t="s">
        <v>35</v>
      </c>
      <c r="O159">
        <v>3693.76</v>
      </c>
      <c r="P159">
        <v>973.76000000000022</v>
      </c>
      <c r="Q159">
        <v>544</v>
      </c>
    </row>
    <row r="160" spans="11:17" x14ac:dyDescent="0.25">
      <c r="K160" t="s">
        <v>24</v>
      </c>
      <c r="L160" t="s">
        <v>28</v>
      </c>
      <c r="M160" t="s">
        <v>17</v>
      </c>
      <c r="N160" t="s">
        <v>39</v>
      </c>
      <c r="O160">
        <v>36753.599999999999</v>
      </c>
      <c r="P160">
        <v>16993.599999999999</v>
      </c>
      <c r="Q160">
        <v>1976</v>
      </c>
    </row>
    <row r="161" spans="11:17" x14ac:dyDescent="0.25">
      <c r="K161" t="s">
        <v>24</v>
      </c>
      <c r="L161" t="s">
        <v>28</v>
      </c>
      <c r="M161" t="s">
        <v>23</v>
      </c>
      <c r="N161" t="s">
        <v>29</v>
      </c>
      <c r="O161">
        <v>34513.800000000003</v>
      </c>
      <c r="P161">
        <v>9503.8000000000029</v>
      </c>
      <c r="Q161">
        <v>2501</v>
      </c>
    </row>
    <row r="162" spans="11:17" x14ac:dyDescent="0.25">
      <c r="K162" t="s">
        <v>24</v>
      </c>
      <c r="L162" t="s">
        <v>28</v>
      </c>
      <c r="M162" t="s">
        <v>23</v>
      </c>
      <c r="N162" t="s">
        <v>27</v>
      </c>
      <c r="O162">
        <v>27972</v>
      </c>
      <c r="P162">
        <v>7252</v>
      </c>
      <c r="Q162">
        <v>2072</v>
      </c>
    </row>
    <row r="163" spans="11:17" x14ac:dyDescent="0.25">
      <c r="K163" t="s">
        <v>24</v>
      </c>
      <c r="L163" t="s">
        <v>28</v>
      </c>
      <c r="M163" t="s">
        <v>33</v>
      </c>
      <c r="N163" t="s">
        <v>41</v>
      </c>
      <c r="O163">
        <v>468072</v>
      </c>
      <c r="P163">
        <v>24822</v>
      </c>
      <c r="Q163">
        <v>1773</v>
      </c>
    </row>
    <row r="164" spans="11:17" x14ac:dyDescent="0.25">
      <c r="K164" t="s">
        <v>24</v>
      </c>
      <c r="L164" t="s">
        <v>28</v>
      </c>
      <c r="M164" t="s">
        <v>33</v>
      </c>
      <c r="N164" t="s">
        <v>34</v>
      </c>
      <c r="O164">
        <v>431112</v>
      </c>
      <c r="P164">
        <v>40612</v>
      </c>
      <c r="Q164">
        <v>1562</v>
      </c>
    </row>
    <row r="165" spans="11:17" x14ac:dyDescent="0.25">
      <c r="K165" t="s">
        <v>24</v>
      </c>
      <c r="L165" t="s">
        <v>28</v>
      </c>
      <c r="M165" t="s">
        <v>33</v>
      </c>
      <c r="N165" t="s">
        <v>39</v>
      </c>
      <c r="O165">
        <v>608499</v>
      </c>
      <c r="P165">
        <v>63249</v>
      </c>
      <c r="Q165">
        <v>2181</v>
      </c>
    </row>
    <row r="166" spans="11:17" x14ac:dyDescent="0.25">
      <c r="K166" t="s">
        <v>24</v>
      </c>
      <c r="L166" t="s">
        <v>37</v>
      </c>
      <c r="M166" t="s">
        <v>30</v>
      </c>
      <c r="N166" t="s">
        <v>25</v>
      </c>
      <c r="O166">
        <v>22127.64</v>
      </c>
      <c r="P166">
        <v>16424.64</v>
      </c>
      <c r="Q166">
        <v>1901</v>
      </c>
    </row>
    <row r="167" spans="11:17" x14ac:dyDescent="0.25">
      <c r="K167" t="s">
        <v>24</v>
      </c>
      <c r="L167" t="s">
        <v>37</v>
      </c>
      <c r="M167" t="s">
        <v>30</v>
      </c>
      <c r="N167" t="s">
        <v>32</v>
      </c>
      <c r="O167">
        <v>25904.340000000004</v>
      </c>
      <c r="P167">
        <v>18627.840000000004</v>
      </c>
      <c r="Q167">
        <v>2425.5</v>
      </c>
    </row>
    <row r="168" spans="11:17" x14ac:dyDescent="0.25">
      <c r="K168" t="s">
        <v>24</v>
      </c>
      <c r="L168" t="s">
        <v>37</v>
      </c>
      <c r="M168" t="s">
        <v>30</v>
      </c>
      <c r="N168" t="s">
        <v>39</v>
      </c>
      <c r="O168">
        <v>14375.76</v>
      </c>
      <c r="P168">
        <v>10196.76</v>
      </c>
      <c r="Q168">
        <v>1393</v>
      </c>
    </row>
    <row r="169" spans="11:17" x14ac:dyDescent="0.25">
      <c r="K169" t="s">
        <v>24</v>
      </c>
      <c r="L169" t="s">
        <v>37</v>
      </c>
      <c r="M169" t="s">
        <v>30</v>
      </c>
      <c r="N169" t="s">
        <v>27</v>
      </c>
      <c r="O169">
        <v>12406.8</v>
      </c>
      <c r="P169">
        <v>9241.7999999999993</v>
      </c>
      <c r="Q169">
        <v>1055</v>
      </c>
    </row>
    <row r="170" spans="11:17" x14ac:dyDescent="0.25">
      <c r="K170" t="s">
        <v>24</v>
      </c>
      <c r="L170" t="s">
        <v>37</v>
      </c>
      <c r="M170" t="s">
        <v>31</v>
      </c>
      <c r="N170" t="s">
        <v>25</v>
      </c>
      <c r="O170">
        <v>97391.25</v>
      </c>
      <c r="P170">
        <v>2951.25</v>
      </c>
      <c r="Q170">
        <v>787</v>
      </c>
    </row>
    <row r="171" spans="11:17" x14ac:dyDescent="0.25">
      <c r="K171" t="s">
        <v>24</v>
      </c>
      <c r="L171" t="s">
        <v>37</v>
      </c>
      <c r="M171" t="s">
        <v>31</v>
      </c>
      <c r="N171" t="s">
        <v>32</v>
      </c>
      <c r="O171">
        <v>358560</v>
      </c>
      <c r="P171">
        <v>0</v>
      </c>
      <c r="Q171">
        <v>2988</v>
      </c>
    </row>
    <row r="172" spans="11:17" x14ac:dyDescent="0.25">
      <c r="K172" t="s">
        <v>24</v>
      </c>
      <c r="L172" t="s">
        <v>37</v>
      </c>
      <c r="M172" t="s">
        <v>31</v>
      </c>
      <c r="N172" t="s">
        <v>27</v>
      </c>
      <c r="O172">
        <v>156048.75</v>
      </c>
      <c r="P172">
        <v>1608.75</v>
      </c>
      <c r="Q172">
        <v>1287</v>
      </c>
    </row>
    <row r="173" spans="11:17" x14ac:dyDescent="0.25">
      <c r="K173" t="s">
        <v>24</v>
      </c>
      <c r="L173" t="s">
        <v>37</v>
      </c>
      <c r="M173" t="s">
        <v>17</v>
      </c>
      <c r="N173" t="s">
        <v>21</v>
      </c>
      <c r="O173">
        <v>27338.850000000002</v>
      </c>
      <c r="P173">
        <v>7613.8500000000022</v>
      </c>
      <c r="Q173">
        <v>3945</v>
      </c>
    </row>
    <row r="174" spans="11:17" x14ac:dyDescent="0.25">
      <c r="K174" t="s">
        <v>24</v>
      </c>
      <c r="L174" t="s">
        <v>37</v>
      </c>
      <c r="M174" t="s">
        <v>17</v>
      </c>
      <c r="N174" t="s">
        <v>38</v>
      </c>
      <c r="O174">
        <v>24757</v>
      </c>
      <c r="P174">
        <v>11727</v>
      </c>
      <c r="Q174">
        <v>1303</v>
      </c>
    </row>
    <row r="175" spans="11:17" x14ac:dyDescent="0.25">
      <c r="K175" t="s">
        <v>24</v>
      </c>
      <c r="L175" t="s">
        <v>37</v>
      </c>
      <c r="M175" t="s">
        <v>17</v>
      </c>
      <c r="N175" t="s">
        <v>29</v>
      </c>
      <c r="O175">
        <v>35172</v>
      </c>
      <c r="P175">
        <v>15632</v>
      </c>
      <c r="Q175">
        <v>1954</v>
      </c>
    </row>
    <row r="176" spans="11:17" x14ac:dyDescent="0.25">
      <c r="K176" t="s">
        <v>24</v>
      </c>
      <c r="L176" t="s">
        <v>37</v>
      </c>
      <c r="M176" t="s">
        <v>17</v>
      </c>
      <c r="N176" t="s">
        <v>41</v>
      </c>
      <c r="O176">
        <v>15774.36</v>
      </c>
      <c r="P176">
        <v>3114.3599999999997</v>
      </c>
      <c r="Q176">
        <v>2532</v>
      </c>
    </row>
    <row r="177" spans="11:17" x14ac:dyDescent="0.25">
      <c r="K177" t="s">
        <v>24</v>
      </c>
      <c r="L177" t="s">
        <v>37</v>
      </c>
      <c r="M177" t="s">
        <v>17</v>
      </c>
      <c r="N177" t="s">
        <v>43</v>
      </c>
      <c r="O177">
        <v>7137.9</v>
      </c>
      <c r="P177">
        <v>1987.8999999999996</v>
      </c>
      <c r="Q177">
        <v>1030</v>
      </c>
    </row>
    <row r="178" spans="11:17" x14ac:dyDescent="0.25">
      <c r="K178" t="s">
        <v>24</v>
      </c>
      <c r="L178" t="s">
        <v>37</v>
      </c>
      <c r="M178" t="s">
        <v>17</v>
      </c>
      <c r="N178" t="s">
        <v>25</v>
      </c>
      <c r="O178">
        <v>492184</v>
      </c>
      <c r="P178">
        <v>103224</v>
      </c>
      <c r="Q178">
        <v>1496</v>
      </c>
    </row>
    <row r="179" spans="11:17" x14ac:dyDescent="0.25">
      <c r="K179" t="s">
        <v>24</v>
      </c>
      <c r="L179" t="s">
        <v>37</v>
      </c>
      <c r="M179" t="s">
        <v>17</v>
      </c>
      <c r="N179" t="s">
        <v>34</v>
      </c>
      <c r="O179">
        <v>16418.64</v>
      </c>
      <c r="P179">
        <v>2938.6399999999994</v>
      </c>
      <c r="Q179">
        <v>2696</v>
      </c>
    </row>
    <row r="180" spans="11:17" x14ac:dyDescent="0.25">
      <c r="K180" t="s">
        <v>24</v>
      </c>
      <c r="L180" t="s">
        <v>37</v>
      </c>
      <c r="M180" t="s">
        <v>17</v>
      </c>
      <c r="N180" t="s">
        <v>35</v>
      </c>
      <c r="O180">
        <v>28551</v>
      </c>
      <c r="P180">
        <v>13201</v>
      </c>
      <c r="Q180">
        <v>1535</v>
      </c>
    </row>
    <row r="181" spans="11:17" x14ac:dyDescent="0.25">
      <c r="K181" t="s">
        <v>24</v>
      </c>
      <c r="L181" t="s">
        <v>37</v>
      </c>
      <c r="M181" t="s">
        <v>17</v>
      </c>
      <c r="N181" t="s">
        <v>39</v>
      </c>
      <c r="O181">
        <v>10420.619999999999</v>
      </c>
      <c r="P181">
        <v>1765.619999999999</v>
      </c>
      <c r="Q181">
        <v>1731</v>
      </c>
    </row>
    <row r="182" spans="11:17" x14ac:dyDescent="0.25">
      <c r="K182" t="s">
        <v>24</v>
      </c>
      <c r="L182" t="s">
        <v>37</v>
      </c>
      <c r="M182" t="s">
        <v>17</v>
      </c>
      <c r="N182" t="s">
        <v>44</v>
      </c>
      <c r="O182">
        <v>490952</v>
      </c>
      <c r="P182">
        <v>76512</v>
      </c>
      <c r="Q182">
        <v>1594</v>
      </c>
    </row>
    <row r="183" spans="11:17" x14ac:dyDescent="0.25">
      <c r="K183" t="s">
        <v>24</v>
      </c>
      <c r="L183" t="s">
        <v>37</v>
      </c>
      <c r="M183" t="s">
        <v>17</v>
      </c>
      <c r="N183" t="s">
        <v>27</v>
      </c>
      <c r="O183">
        <v>751688.5</v>
      </c>
      <c r="P183">
        <v>188458.5</v>
      </c>
      <c r="Q183">
        <v>2448</v>
      </c>
    </row>
    <row r="184" spans="11:17" x14ac:dyDescent="0.25">
      <c r="K184" t="s">
        <v>24</v>
      </c>
      <c r="L184" t="s">
        <v>37</v>
      </c>
      <c r="M184" t="s">
        <v>23</v>
      </c>
      <c r="N184" t="s">
        <v>38</v>
      </c>
      <c r="O184">
        <v>34095.599999999999</v>
      </c>
      <c r="P184">
        <v>11135.599999999999</v>
      </c>
      <c r="Q184">
        <v>2296</v>
      </c>
    </row>
    <row r="185" spans="11:17" x14ac:dyDescent="0.25">
      <c r="K185" t="s">
        <v>24</v>
      </c>
      <c r="L185" t="s">
        <v>37</v>
      </c>
      <c r="M185" t="s">
        <v>23</v>
      </c>
      <c r="N185" t="s">
        <v>41</v>
      </c>
      <c r="O185">
        <v>53594.100000000006</v>
      </c>
      <c r="P185">
        <v>15584.100000000002</v>
      </c>
      <c r="Q185">
        <v>3801</v>
      </c>
    </row>
    <row r="186" spans="11:17" x14ac:dyDescent="0.25">
      <c r="K186" t="s">
        <v>24</v>
      </c>
      <c r="L186" t="s">
        <v>37</v>
      </c>
      <c r="M186" t="s">
        <v>23</v>
      </c>
      <c r="N186" t="s">
        <v>34</v>
      </c>
      <c r="O186">
        <v>29308.95</v>
      </c>
      <c r="P186">
        <v>8298.9500000000007</v>
      </c>
      <c r="Q186">
        <v>2101</v>
      </c>
    </row>
    <row r="187" spans="11:17" x14ac:dyDescent="0.25">
      <c r="K187" t="s">
        <v>24</v>
      </c>
      <c r="L187" t="s">
        <v>37</v>
      </c>
      <c r="M187" t="s">
        <v>23</v>
      </c>
      <c r="N187" t="s">
        <v>35</v>
      </c>
      <c r="O187">
        <v>37335</v>
      </c>
      <c r="P187">
        <v>11135</v>
      </c>
      <c r="Q187">
        <v>2620</v>
      </c>
    </row>
    <row r="188" spans="11:17" x14ac:dyDescent="0.25">
      <c r="K188" t="s">
        <v>24</v>
      </c>
      <c r="L188" t="s">
        <v>37</v>
      </c>
      <c r="M188" t="s">
        <v>23</v>
      </c>
      <c r="N188" t="s">
        <v>39</v>
      </c>
      <c r="O188">
        <v>16748.55</v>
      </c>
      <c r="P188">
        <v>4478.5499999999993</v>
      </c>
      <c r="Q188">
        <v>1227</v>
      </c>
    </row>
    <row r="189" spans="11:17" x14ac:dyDescent="0.25">
      <c r="K189" t="s">
        <v>24</v>
      </c>
      <c r="L189" t="s">
        <v>37</v>
      </c>
      <c r="M189" t="s">
        <v>33</v>
      </c>
      <c r="N189" t="s">
        <v>21</v>
      </c>
      <c r="O189">
        <v>708439.5</v>
      </c>
      <c r="P189">
        <v>99814.5</v>
      </c>
      <c r="Q189">
        <v>2434.5</v>
      </c>
    </row>
    <row r="190" spans="11:17" x14ac:dyDescent="0.25">
      <c r="K190" t="s">
        <v>24</v>
      </c>
      <c r="L190" t="s">
        <v>37</v>
      </c>
      <c r="M190" t="s">
        <v>33</v>
      </c>
      <c r="N190" t="s">
        <v>43</v>
      </c>
      <c r="O190">
        <v>269892</v>
      </c>
      <c r="P190">
        <v>40392</v>
      </c>
      <c r="Q190">
        <v>918</v>
      </c>
    </row>
    <row r="191" spans="11:17" x14ac:dyDescent="0.25">
      <c r="K191" t="s">
        <v>24</v>
      </c>
      <c r="L191" t="s">
        <v>37</v>
      </c>
      <c r="M191" t="s">
        <v>33</v>
      </c>
      <c r="N191" t="s">
        <v>25</v>
      </c>
      <c r="O191">
        <v>124992</v>
      </c>
      <c r="P191">
        <v>12992</v>
      </c>
      <c r="Q191">
        <v>448</v>
      </c>
    </row>
    <row r="192" spans="11:17" x14ac:dyDescent="0.25">
      <c r="K192" t="s">
        <v>24</v>
      </c>
      <c r="L192" t="s">
        <v>37</v>
      </c>
      <c r="M192" t="s">
        <v>33</v>
      </c>
      <c r="N192" t="s">
        <v>44</v>
      </c>
      <c r="O192">
        <v>361452</v>
      </c>
      <c r="P192">
        <v>30452</v>
      </c>
      <c r="Q192">
        <v>1324</v>
      </c>
    </row>
    <row r="193" spans="11:17" x14ac:dyDescent="0.25">
      <c r="K193" t="s">
        <v>18</v>
      </c>
      <c r="L193" t="s">
        <v>19</v>
      </c>
      <c r="M193" t="s">
        <v>30</v>
      </c>
      <c r="N193" t="s">
        <v>38</v>
      </c>
      <c r="O193">
        <v>20687.16</v>
      </c>
      <c r="P193">
        <v>14876.16</v>
      </c>
      <c r="Q193">
        <v>1937</v>
      </c>
    </row>
    <row r="194" spans="11:17" x14ac:dyDescent="0.25">
      <c r="K194" t="s">
        <v>18</v>
      </c>
      <c r="L194" t="s">
        <v>19</v>
      </c>
      <c r="M194" t="s">
        <v>30</v>
      </c>
      <c r="N194" t="s">
        <v>34</v>
      </c>
      <c r="O194">
        <v>21025.439999999999</v>
      </c>
      <c r="P194">
        <v>15373.439999999999</v>
      </c>
      <c r="Q194">
        <v>1884</v>
      </c>
    </row>
    <row r="195" spans="11:17" x14ac:dyDescent="0.25">
      <c r="K195" t="s">
        <v>18</v>
      </c>
      <c r="L195" t="s">
        <v>19</v>
      </c>
      <c r="M195" t="s">
        <v>30</v>
      </c>
      <c r="N195" t="s">
        <v>35</v>
      </c>
      <c r="O195">
        <v>17166.599999999999</v>
      </c>
      <c r="P195">
        <v>12831.599999999999</v>
      </c>
      <c r="Q195">
        <v>1445</v>
      </c>
    </row>
    <row r="196" spans="11:17" x14ac:dyDescent="0.25">
      <c r="K196" t="s">
        <v>18</v>
      </c>
      <c r="L196" t="s">
        <v>19</v>
      </c>
      <c r="M196" t="s">
        <v>30</v>
      </c>
      <c r="N196" t="s">
        <v>39</v>
      </c>
      <c r="O196">
        <v>15229.2</v>
      </c>
      <c r="P196">
        <v>11344.2</v>
      </c>
      <c r="Q196">
        <v>1295</v>
      </c>
    </row>
    <row r="197" spans="11:17" x14ac:dyDescent="0.25">
      <c r="K197" t="s">
        <v>18</v>
      </c>
      <c r="L197" t="s">
        <v>19</v>
      </c>
      <c r="M197" t="s">
        <v>31</v>
      </c>
      <c r="N197" t="s">
        <v>41</v>
      </c>
      <c r="O197">
        <v>90956.25</v>
      </c>
      <c r="P197">
        <v>1856.25</v>
      </c>
      <c r="Q197">
        <v>742.5</v>
      </c>
    </row>
    <row r="198" spans="11:17" x14ac:dyDescent="0.25">
      <c r="K198" t="s">
        <v>18</v>
      </c>
      <c r="L198" t="s">
        <v>19</v>
      </c>
      <c r="M198" t="s">
        <v>17</v>
      </c>
      <c r="N198" t="s">
        <v>21</v>
      </c>
      <c r="O198">
        <v>32370</v>
      </c>
      <c r="P198">
        <v>16185</v>
      </c>
      <c r="Q198">
        <v>1618.5</v>
      </c>
    </row>
    <row r="199" spans="11:17" x14ac:dyDescent="0.25">
      <c r="K199" t="s">
        <v>18</v>
      </c>
      <c r="L199" t="s">
        <v>19</v>
      </c>
      <c r="M199" t="s">
        <v>17</v>
      </c>
      <c r="N199" t="s">
        <v>29</v>
      </c>
      <c r="O199">
        <v>281053.5</v>
      </c>
      <c r="P199">
        <v>41073.5</v>
      </c>
      <c r="Q199">
        <v>923</v>
      </c>
    </row>
    <row r="200" spans="11:17" x14ac:dyDescent="0.25">
      <c r="K200" t="s">
        <v>18</v>
      </c>
      <c r="L200" t="s">
        <v>19</v>
      </c>
      <c r="M200" t="s">
        <v>17</v>
      </c>
      <c r="N200" t="s">
        <v>43</v>
      </c>
      <c r="O200">
        <v>16121.4</v>
      </c>
      <c r="P200">
        <v>7811.4</v>
      </c>
      <c r="Q200">
        <v>831</v>
      </c>
    </row>
    <row r="201" spans="11:17" x14ac:dyDescent="0.25">
      <c r="K201" t="s">
        <v>18</v>
      </c>
      <c r="L201" t="s">
        <v>19</v>
      </c>
      <c r="M201" t="s">
        <v>17</v>
      </c>
      <c r="N201" t="s">
        <v>32</v>
      </c>
      <c r="O201">
        <v>5217.03</v>
      </c>
      <c r="P201">
        <v>1122.03</v>
      </c>
      <c r="Q201">
        <v>819</v>
      </c>
    </row>
    <row r="202" spans="11:17" x14ac:dyDescent="0.25">
      <c r="K202" t="s">
        <v>18</v>
      </c>
      <c r="L202" t="s">
        <v>19</v>
      </c>
      <c r="M202" t="s">
        <v>17</v>
      </c>
      <c r="N202" t="s">
        <v>27</v>
      </c>
      <c r="O202">
        <v>978236</v>
      </c>
      <c r="P202">
        <v>236716</v>
      </c>
      <c r="Q202">
        <v>2852</v>
      </c>
    </row>
    <row r="203" spans="11:17" x14ac:dyDescent="0.25">
      <c r="K203" t="s">
        <v>18</v>
      </c>
      <c r="L203" t="s">
        <v>19</v>
      </c>
      <c r="M203" t="s">
        <v>23</v>
      </c>
      <c r="N203" t="s">
        <v>25</v>
      </c>
      <c r="O203">
        <v>40100.400000000001</v>
      </c>
      <c r="P203">
        <v>11660.400000000001</v>
      </c>
      <c r="Q203">
        <v>2844</v>
      </c>
    </row>
    <row r="204" spans="11:17" x14ac:dyDescent="0.25">
      <c r="K204" t="s">
        <v>18</v>
      </c>
      <c r="L204" t="s">
        <v>19</v>
      </c>
      <c r="M204" t="s">
        <v>23</v>
      </c>
      <c r="N204" t="s">
        <v>44</v>
      </c>
      <c r="O204">
        <v>35494.800000000003</v>
      </c>
      <c r="P204">
        <v>8604.8000000000029</v>
      </c>
      <c r="Q204">
        <v>2689</v>
      </c>
    </row>
    <row r="205" spans="11:17" x14ac:dyDescent="0.25">
      <c r="K205" t="s">
        <v>18</v>
      </c>
      <c r="L205" t="s">
        <v>19</v>
      </c>
      <c r="M205" t="s">
        <v>23</v>
      </c>
      <c r="N205" t="s">
        <v>27</v>
      </c>
      <c r="O205">
        <v>29670</v>
      </c>
      <c r="P205">
        <v>6670</v>
      </c>
      <c r="Q205">
        <v>2300</v>
      </c>
    </row>
    <row r="206" spans="11:17" x14ac:dyDescent="0.25">
      <c r="K206" t="s">
        <v>18</v>
      </c>
      <c r="L206" t="s">
        <v>19</v>
      </c>
      <c r="M206" t="s">
        <v>33</v>
      </c>
      <c r="N206" t="s">
        <v>25</v>
      </c>
      <c r="O206">
        <v>298662</v>
      </c>
      <c r="P206">
        <v>25162</v>
      </c>
      <c r="Q206">
        <v>1094</v>
      </c>
    </row>
    <row r="207" spans="11:17" x14ac:dyDescent="0.25">
      <c r="K207" t="s">
        <v>18</v>
      </c>
      <c r="L207" t="s">
        <v>19</v>
      </c>
      <c r="M207" t="s">
        <v>33</v>
      </c>
      <c r="N207" t="s">
        <v>39</v>
      </c>
      <c r="O207">
        <v>385968</v>
      </c>
      <c r="P207">
        <v>11968</v>
      </c>
      <c r="Q207">
        <v>1496</v>
      </c>
    </row>
    <row r="208" spans="11:17" x14ac:dyDescent="0.25">
      <c r="K208" t="s">
        <v>18</v>
      </c>
      <c r="L208" t="s">
        <v>40</v>
      </c>
      <c r="M208" t="s">
        <v>30</v>
      </c>
      <c r="N208" t="s">
        <v>41</v>
      </c>
      <c r="O208">
        <v>38021.399999999994</v>
      </c>
      <c r="P208">
        <v>27459.899999999998</v>
      </c>
      <c r="Q208">
        <v>3520.5</v>
      </c>
    </row>
    <row r="209" spans="11:17" x14ac:dyDescent="0.25">
      <c r="K209" t="s">
        <v>18</v>
      </c>
      <c r="L209" t="s">
        <v>40</v>
      </c>
      <c r="M209" t="s">
        <v>17</v>
      </c>
      <c r="N209" t="s">
        <v>38</v>
      </c>
      <c r="O209">
        <v>705600</v>
      </c>
      <c r="P209">
        <v>123200</v>
      </c>
      <c r="Q209">
        <v>2240</v>
      </c>
    </row>
    <row r="210" spans="11:17" x14ac:dyDescent="0.25">
      <c r="K210" t="s">
        <v>18</v>
      </c>
      <c r="L210" t="s">
        <v>40</v>
      </c>
      <c r="M210" t="s">
        <v>17</v>
      </c>
      <c r="N210" t="s">
        <v>25</v>
      </c>
      <c r="O210">
        <v>20416.050000000003</v>
      </c>
      <c r="P210">
        <v>7661.0500000000011</v>
      </c>
      <c r="Q210">
        <v>1843</v>
      </c>
    </row>
    <row r="211" spans="11:17" x14ac:dyDescent="0.25">
      <c r="K211" t="s">
        <v>18</v>
      </c>
      <c r="L211" t="s">
        <v>40</v>
      </c>
      <c r="M211" t="s">
        <v>17</v>
      </c>
      <c r="N211" t="s">
        <v>34</v>
      </c>
      <c r="O211">
        <v>183540</v>
      </c>
      <c r="P211">
        <v>40020</v>
      </c>
      <c r="Q211">
        <v>552</v>
      </c>
    </row>
    <row r="212" spans="11:17" x14ac:dyDescent="0.25">
      <c r="K212" t="s">
        <v>18</v>
      </c>
      <c r="L212" t="s">
        <v>40</v>
      </c>
      <c r="M212" t="s">
        <v>17</v>
      </c>
      <c r="N212" t="s">
        <v>35</v>
      </c>
      <c r="O212">
        <v>222705</v>
      </c>
      <c r="P212">
        <v>38885</v>
      </c>
      <c r="Q212">
        <v>707</v>
      </c>
    </row>
    <row r="213" spans="11:17" x14ac:dyDescent="0.25">
      <c r="K213" t="s">
        <v>18</v>
      </c>
      <c r="L213" t="s">
        <v>40</v>
      </c>
      <c r="M213" t="s">
        <v>17</v>
      </c>
      <c r="N213" t="s">
        <v>39</v>
      </c>
      <c r="O213">
        <v>421017.94</v>
      </c>
      <c r="P213">
        <v>77407.94</v>
      </c>
      <c r="Q213">
        <v>4003</v>
      </c>
    </row>
    <row r="214" spans="11:17" x14ac:dyDescent="0.25">
      <c r="K214" t="s">
        <v>18</v>
      </c>
      <c r="L214" t="s">
        <v>40</v>
      </c>
      <c r="M214" t="s">
        <v>17</v>
      </c>
      <c r="N214" t="s">
        <v>44</v>
      </c>
      <c r="O214">
        <v>20794.8</v>
      </c>
      <c r="P214">
        <v>9614.7999999999993</v>
      </c>
      <c r="Q214">
        <v>1118</v>
      </c>
    </row>
    <row r="215" spans="11:17" x14ac:dyDescent="0.25">
      <c r="K215" t="s">
        <v>18</v>
      </c>
      <c r="L215" t="s">
        <v>40</v>
      </c>
      <c r="M215" t="s">
        <v>23</v>
      </c>
      <c r="N215" t="s">
        <v>32</v>
      </c>
      <c r="O215">
        <v>22256.324999999997</v>
      </c>
      <c r="P215">
        <v>5951.3249999999989</v>
      </c>
      <c r="Q215">
        <v>1630.5</v>
      </c>
    </row>
    <row r="216" spans="11:17" x14ac:dyDescent="0.25">
      <c r="K216" t="s">
        <v>18</v>
      </c>
      <c r="L216" t="s">
        <v>40</v>
      </c>
      <c r="M216" t="s">
        <v>33</v>
      </c>
      <c r="N216" t="s">
        <v>29</v>
      </c>
      <c r="O216">
        <v>229104</v>
      </c>
      <c r="P216">
        <v>7104</v>
      </c>
      <c r="Q216">
        <v>888</v>
      </c>
    </row>
    <row r="217" spans="11:17" x14ac:dyDescent="0.25">
      <c r="K217" t="s">
        <v>18</v>
      </c>
      <c r="L217" t="s">
        <v>40</v>
      </c>
      <c r="M217" t="s">
        <v>33</v>
      </c>
      <c r="N217" t="s">
        <v>27</v>
      </c>
      <c r="O217">
        <v>563304</v>
      </c>
      <c r="P217">
        <v>84304</v>
      </c>
      <c r="Q217">
        <v>1916</v>
      </c>
    </row>
    <row r="218" spans="11:17" x14ac:dyDescent="0.25">
      <c r="K218" t="s">
        <v>18</v>
      </c>
      <c r="L218" t="s">
        <v>28</v>
      </c>
      <c r="M218" t="s">
        <v>30</v>
      </c>
      <c r="N218" t="s">
        <v>25</v>
      </c>
      <c r="O218">
        <v>30216</v>
      </c>
      <c r="P218">
        <v>22662</v>
      </c>
      <c r="Q218">
        <v>2518</v>
      </c>
    </row>
    <row r="219" spans="11:17" x14ac:dyDescent="0.25">
      <c r="K219" t="s">
        <v>18</v>
      </c>
      <c r="L219" t="s">
        <v>28</v>
      </c>
      <c r="M219" t="s">
        <v>30</v>
      </c>
      <c r="N219" t="s">
        <v>44</v>
      </c>
      <c r="O219">
        <v>25345.32</v>
      </c>
      <c r="P219">
        <v>18382.32</v>
      </c>
      <c r="Q219">
        <v>2321</v>
      </c>
    </row>
    <row r="220" spans="11:17" x14ac:dyDescent="0.25">
      <c r="K220" t="s">
        <v>18</v>
      </c>
      <c r="L220" t="s">
        <v>28</v>
      </c>
      <c r="M220" t="s">
        <v>31</v>
      </c>
      <c r="N220" t="s">
        <v>32</v>
      </c>
      <c r="O220">
        <v>333187.5</v>
      </c>
      <c r="P220">
        <v>13327.5</v>
      </c>
      <c r="Q220">
        <v>2665.5</v>
      </c>
    </row>
    <row r="221" spans="11:17" x14ac:dyDescent="0.25">
      <c r="K221" t="s">
        <v>18</v>
      </c>
      <c r="L221" t="s">
        <v>28</v>
      </c>
      <c r="M221" t="s">
        <v>17</v>
      </c>
      <c r="N221" t="s">
        <v>21</v>
      </c>
      <c r="O221">
        <v>670477.5</v>
      </c>
      <c r="P221">
        <v>91327.5</v>
      </c>
      <c r="Q221">
        <v>2227.5</v>
      </c>
    </row>
    <row r="222" spans="11:17" x14ac:dyDescent="0.25">
      <c r="K222" t="s">
        <v>18</v>
      </c>
      <c r="L222" t="s">
        <v>28</v>
      </c>
      <c r="M222" t="s">
        <v>17</v>
      </c>
      <c r="N222" t="s">
        <v>38</v>
      </c>
      <c r="O222">
        <v>3142.7200000000003</v>
      </c>
      <c r="P222">
        <v>702.72000000000025</v>
      </c>
      <c r="Q222">
        <v>488</v>
      </c>
    </row>
    <row r="223" spans="11:17" x14ac:dyDescent="0.25">
      <c r="K223" t="s">
        <v>18</v>
      </c>
      <c r="L223" t="s">
        <v>28</v>
      </c>
      <c r="M223" t="s">
        <v>17</v>
      </c>
      <c r="N223" t="s">
        <v>43</v>
      </c>
      <c r="O223">
        <v>60200</v>
      </c>
      <c r="P223">
        <v>8200</v>
      </c>
      <c r="Q223">
        <v>200</v>
      </c>
    </row>
    <row r="224" spans="11:17" x14ac:dyDescent="0.25">
      <c r="K224" t="s">
        <v>18</v>
      </c>
      <c r="L224" t="s">
        <v>28</v>
      </c>
      <c r="M224" t="s">
        <v>17</v>
      </c>
      <c r="N224" t="s">
        <v>25</v>
      </c>
      <c r="O224">
        <v>13027.2</v>
      </c>
      <c r="P224">
        <v>5947.2000000000007</v>
      </c>
      <c r="Q224">
        <v>708</v>
      </c>
    </row>
    <row r="225" spans="11:17" x14ac:dyDescent="0.25">
      <c r="K225" t="s">
        <v>18</v>
      </c>
      <c r="L225" t="s">
        <v>28</v>
      </c>
      <c r="M225" t="s">
        <v>17</v>
      </c>
      <c r="N225" t="s">
        <v>34</v>
      </c>
      <c r="O225">
        <v>12681.9</v>
      </c>
      <c r="P225">
        <v>3531.8999999999996</v>
      </c>
      <c r="Q225">
        <v>1830</v>
      </c>
    </row>
    <row r="226" spans="11:17" x14ac:dyDescent="0.25">
      <c r="K226" t="s">
        <v>18</v>
      </c>
      <c r="L226" t="s">
        <v>28</v>
      </c>
      <c r="M226" t="s">
        <v>17</v>
      </c>
      <c r="N226" t="s">
        <v>35</v>
      </c>
      <c r="O226">
        <v>2335.7600000000002</v>
      </c>
      <c r="P226">
        <v>395.76000000000022</v>
      </c>
      <c r="Q226">
        <v>388</v>
      </c>
    </row>
    <row r="227" spans="11:17" x14ac:dyDescent="0.25">
      <c r="K227" t="s">
        <v>18</v>
      </c>
      <c r="L227" t="s">
        <v>28</v>
      </c>
      <c r="M227" t="s">
        <v>17</v>
      </c>
      <c r="N227" t="s">
        <v>39</v>
      </c>
      <c r="O227">
        <v>38574.039999999994</v>
      </c>
      <c r="P227">
        <v>12414.039999999997</v>
      </c>
      <c r="Q227">
        <v>3983</v>
      </c>
    </row>
    <row r="228" spans="11:17" x14ac:dyDescent="0.25">
      <c r="K228" t="s">
        <v>18</v>
      </c>
      <c r="L228" t="s">
        <v>28</v>
      </c>
      <c r="M228" t="s">
        <v>23</v>
      </c>
      <c r="N228" t="s">
        <v>29</v>
      </c>
      <c r="O228">
        <v>28324.799999999999</v>
      </c>
      <c r="P228">
        <v>8654.7999999999993</v>
      </c>
      <c r="Q228">
        <v>1967</v>
      </c>
    </row>
    <row r="229" spans="11:17" x14ac:dyDescent="0.25">
      <c r="K229" t="s">
        <v>18</v>
      </c>
      <c r="L229" t="s">
        <v>28</v>
      </c>
      <c r="M229" t="s">
        <v>23</v>
      </c>
      <c r="N229" t="s">
        <v>27</v>
      </c>
      <c r="O229">
        <v>29670</v>
      </c>
      <c r="P229">
        <v>6670</v>
      </c>
      <c r="Q229">
        <v>2300</v>
      </c>
    </row>
    <row r="230" spans="11:17" x14ac:dyDescent="0.25">
      <c r="K230" t="s">
        <v>18</v>
      </c>
      <c r="L230" t="s">
        <v>28</v>
      </c>
      <c r="M230" t="s">
        <v>33</v>
      </c>
      <c r="N230" t="s">
        <v>41</v>
      </c>
      <c r="O230">
        <v>1038082.5</v>
      </c>
      <c r="P230">
        <v>87457.5</v>
      </c>
      <c r="Q230">
        <v>3802.5</v>
      </c>
    </row>
    <row r="231" spans="11:17" x14ac:dyDescent="0.25">
      <c r="K231" t="s">
        <v>18</v>
      </c>
      <c r="L231" t="s">
        <v>37</v>
      </c>
      <c r="M231" t="s">
        <v>30</v>
      </c>
      <c r="N231" t="s">
        <v>25</v>
      </c>
      <c r="O231">
        <v>30216</v>
      </c>
      <c r="P231">
        <v>22662</v>
      </c>
      <c r="Q231">
        <v>2518</v>
      </c>
    </row>
    <row r="232" spans="11:17" x14ac:dyDescent="0.25">
      <c r="K232" t="s">
        <v>18</v>
      </c>
      <c r="L232" t="s">
        <v>37</v>
      </c>
      <c r="M232" t="s">
        <v>30</v>
      </c>
      <c r="N232" t="s">
        <v>32</v>
      </c>
      <c r="O232">
        <v>42997.68</v>
      </c>
      <c r="P232">
        <v>30919.68</v>
      </c>
      <c r="Q232">
        <v>4026</v>
      </c>
    </row>
    <row r="233" spans="11:17" x14ac:dyDescent="0.25">
      <c r="K233" t="s">
        <v>18</v>
      </c>
      <c r="L233" t="s">
        <v>37</v>
      </c>
      <c r="M233" t="s">
        <v>30</v>
      </c>
      <c r="N233" t="s">
        <v>39</v>
      </c>
      <c r="O233">
        <v>15229.2</v>
      </c>
      <c r="P233">
        <v>11344.2</v>
      </c>
      <c r="Q233">
        <v>1295</v>
      </c>
    </row>
    <row r="234" spans="11:17" x14ac:dyDescent="0.25">
      <c r="K234" t="s">
        <v>18</v>
      </c>
      <c r="L234" t="s">
        <v>37</v>
      </c>
      <c r="M234" t="s">
        <v>30</v>
      </c>
      <c r="N234" t="s">
        <v>27</v>
      </c>
      <c r="O234">
        <v>27713.4</v>
      </c>
      <c r="P234">
        <v>20420.400000000001</v>
      </c>
      <c r="Q234">
        <v>2431</v>
      </c>
    </row>
    <row r="235" spans="11:17" x14ac:dyDescent="0.25">
      <c r="K235" t="s">
        <v>18</v>
      </c>
      <c r="L235" t="s">
        <v>37</v>
      </c>
      <c r="M235" t="s">
        <v>31</v>
      </c>
      <c r="N235" t="s">
        <v>29</v>
      </c>
      <c r="O235">
        <v>215097.5</v>
      </c>
      <c r="P235">
        <v>2217.5</v>
      </c>
      <c r="Q235">
        <v>1774</v>
      </c>
    </row>
    <row r="236" spans="11:17" x14ac:dyDescent="0.25">
      <c r="K236" t="s">
        <v>18</v>
      </c>
      <c r="L236" t="s">
        <v>37</v>
      </c>
      <c r="M236" t="s">
        <v>31</v>
      </c>
      <c r="N236" t="s">
        <v>39</v>
      </c>
      <c r="O236">
        <v>243591.25</v>
      </c>
      <c r="P236">
        <v>2511.25</v>
      </c>
      <c r="Q236">
        <v>2009</v>
      </c>
    </row>
    <row r="237" spans="11:17" x14ac:dyDescent="0.25">
      <c r="K237" t="s">
        <v>18</v>
      </c>
      <c r="L237" t="s">
        <v>37</v>
      </c>
      <c r="M237" t="s">
        <v>31</v>
      </c>
      <c r="N237" t="s">
        <v>27</v>
      </c>
      <c r="O237">
        <v>334302.5</v>
      </c>
      <c r="P237">
        <v>6822.5</v>
      </c>
      <c r="Q237">
        <v>2729</v>
      </c>
    </row>
    <row r="238" spans="11:17" x14ac:dyDescent="0.25">
      <c r="K238" t="s">
        <v>18</v>
      </c>
      <c r="L238" t="s">
        <v>37</v>
      </c>
      <c r="M238" t="s">
        <v>17</v>
      </c>
      <c r="N238" t="s">
        <v>21</v>
      </c>
      <c r="O238">
        <v>28566.720000000001</v>
      </c>
      <c r="P238">
        <v>7311.7199999999993</v>
      </c>
      <c r="Q238">
        <v>4251</v>
      </c>
    </row>
    <row r="239" spans="11:17" x14ac:dyDescent="0.25">
      <c r="K239" t="s">
        <v>18</v>
      </c>
      <c r="L239" t="s">
        <v>37</v>
      </c>
      <c r="M239" t="s">
        <v>17</v>
      </c>
      <c r="N239" t="s">
        <v>38</v>
      </c>
      <c r="O239">
        <v>5840</v>
      </c>
      <c r="P239">
        <v>2920</v>
      </c>
      <c r="Q239">
        <v>292</v>
      </c>
    </row>
    <row r="240" spans="11:17" x14ac:dyDescent="0.25">
      <c r="K240" t="s">
        <v>18</v>
      </c>
      <c r="L240" t="s">
        <v>37</v>
      </c>
      <c r="M240" t="s">
        <v>17</v>
      </c>
      <c r="N240" t="s">
        <v>29</v>
      </c>
      <c r="O240">
        <v>41761.599999999999</v>
      </c>
      <c r="P240">
        <v>17481.599999999999</v>
      </c>
      <c r="Q240">
        <v>2428</v>
      </c>
    </row>
    <row r="241" spans="11:17" x14ac:dyDescent="0.25">
      <c r="K241" t="s">
        <v>18</v>
      </c>
      <c r="L241" t="s">
        <v>37</v>
      </c>
      <c r="M241" t="s">
        <v>17</v>
      </c>
      <c r="N241" t="s">
        <v>41</v>
      </c>
      <c r="O241">
        <v>4301.8500000000004</v>
      </c>
      <c r="P241">
        <v>686.85000000000014</v>
      </c>
      <c r="Q241">
        <v>723</v>
      </c>
    </row>
    <row r="242" spans="11:17" x14ac:dyDescent="0.25">
      <c r="K242" t="s">
        <v>18</v>
      </c>
      <c r="L242" t="s">
        <v>37</v>
      </c>
      <c r="M242" t="s">
        <v>17</v>
      </c>
      <c r="N242" t="s">
        <v>43</v>
      </c>
      <c r="O242">
        <v>1655.08</v>
      </c>
      <c r="P242">
        <v>370.07999999999993</v>
      </c>
      <c r="Q242">
        <v>257</v>
      </c>
    </row>
    <row r="243" spans="11:17" x14ac:dyDescent="0.25">
      <c r="K243" t="s">
        <v>18</v>
      </c>
      <c r="L243" t="s">
        <v>37</v>
      </c>
      <c r="M243" t="s">
        <v>17</v>
      </c>
      <c r="N243" t="s">
        <v>25</v>
      </c>
      <c r="O243">
        <v>801444</v>
      </c>
      <c r="P243">
        <v>117124</v>
      </c>
      <c r="Q243">
        <v>2632</v>
      </c>
    </row>
    <row r="244" spans="11:17" x14ac:dyDescent="0.25">
      <c r="K244" t="s">
        <v>18</v>
      </c>
      <c r="L244" t="s">
        <v>37</v>
      </c>
      <c r="M244" t="s">
        <v>17</v>
      </c>
      <c r="N244" t="s">
        <v>32</v>
      </c>
      <c r="O244">
        <v>655551.75</v>
      </c>
      <c r="P244">
        <v>108381.75</v>
      </c>
      <c r="Q244">
        <v>2104.5</v>
      </c>
    </row>
    <row r="245" spans="11:17" x14ac:dyDescent="0.25">
      <c r="K245" t="s">
        <v>18</v>
      </c>
      <c r="L245" t="s">
        <v>37</v>
      </c>
      <c r="M245" t="s">
        <v>17</v>
      </c>
      <c r="N245" t="s">
        <v>34</v>
      </c>
      <c r="O245">
        <v>42613.2</v>
      </c>
      <c r="P245">
        <v>18673.199999999997</v>
      </c>
      <c r="Q245">
        <v>2394</v>
      </c>
    </row>
    <row r="246" spans="11:17" x14ac:dyDescent="0.25">
      <c r="K246" t="s">
        <v>18</v>
      </c>
      <c r="L246" t="s">
        <v>37</v>
      </c>
      <c r="M246" t="s">
        <v>17</v>
      </c>
      <c r="N246" t="s">
        <v>35</v>
      </c>
      <c r="O246">
        <v>39820.800000000003</v>
      </c>
      <c r="P246">
        <v>19080.800000000003</v>
      </c>
      <c r="Q246">
        <v>2074</v>
      </c>
    </row>
    <row r="247" spans="11:17" x14ac:dyDescent="0.25">
      <c r="K247" t="s">
        <v>18</v>
      </c>
      <c r="L247" t="s">
        <v>37</v>
      </c>
      <c r="M247" t="s">
        <v>17</v>
      </c>
      <c r="N247" t="s">
        <v>39</v>
      </c>
      <c r="O247">
        <v>21732.6</v>
      </c>
      <c r="P247">
        <v>9242.5999999999985</v>
      </c>
      <c r="Q247">
        <v>1249</v>
      </c>
    </row>
    <row r="248" spans="11:17" x14ac:dyDescent="0.25">
      <c r="K248" t="s">
        <v>18</v>
      </c>
      <c r="L248" t="s">
        <v>37</v>
      </c>
      <c r="M248" t="s">
        <v>17</v>
      </c>
      <c r="N248" t="s">
        <v>44</v>
      </c>
      <c r="O248">
        <v>210700</v>
      </c>
      <c r="P248">
        <v>28700</v>
      </c>
      <c r="Q248">
        <v>700</v>
      </c>
    </row>
    <row r="249" spans="11:17" x14ac:dyDescent="0.25">
      <c r="K249" t="s">
        <v>18</v>
      </c>
      <c r="L249" t="s">
        <v>37</v>
      </c>
      <c r="M249" t="s">
        <v>17</v>
      </c>
      <c r="N249" t="s">
        <v>27</v>
      </c>
      <c r="O249">
        <v>1014576</v>
      </c>
      <c r="P249">
        <v>254886</v>
      </c>
      <c r="Q249">
        <v>4669</v>
      </c>
    </row>
    <row r="250" spans="11:17" x14ac:dyDescent="0.25">
      <c r="K250" t="s">
        <v>18</v>
      </c>
      <c r="L250" t="s">
        <v>37</v>
      </c>
      <c r="M250" t="s">
        <v>23</v>
      </c>
      <c r="N250" t="s">
        <v>38</v>
      </c>
      <c r="O250">
        <v>34736.1</v>
      </c>
      <c r="P250">
        <v>11106.099999999999</v>
      </c>
      <c r="Q250">
        <v>2363</v>
      </c>
    </row>
    <row r="251" spans="11:17" x14ac:dyDescent="0.25">
      <c r="K251" t="s">
        <v>18</v>
      </c>
      <c r="L251" t="s">
        <v>37</v>
      </c>
      <c r="M251" t="s">
        <v>23</v>
      </c>
      <c r="N251" t="s">
        <v>41</v>
      </c>
      <c r="O251">
        <v>32627.25</v>
      </c>
      <c r="P251">
        <v>7037.25</v>
      </c>
      <c r="Q251">
        <v>2559</v>
      </c>
    </row>
    <row r="252" spans="11:17" x14ac:dyDescent="0.25">
      <c r="K252" t="s">
        <v>18</v>
      </c>
      <c r="L252" t="s">
        <v>37</v>
      </c>
      <c r="M252" t="s">
        <v>23</v>
      </c>
      <c r="N252" t="s">
        <v>34</v>
      </c>
      <c r="O252">
        <v>32627.25</v>
      </c>
      <c r="P252">
        <v>7037.25</v>
      </c>
      <c r="Q252">
        <v>2559</v>
      </c>
    </row>
    <row r="253" spans="11:17" x14ac:dyDescent="0.25">
      <c r="K253" t="s">
        <v>18</v>
      </c>
      <c r="L253" t="s">
        <v>37</v>
      </c>
      <c r="M253" t="s">
        <v>23</v>
      </c>
      <c r="N253" t="s">
        <v>35</v>
      </c>
      <c r="O253">
        <v>3139.2</v>
      </c>
      <c r="P253">
        <v>959.19999999999982</v>
      </c>
      <c r="Q253">
        <v>218</v>
      </c>
    </row>
    <row r="254" spans="11:17" x14ac:dyDescent="0.25">
      <c r="K254" t="s">
        <v>18</v>
      </c>
      <c r="L254" t="s">
        <v>37</v>
      </c>
      <c r="M254" t="s">
        <v>23</v>
      </c>
      <c r="N254" t="s">
        <v>39</v>
      </c>
      <c r="O254">
        <v>20423.25</v>
      </c>
      <c r="P254">
        <v>4773.25</v>
      </c>
      <c r="Q254">
        <v>1565</v>
      </c>
    </row>
    <row r="255" spans="11:17" x14ac:dyDescent="0.25">
      <c r="K255" t="s">
        <v>18</v>
      </c>
      <c r="L255" t="s">
        <v>37</v>
      </c>
      <c r="M255" t="s">
        <v>33</v>
      </c>
      <c r="N255" t="s">
        <v>21</v>
      </c>
      <c r="O255">
        <v>233091</v>
      </c>
      <c r="P255">
        <v>14841</v>
      </c>
      <c r="Q255">
        <v>873</v>
      </c>
    </row>
    <row r="256" spans="11:17" x14ac:dyDescent="0.25">
      <c r="K256" t="s">
        <v>18</v>
      </c>
      <c r="L256" t="s">
        <v>37</v>
      </c>
      <c r="M256" t="s">
        <v>33</v>
      </c>
      <c r="N256" t="s">
        <v>43</v>
      </c>
      <c r="O256">
        <v>474858</v>
      </c>
      <c r="P256">
        <v>49358</v>
      </c>
      <c r="Q256">
        <v>1702</v>
      </c>
    </row>
    <row r="257" spans="11:17" x14ac:dyDescent="0.25">
      <c r="K257" t="s">
        <v>18</v>
      </c>
      <c r="L257" t="s">
        <v>37</v>
      </c>
      <c r="M257" t="s">
        <v>33</v>
      </c>
      <c r="N257" t="s">
        <v>25</v>
      </c>
      <c r="O257">
        <v>298662</v>
      </c>
      <c r="P257">
        <v>25162</v>
      </c>
      <c r="Q257">
        <v>1094</v>
      </c>
    </row>
    <row r="258" spans="11:17" x14ac:dyDescent="0.25">
      <c r="K258" t="s">
        <v>18</v>
      </c>
      <c r="L258" t="s">
        <v>37</v>
      </c>
      <c r="M258" t="s">
        <v>33</v>
      </c>
      <c r="N258" t="s">
        <v>44</v>
      </c>
      <c r="O258">
        <v>364722</v>
      </c>
      <c r="P258">
        <v>23222</v>
      </c>
      <c r="Q258">
        <v>1366</v>
      </c>
    </row>
    <row r="259" spans="11:17" x14ac:dyDescent="0.25">
      <c r="K259" t="s">
        <v>18</v>
      </c>
      <c r="L259" t="s">
        <v>37</v>
      </c>
      <c r="M259" t="s">
        <v>33</v>
      </c>
      <c r="N259" t="s">
        <v>27</v>
      </c>
      <c r="O259">
        <v>563304</v>
      </c>
      <c r="P259">
        <v>84304</v>
      </c>
      <c r="Q259">
        <v>1916</v>
      </c>
    </row>
    <row r="260" spans="11:17" x14ac:dyDescent="0.25">
      <c r="K260" t="s">
        <v>22</v>
      </c>
      <c r="L260" t="s">
        <v>19</v>
      </c>
      <c r="M260" t="s">
        <v>30</v>
      </c>
      <c r="N260" t="s">
        <v>38</v>
      </c>
      <c r="O260">
        <v>12722.4</v>
      </c>
      <c r="P260">
        <v>9374.4</v>
      </c>
      <c r="Q260">
        <v>1116</v>
      </c>
    </row>
    <row r="261" spans="11:17" x14ac:dyDescent="0.25">
      <c r="K261" t="s">
        <v>22</v>
      </c>
      <c r="L261" t="s">
        <v>19</v>
      </c>
      <c r="M261" t="s">
        <v>30</v>
      </c>
      <c r="N261" t="s">
        <v>35</v>
      </c>
      <c r="O261">
        <v>17253.599999999999</v>
      </c>
      <c r="P261">
        <v>12513.599999999999</v>
      </c>
      <c r="Q261">
        <v>1580</v>
      </c>
    </row>
    <row r="262" spans="11:17" x14ac:dyDescent="0.25">
      <c r="K262" t="s">
        <v>22</v>
      </c>
      <c r="L262" t="s">
        <v>19</v>
      </c>
      <c r="M262" t="s">
        <v>17</v>
      </c>
      <c r="N262" t="s">
        <v>21</v>
      </c>
      <c r="O262">
        <v>26420</v>
      </c>
      <c r="P262">
        <v>13210</v>
      </c>
      <c r="Q262">
        <v>1321</v>
      </c>
    </row>
    <row r="263" spans="11:17" x14ac:dyDescent="0.25">
      <c r="K263" t="s">
        <v>22</v>
      </c>
      <c r="L263" t="s">
        <v>19</v>
      </c>
      <c r="M263" t="s">
        <v>17</v>
      </c>
      <c r="N263" t="s">
        <v>29</v>
      </c>
      <c r="O263">
        <v>246708</v>
      </c>
      <c r="P263">
        <v>40788</v>
      </c>
      <c r="Q263">
        <v>792</v>
      </c>
    </row>
    <row r="264" spans="11:17" x14ac:dyDescent="0.25">
      <c r="K264" t="s">
        <v>22</v>
      </c>
      <c r="L264" t="s">
        <v>19</v>
      </c>
      <c r="M264" t="s">
        <v>17</v>
      </c>
      <c r="N264" t="s">
        <v>41</v>
      </c>
      <c r="O264">
        <v>50052</v>
      </c>
      <c r="P264">
        <v>24252</v>
      </c>
      <c r="Q264">
        <v>2580</v>
      </c>
    </row>
    <row r="265" spans="11:17" x14ac:dyDescent="0.25">
      <c r="K265" t="s">
        <v>22</v>
      </c>
      <c r="L265" t="s">
        <v>19</v>
      </c>
      <c r="M265" t="s">
        <v>17</v>
      </c>
      <c r="N265" t="s">
        <v>43</v>
      </c>
      <c r="O265">
        <v>12066.6</v>
      </c>
      <c r="P265">
        <v>5436.6</v>
      </c>
      <c r="Q265">
        <v>663</v>
      </c>
    </row>
    <row r="266" spans="11:17" x14ac:dyDescent="0.25">
      <c r="K266" t="s">
        <v>22</v>
      </c>
      <c r="L266" t="s">
        <v>19</v>
      </c>
      <c r="M266" t="s">
        <v>17</v>
      </c>
      <c r="N266" t="s">
        <v>27</v>
      </c>
      <c r="O266">
        <v>531235.6</v>
      </c>
      <c r="P266">
        <v>136455.6</v>
      </c>
      <c r="Q266">
        <v>1793</v>
      </c>
    </row>
    <row r="267" spans="11:17" x14ac:dyDescent="0.25">
      <c r="K267" t="s">
        <v>22</v>
      </c>
      <c r="L267" t="s">
        <v>19</v>
      </c>
      <c r="M267" t="s">
        <v>23</v>
      </c>
      <c r="N267" t="s">
        <v>25</v>
      </c>
      <c r="O267">
        <v>13320</v>
      </c>
      <c r="P267">
        <v>4440</v>
      </c>
      <c r="Q267">
        <v>888</v>
      </c>
    </row>
    <row r="268" spans="11:17" x14ac:dyDescent="0.25">
      <c r="K268" t="s">
        <v>22</v>
      </c>
      <c r="L268" t="s">
        <v>19</v>
      </c>
      <c r="M268" t="s">
        <v>23</v>
      </c>
      <c r="N268" t="s">
        <v>44</v>
      </c>
      <c r="O268">
        <v>19517.7</v>
      </c>
      <c r="P268">
        <v>4387.7000000000007</v>
      </c>
      <c r="Q268">
        <v>1513</v>
      </c>
    </row>
    <row r="269" spans="11:17" x14ac:dyDescent="0.25">
      <c r="K269" t="s">
        <v>22</v>
      </c>
      <c r="L269" t="s">
        <v>19</v>
      </c>
      <c r="M269" t="s">
        <v>33</v>
      </c>
      <c r="N269" t="s">
        <v>25</v>
      </c>
      <c r="O269">
        <v>200499</v>
      </c>
      <c r="P269">
        <v>28249</v>
      </c>
      <c r="Q269">
        <v>689</v>
      </c>
    </row>
    <row r="270" spans="11:17" x14ac:dyDescent="0.25">
      <c r="K270" t="s">
        <v>22</v>
      </c>
      <c r="L270" t="s">
        <v>19</v>
      </c>
      <c r="M270" t="s">
        <v>33</v>
      </c>
      <c r="N270" t="s">
        <v>32</v>
      </c>
      <c r="O270">
        <v>750537</v>
      </c>
      <c r="P270">
        <v>47787</v>
      </c>
      <c r="Q270">
        <v>2811</v>
      </c>
    </row>
    <row r="271" spans="11:17" x14ac:dyDescent="0.25">
      <c r="K271" t="s">
        <v>22</v>
      </c>
      <c r="L271" t="s">
        <v>19</v>
      </c>
      <c r="M271" t="s">
        <v>33</v>
      </c>
      <c r="N271" t="s">
        <v>39</v>
      </c>
      <c r="O271">
        <v>582048</v>
      </c>
      <c r="P271">
        <v>76798</v>
      </c>
      <c r="Q271">
        <v>2021</v>
      </c>
    </row>
    <row r="272" spans="11:17" x14ac:dyDescent="0.25">
      <c r="K272" t="s">
        <v>22</v>
      </c>
      <c r="L272" t="s">
        <v>40</v>
      </c>
      <c r="M272" t="s">
        <v>30</v>
      </c>
      <c r="N272" t="s">
        <v>34</v>
      </c>
      <c r="O272">
        <v>27799.200000000001</v>
      </c>
      <c r="P272">
        <v>20077.2</v>
      </c>
      <c r="Q272">
        <v>2574</v>
      </c>
    </row>
    <row r="273" spans="11:17" x14ac:dyDescent="0.25">
      <c r="K273" t="s">
        <v>22</v>
      </c>
      <c r="L273" t="s">
        <v>40</v>
      </c>
      <c r="M273" t="s">
        <v>30</v>
      </c>
      <c r="N273" t="s">
        <v>39</v>
      </c>
      <c r="O273">
        <v>5040.96</v>
      </c>
      <c r="P273">
        <v>3624.96</v>
      </c>
      <c r="Q273">
        <v>472</v>
      </c>
    </row>
    <row r="274" spans="11:17" x14ac:dyDescent="0.25">
      <c r="K274" t="s">
        <v>22</v>
      </c>
      <c r="L274" t="s">
        <v>40</v>
      </c>
      <c r="M274" t="s">
        <v>31</v>
      </c>
      <c r="N274" t="s">
        <v>41</v>
      </c>
      <c r="O274">
        <v>527437.5</v>
      </c>
      <c r="P274">
        <v>21097.5</v>
      </c>
      <c r="Q274">
        <v>4219.5</v>
      </c>
    </row>
    <row r="275" spans="11:17" x14ac:dyDescent="0.25">
      <c r="K275" t="s">
        <v>22</v>
      </c>
      <c r="L275" t="s">
        <v>40</v>
      </c>
      <c r="M275" t="s">
        <v>31</v>
      </c>
      <c r="N275" t="s">
        <v>43</v>
      </c>
      <c r="O275">
        <v>278810</v>
      </c>
      <c r="P275">
        <v>5690</v>
      </c>
      <c r="Q275">
        <v>2276</v>
      </c>
    </row>
    <row r="276" spans="11:17" x14ac:dyDescent="0.25">
      <c r="K276" t="s">
        <v>22</v>
      </c>
      <c r="L276" t="s">
        <v>40</v>
      </c>
      <c r="M276" t="s">
        <v>17</v>
      </c>
      <c r="N276" t="s">
        <v>38</v>
      </c>
      <c r="O276">
        <v>448875</v>
      </c>
      <c r="P276">
        <v>97875</v>
      </c>
      <c r="Q276">
        <v>1350</v>
      </c>
    </row>
    <row r="277" spans="11:17" x14ac:dyDescent="0.25">
      <c r="K277" t="s">
        <v>22</v>
      </c>
      <c r="L277" t="s">
        <v>40</v>
      </c>
      <c r="M277" t="s">
        <v>17</v>
      </c>
      <c r="N277" t="s">
        <v>25</v>
      </c>
      <c r="O277">
        <v>25134.400000000001</v>
      </c>
      <c r="P277">
        <v>11474.400000000001</v>
      </c>
      <c r="Q277">
        <v>1366</v>
      </c>
    </row>
    <row r="278" spans="11:17" x14ac:dyDescent="0.25">
      <c r="K278" t="s">
        <v>22</v>
      </c>
      <c r="L278" t="s">
        <v>40</v>
      </c>
      <c r="M278" t="s">
        <v>17</v>
      </c>
      <c r="N278" t="s">
        <v>32</v>
      </c>
      <c r="O278">
        <v>11802</v>
      </c>
      <c r="P278">
        <v>3372</v>
      </c>
      <c r="Q278">
        <v>1686</v>
      </c>
    </row>
    <row r="279" spans="11:17" x14ac:dyDescent="0.25">
      <c r="K279" t="s">
        <v>22</v>
      </c>
      <c r="L279" t="s">
        <v>40</v>
      </c>
      <c r="M279" t="s">
        <v>17</v>
      </c>
      <c r="N279" t="s">
        <v>35</v>
      </c>
      <c r="O279">
        <v>640752</v>
      </c>
      <c r="P279">
        <v>144932</v>
      </c>
      <c r="Q279">
        <v>1907</v>
      </c>
    </row>
    <row r="280" spans="11:17" x14ac:dyDescent="0.25">
      <c r="K280" t="s">
        <v>22</v>
      </c>
      <c r="L280" t="s">
        <v>40</v>
      </c>
      <c r="M280" t="s">
        <v>17</v>
      </c>
      <c r="N280" t="s">
        <v>44</v>
      </c>
      <c r="O280">
        <v>27968</v>
      </c>
      <c r="P280">
        <v>12768</v>
      </c>
      <c r="Q280">
        <v>1520</v>
      </c>
    </row>
    <row r="281" spans="11:17" x14ac:dyDescent="0.25">
      <c r="K281" t="s">
        <v>22</v>
      </c>
      <c r="L281" t="s">
        <v>40</v>
      </c>
      <c r="M281" t="s">
        <v>23</v>
      </c>
      <c r="N281" t="s">
        <v>27</v>
      </c>
      <c r="O281">
        <v>9811.7999999999993</v>
      </c>
      <c r="P281">
        <v>2701.7999999999993</v>
      </c>
      <c r="Q281">
        <v>711</v>
      </c>
    </row>
    <row r="282" spans="11:17" x14ac:dyDescent="0.25">
      <c r="K282" t="s">
        <v>22</v>
      </c>
      <c r="L282" t="s">
        <v>40</v>
      </c>
      <c r="M282" t="s">
        <v>33</v>
      </c>
      <c r="N282" t="s">
        <v>29</v>
      </c>
      <c r="O282">
        <v>76146</v>
      </c>
      <c r="P282">
        <v>11396</v>
      </c>
      <c r="Q282">
        <v>259</v>
      </c>
    </row>
    <row r="283" spans="11:17" x14ac:dyDescent="0.25">
      <c r="K283" t="s">
        <v>22</v>
      </c>
      <c r="L283" t="s">
        <v>40</v>
      </c>
      <c r="M283" t="s">
        <v>33</v>
      </c>
      <c r="N283" t="s">
        <v>27</v>
      </c>
      <c r="O283">
        <v>356250</v>
      </c>
      <c r="P283">
        <v>43750</v>
      </c>
      <c r="Q283">
        <v>1250</v>
      </c>
    </row>
    <row r="284" spans="11:17" x14ac:dyDescent="0.25">
      <c r="K284" t="s">
        <v>22</v>
      </c>
      <c r="L284" t="s">
        <v>28</v>
      </c>
      <c r="M284" t="s">
        <v>30</v>
      </c>
      <c r="N284" t="s">
        <v>25</v>
      </c>
      <c r="O284">
        <v>18540</v>
      </c>
      <c r="P284">
        <v>13905</v>
      </c>
      <c r="Q284">
        <v>1545</v>
      </c>
    </row>
    <row r="285" spans="11:17" x14ac:dyDescent="0.25">
      <c r="K285" t="s">
        <v>22</v>
      </c>
      <c r="L285" t="s">
        <v>28</v>
      </c>
      <c r="M285" t="s">
        <v>30</v>
      </c>
      <c r="N285" t="s">
        <v>44</v>
      </c>
      <c r="O285">
        <v>26698.799999999999</v>
      </c>
      <c r="P285">
        <v>19672.8</v>
      </c>
      <c r="Q285">
        <v>2342</v>
      </c>
    </row>
    <row r="286" spans="11:17" x14ac:dyDescent="0.25">
      <c r="K286" t="s">
        <v>22</v>
      </c>
      <c r="L286" t="s">
        <v>28</v>
      </c>
      <c r="M286" t="s">
        <v>31</v>
      </c>
      <c r="N286" t="s">
        <v>27</v>
      </c>
      <c r="O286">
        <v>206852.5</v>
      </c>
      <c r="P286">
        <v>2132.5</v>
      </c>
      <c r="Q286">
        <v>1706</v>
      </c>
    </row>
    <row r="287" spans="11:17" x14ac:dyDescent="0.25">
      <c r="K287" t="s">
        <v>22</v>
      </c>
      <c r="L287" t="s">
        <v>28</v>
      </c>
      <c r="M287" t="s">
        <v>17</v>
      </c>
      <c r="N287" t="s">
        <v>21</v>
      </c>
      <c r="O287">
        <v>238609</v>
      </c>
      <c r="P287">
        <v>39449</v>
      </c>
      <c r="Q287">
        <v>766</v>
      </c>
    </row>
    <row r="288" spans="11:17" x14ac:dyDescent="0.25">
      <c r="K288" t="s">
        <v>22</v>
      </c>
      <c r="L288" t="s">
        <v>28</v>
      </c>
      <c r="M288" t="s">
        <v>17</v>
      </c>
      <c r="N288" t="s">
        <v>38</v>
      </c>
      <c r="O288">
        <v>13294.82</v>
      </c>
      <c r="P288">
        <v>3504.8199999999997</v>
      </c>
      <c r="Q288">
        <v>1958</v>
      </c>
    </row>
    <row r="289" spans="11:17" x14ac:dyDescent="0.25">
      <c r="K289" t="s">
        <v>22</v>
      </c>
      <c r="L289" t="s">
        <v>28</v>
      </c>
      <c r="M289" t="s">
        <v>17</v>
      </c>
      <c r="N289" t="s">
        <v>41</v>
      </c>
      <c r="O289">
        <v>360899</v>
      </c>
      <c r="P289">
        <v>49159</v>
      </c>
      <c r="Q289">
        <v>1199</v>
      </c>
    </row>
    <row r="290" spans="11:17" x14ac:dyDescent="0.25">
      <c r="K290" t="s">
        <v>22</v>
      </c>
      <c r="L290" t="s">
        <v>28</v>
      </c>
      <c r="M290" t="s">
        <v>17</v>
      </c>
      <c r="N290" t="s">
        <v>43</v>
      </c>
      <c r="O290">
        <v>480340</v>
      </c>
      <c r="P290">
        <v>100740</v>
      </c>
      <c r="Q290">
        <v>1460</v>
      </c>
    </row>
    <row r="291" spans="11:17" x14ac:dyDescent="0.25">
      <c r="K291" t="s">
        <v>22</v>
      </c>
      <c r="L291" t="s">
        <v>28</v>
      </c>
      <c r="M291" t="s">
        <v>17</v>
      </c>
      <c r="N291" t="s">
        <v>32</v>
      </c>
      <c r="O291">
        <v>11868</v>
      </c>
      <c r="P291">
        <v>5418</v>
      </c>
      <c r="Q291">
        <v>645</v>
      </c>
    </row>
    <row r="292" spans="11:17" x14ac:dyDescent="0.25">
      <c r="K292" t="s">
        <v>22</v>
      </c>
      <c r="L292" t="s">
        <v>28</v>
      </c>
      <c r="M292" t="s">
        <v>17</v>
      </c>
      <c r="N292" t="s">
        <v>35</v>
      </c>
      <c r="O292">
        <v>15022</v>
      </c>
      <c r="P292">
        <v>4292</v>
      </c>
      <c r="Q292">
        <v>2146</v>
      </c>
    </row>
    <row r="293" spans="11:17" x14ac:dyDescent="0.25">
      <c r="K293" t="s">
        <v>22</v>
      </c>
      <c r="L293" t="s">
        <v>28</v>
      </c>
      <c r="M293" t="s">
        <v>23</v>
      </c>
      <c r="N293" t="s">
        <v>29</v>
      </c>
      <c r="O293">
        <v>13815</v>
      </c>
      <c r="P293">
        <v>4605</v>
      </c>
      <c r="Q293">
        <v>921</v>
      </c>
    </row>
    <row r="294" spans="11:17" x14ac:dyDescent="0.25">
      <c r="K294" t="s">
        <v>22</v>
      </c>
      <c r="L294" t="s">
        <v>28</v>
      </c>
      <c r="M294" t="s">
        <v>23</v>
      </c>
      <c r="N294" t="s">
        <v>27</v>
      </c>
      <c r="O294">
        <v>9811.7999999999993</v>
      </c>
      <c r="P294">
        <v>2701.7999999999993</v>
      </c>
      <c r="Q294">
        <v>711</v>
      </c>
    </row>
    <row r="295" spans="11:17" x14ac:dyDescent="0.25">
      <c r="K295" t="s">
        <v>22</v>
      </c>
      <c r="L295" t="s">
        <v>28</v>
      </c>
      <c r="M295" t="s">
        <v>33</v>
      </c>
      <c r="N295" t="s">
        <v>34</v>
      </c>
      <c r="O295">
        <v>535392</v>
      </c>
      <c r="P295">
        <v>70642</v>
      </c>
      <c r="Q295">
        <v>1859</v>
      </c>
    </row>
    <row r="296" spans="11:17" x14ac:dyDescent="0.25">
      <c r="K296" t="s">
        <v>22</v>
      </c>
      <c r="L296" t="s">
        <v>28</v>
      </c>
      <c r="M296" t="s">
        <v>33</v>
      </c>
      <c r="N296" t="s">
        <v>39</v>
      </c>
      <c r="O296">
        <v>582048</v>
      </c>
      <c r="P296">
        <v>76798</v>
      </c>
      <c r="Q296">
        <v>2021</v>
      </c>
    </row>
    <row r="297" spans="11:17" x14ac:dyDescent="0.25">
      <c r="K297" t="s">
        <v>22</v>
      </c>
      <c r="L297" t="s">
        <v>37</v>
      </c>
      <c r="M297" t="s">
        <v>30</v>
      </c>
      <c r="N297" t="s">
        <v>32</v>
      </c>
      <c r="O297">
        <v>4404</v>
      </c>
      <c r="P297">
        <v>3303</v>
      </c>
      <c r="Q297">
        <v>367</v>
      </c>
    </row>
    <row r="298" spans="11:17" x14ac:dyDescent="0.25">
      <c r="K298" t="s">
        <v>22</v>
      </c>
      <c r="L298" t="s">
        <v>37</v>
      </c>
      <c r="M298" t="s">
        <v>30</v>
      </c>
      <c r="N298" t="s">
        <v>27</v>
      </c>
      <c r="O298">
        <v>10575.72</v>
      </c>
      <c r="P298">
        <v>7536.7199999999993</v>
      </c>
      <c r="Q298">
        <v>1013</v>
      </c>
    </row>
    <row r="299" spans="11:17" x14ac:dyDescent="0.25">
      <c r="K299" t="s">
        <v>22</v>
      </c>
      <c r="L299" t="s">
        <v>37</v>
      </c>
      <c r="M299" t="s">
        <v>31</v>
      </c>
      <c r="N299" t="s">
        <v>29</v>
      </c>
      <c r="O299">
        <v>95400</v>
      </c>
      <c r="P299">
        <v>0</v>
      </c>
      <c r="Q299">
        <v>795</v>
      </c>
    </row>
    <row r="300" spans="11:17" x14ac:dyDescent="0.25">
      <c r="K300" t="s">
        <v>22</v>
      </c>
      <c r="L300" t="s">
        <v>37</v>
      </c>
      <c r="M300" t="s">
        <v>31</v>
      </c>
      <c r="N300" t="s">
        <v>25</v>
      </c>
      <c r="O300">
        <v>190362.5</v>
      </c>
      <c r="P300">
        <v>1962.5</v>
      </c>
      <c r="Q300">
        <v>1570</v>
      </c>
    </row>
    <row r="301" spans="11:17" x14ac:dyDescent="0.25">
      <c r="K301" t="s">
        <v>22</v>
      </c>
      <c r="L301" t="s">
        <v>37</v>
      </c>
      <c r="M301" t="s">
        <v>31</v>
      </c>
      <c r="N301" t="s">
        <v>27</v>
      </c>
      <c r="O301">
        <v>206852.5</v>
      </c>
      <c r="P301">
        <v>2132.5</v>
      </c>
      <c r="Q301">
        <v>1706</v>
      </c>
    </row>
    <row r="302" spans="11:17" x14ac:dyDescent="0.25">
      <c r="K302" t="s">
        <v>22</v>
      </c>
      <c r="L302" t="s">
        <v>37</v>
      </c>
      <c r="M302" t="s">
        <v>17</v>
      </c>
      <c r="N302" t="s">
        <v>21</v>
      </c>
      <c r="O302">
        <v>9123.7999999999993</v>
      </c>
      <c r="P302">
        <v>2263.7999999999993</v>
      </c>
      <c r="Q302">
        <v>1372</v>
      </c>
    </row>
    <row r="303" spans="11:17" x14ac:dyDescent="0.25">
      <c r="K303" t="s">
        <v>22</v>
      </c>
      <c r="L303" t="s">
        <v>37</v>
      </c>
      <c r="M303" t="s">
        <v>17</v>
      </c>
      <c r="N303" t="s">
        <v>38</v>
      </c>
      <c r="O303">
        <v>47119.199999999997</v>
      </c>
      <c r="P303">
        <v>20039.199999999997</v>
      </c>
      <c r="Q303">
        <v>2708</v>
      </c>
    </row>
    <row r="304" spans="11:17" x14ac:dyDescent="0.25">
      <c r="K304" t="s">
        <v>22</v>
      </c>
      <c r="L304" t="s">
        <v>37</v>
      </c>
      <c r="M304" t="s">
        <v>17</v>
      </c>
      <c r="N304" t="s">
        <v>29</v>
      </c>
      <c r="O304">
        <v>19686</v>
      </c>
      <c r="P304">
        <v>8106</v>
      </c>
      <c r="Q304">
        <v>1158</v>
      </c>
    </row>
    <row r="305" spans="11:17" x14ac:dyDescent="0.25">
      <c r="K305" t="s">
        <v>22</v>
      </c>
      <c r="L305" t="s">
        <v>37</v>
      </c>
      <c r="M305" t="s">
        <v>17</v>
      </c>
      <c r="N305" t="s">
        <v>41</v>
      </c>
      <c r="O305">
        <v>8107.96</v>
      </c>
      <c r="P305">
        <v>1812.96</v>
      </c>
      <c r="Q305">
        <v>1259</v>
      </c>
    </row>
    <row r="306" spans="11:17" x14ac:dyDescent="0.25">
      <c r="K306" t="s">
        <v>22</v>
      </c>
      <c r="L306" t="s">
        <v>37</v>
      </c>
      <c r="M306" t="s">
        <v>17</v>
      </c>
      <c r="N306" t="s">
        <v>43</v>
      </c>
      <c r="O306">
        <v>7051.8</v>
      </c>
      <c r="P306">
        <v>1576.8000000000002</v>
      </c>
      <c r="Q306">
        <v>1095</v>
      </c>
    </row>
    <row r="307" spans="11:17" x14ac:dyDescent="0.25">
      <c r="K307" t="s">
        <v>22</v>
      </c>
      <c r="L307" t="s">
        <v>37</v>
      </c>
      <c r="M307" t="s">
        <v>17</v>
      </c>
      <c r="N307" t="s">
        <v>25</v>
      </c>
      <c r="O307">
        <v>377234.4</v>
      </c>
      <c r="P307">
        <v>102014.39999999999</v>
      </c>
      <c r="Q307">
        <v>2372</v>
      </c>
    </row>
    <row r="308" spans="11:17" x14ac:dyDescent="0.25">
      <c r="K308" t="s">
        <v>22</v>
      </c>
      <c r="L308" t="s">
        <v>37</v>
      </c>
      <c r="M308" t="s">
        <v>17</v>
      </c>
      <c r="N308" t="s">
        <v>34</v>
      </c>
      <c r="O308">
        <v>10291.120000000001</v>
      </c>
      <c r="P308">
        <v>2301.1200000000008</v>
      </c>
      <c r="Q308">
        <v>1598</v>
      </c>
    </row>
    <row r="309" spans="11:17" x14ac:dyDescent="0.25">
      <c r="K309" t="s">
        <v>22</v>
      </c>
      <c r="L309" t="s">
        <v>37</v>
      </c>
      <c r="M309" t="s">
        <v>17</v>
      </c>
      <c r="N309" t="s">
        <v>35</v>
      </c>
      <c r="O309">
        <v>35585.599999999999</v>
      </c>
      <c r="P309">
        <v>16245.599999999999</v>
      </c>
      <c r="Q309">
        <v>1934</v>
      </c>
    </row>
    <row r="310" spans="11:17" x14ac:dyDescent="0.25">
      <c r="K310" t="s">
        <v>22</v>
      </c>
      <c r="L310" t="s">
        <v>37</v>
      </c>
      <c r="M310" t="s">
        <v>17</v>
      </c>
      <c r="N310" t="s">
        <v>39</v>
      </c>
      <c r="O310">
        <v>6631.2</v>
      </c>
      <c r="P310">
        <v>2421.1999999999998</v>
      </c>
      <c r="Q310">
        <v>601</v>
      </c>
    </row>
    <row r="311" spans="11:17" x14ac:dyDescent="0.25">
      <c r="K311" t="s">
        <v>22</v>
      </c>
      <c r="L311" t="s">
        <v>37</v>
      </c>
      <c r="M311" t="s">
        <v>17</v>
      </c>
      <c r="N311" t="s">
        <v>44</v>
      </c>
      <c r="O311">
        <v>108706.5</v>
      </c>
      <c r="P311">
        <v>15886.5</v>
      </c>
      <c r="Q311">
        <v>357</v>
      </c>
    </row>
    <row r="312" spans="11:17" x14ac:dyDescent="0.25">
      <c r="K312" t="s">
        <v>22</v>
      </c>
      <c r="L312" t="s">
        <v>37</v>
      </c>
      <c r="M312" t="s">
        <v>17</v>
      </c>
      <c r="N312" t="s">
        <v>27</v>
      </c>
      <c r="O312">
        <v>556495.6</v>
      </c>
      <c r="P312">
        <v>147805.6</v>
      </c>
      <c r="Q312">
        <v>3044</v>
      </c>
    </row>
    <row r="313" spans="11:17" x14ac:dyDescent="0.25">
      <c r="K313" t="s">
        <v>22</v>
      </c>
      <c r="L313" t="s">
        <v>37</v>
      </c>
      <c r="M313" t="s">
        <v>23</v>
      </c>
      <c r="N313" t="s">
        <v>38</v>
      </c>
      <c r="O313">
        <v>3586.2</v>
      </c>
      <c r="P313">
        <v>806.19999999999982</v>
      </c>
      <c r="Q313">
        <v>278</v>
      </c>
    </row>
    <row r="314" spans="11:17" x14ac:dyDescent="0.25">
      <c r="K314" t="s">
        <v>22</v>
      </c>
      <c r="L314" t="s">
        <v>37</v>
      </c>
      <c r="M314" t="s">
        <v>23</v>
      </c>
      <c r="N314" t="s">
        <v>34</v>
      </c>
      <c r="O314">
        <v>24576.3</v>
      </c>
      <c r="P314">
        <v>7146.2999999999993</v>
      </c>
      <c r="Q314">
        <v>1743</v>
      </c>
    </row>
    <row r="315" spans="11:17" x14ac:dyDescent="0.25">
      <c r="K315" t="s">
        <v>22</v>
      </c>
      <c r="L315" t="s">
        <v>37</v>
      </c>
      <c r="M315" t="s">
        <v>23</v>
      </c>
      <c r="N315" t="s">
        <v>35</v>
      </c>
      <c r="O315">
        <v>11092.95</v>
      </c>
      <c r="P315">
        <v>3622.9500000000007</v>
      </c>
      <c r="Q315">
        <v>747</v>
      </c>
    </row>
    <row r="316" spans="11:17" x14ac:dyDescent="0.25">
      <c r="K316" t="s">
        <v>22</v>
      </c>
      <c r="L316" t="s">
        <v>37</v>
      </c>
      <c r="M316" t="s">
        <v>23</v>
      </c>
      <c r="N316" t="s">
        <v>39</v>
      </c>
      <c r="O316">
        <v>14981.25</v>
      </c>
      <c r="P316">
        <v>3231.25</v>
      </c>
      <c r="Q316">
        <v>1175</v>
      </c>
    </row>
    <row r="317" spans="11:17" x14ac:dyDescent="0.25">
      <c r="K317" t="s">
        <v>22</v>
      </c>
      <c r="L317" t="s">
        <v>37</v>
      </c>
      <c r="M317" t="s">
        <v>33</v>
      </c>
      <c r="N317" t="s">
        <v>21</v>
      </c>
      <c r="O317">
        <v>210627</v>
      </c>
      <c r="P317">
        <v>8877</v>
      </c>
      <c r="Q317">
        <v>807</v>
      </c>
    </row>
    <row r="318" spans="11:17" x14ac:dyDescent="0.25">
      <c r="K318" t="s">
        <v>22</v>
      </c>
      <c r="L318" t="s">
        <v>37</v>
      </c>
      <c r="M318" t="s">
        <v>33</v>
      </c>
      <c r="N318" t="s">
        <v>41</v>
      </c>
      <c r="O318">
        <v>407376</v>
      </c>
      <c r="P318">
        <v>53751</v>
      </c>
      <c r="Q318">
        <v>1414.5</v>
      </c>
    </row>
    <row r="319" spans="11:17" x14ac:dyDescent="0.25">
      <c r="K319" t="s">
        <v>22</v>
      </c>
      <c r="L319" t="s">
        <v>37</v>
      </c>
      <c r="M319" t="s">
        <v>33</v>
      </c>
      <c r="N319" t="s">
        <v>43</v>
      </c>
      <c r="O319">
        <v>508032</v>
      </c>
      <c r="P319">
        <v>76032</v>
      </c>
      <c r="Q319">
        <v>1728</v>
      </c>
    </row>
    <row r="320" spans="11:17" x14ac:dyDescent="0.25">
      <c r="K320" t="s">
        <v>22</v>
      </c>
      <c r="L320" t="s">
        <v>37</v>
      </c>
      <c r="M320" t="s">
        <v>33</v>
      </c>
      <c r="N320" t="s">
        <v>25</v>
      </c>
      <c r="O320">
        <v>200499</v>
      </c>
      <c r="P320">
        <v>28249</v>
      </c>
      <c r="Q320">
        <v>689</v>
      </c>
    </row>
    <row r="321" spans="11:17" x14ac:dyDescent="0.25">
      <c r="K321" t="s">
        <v>22</v>
      </c>
      <c r="L321" t="s">
        <v>37</v>
      </c>
      <c r="M321" t="s">
        <v>33</v>
      </c>
      <c r="N321" t="s">
        <v>44</v>
      </c>
      <c r="O321">
        <v>358776</v>
      </c>
      <c r="P321">
        <v>19026</v>
      </c>
      <c r="Q321">
        <v>1359</v>
      </c>
    </row>
    <row r="322" spans="11:17" x14ac:dyDescent="0.25">
      <c r="K322" t="s">
        <v>60</v>
      </c>
      <c r="O322">
        <v>58924427.50500001</v>
      </c>
      <c r="P322">
        <v>9574548.504999999</v>
      </c>
      <c r="Q322">
        <v>556652.5</v>
      </c>
    </row>
  </sheetData>
  <sortState xmlns:xlrd2="http://schemas.microsoft.com/office/spreadsheetml/2017/richdata2" ref="A17">
    <sortCondition descending="1" ref="A17"/>
  </sortState>
  <phoneticPr fontId="4" type="noConversion"/>
  <pageMargins left="0.7" right="0.7" top="0.75" bottom="0.75" header="0.3" footer="0.3"/>
  <ignoredErrors>
    <ignoredError sqref="D3" formula="1"/>
  </ignoredErrors>
  <extLst>
    <ext xmlns:x14="http://schemas.microsoft.com/office/spreadsheetml/2009/9/main" uri="{05C60535-1F16-4fd2-B633-F4F36F0B64E0}">
      <x14:sparklineGroups xmlns:xm="http://schemas.microsoft.com/office/excel/2006/main">
        <x14:sparklineGroup type="column" displayEmptyCellsAs="gap" xr2:uid="{01B58299-CCD6-44F1-8263-BC0AD40E673E}">
          <x14:colorSeries rgb="FF376092"/>
          <x14:colorNegative rgb="FFD00000"/>
          <x14:colorAxis rgb="FF000000"/>
          <x14:colorMarkers rgb="FFD00000"/>
          <x14:colorFirst rgb="FFD00000"/>
          <x14:colorLast rgb="FFD00000"/>
          <x14:colorHigh rgb="FFD00000"/>
          <x14:colorLow rgb="FFD00000"/>
          <x14:sparklines>
            <x14:sparkline>
              <xm:f>Analysis!B3:B15</xm:f>
              <xm:sqref>B17</xm:sqref>
            </x14:sparkline>
          </x14:sparklines>
        </x14:sparklineGroup>
        <x14:sparklineGroup type="column" displayEmptyCellsAs="gap" xr2:uid="{D16DF869-B35D-4490-A0E3-AE8B6D12A469}">
          <x14:colorSeries rgb="FF376092"/>
          <x14:colorNegative rgb="FFD00000"/>
          <x14:colorAxis rgb="FF000000"/>
          <x14:colorMarkers rgb="FFD00000"/>
          <x14:colorFirst rgb="FFD00000"/>
          <x14:colorLast rgb="FFD00000"/>
          <x14:colorHigh rgb="FFD00000"/>
          <x14:colorLow rgb="FFD00000"/>
          <x14:sparklines>
            <x14:sparkline>
              <xm:f>Analysis!C3:C15</xm:f>
              <xm:sqref>C17</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8D8E-75A6-4662-A8B5-D0DAA5A62153}">
  <sheetPr codeName="Sheet1"/>
  <dimension ref="A1:Q337"/>
  <sheetViews>
    <sheetView workbookViewId="0">
      <selection activeCell="D30" sqref="D30"/>
    </sheetView>
  </sheetViews>
  <sheetFormatPr defaultRowHeight="13.8" x14ac:dyDescent="0.25"/>
  <cols>
    <col min="1" max="1" width="14.796875" customWidth="1"/>
    <col min="2" max="2" width="13.09765625" customWidth="1"/>
    <col min="3" max="3" width="9.8984375" customWidth="1"/>
    <col min="4" max="4" width="13.59765625" customWidth="1"/>
    <col min="5" max="5" width="9" customWidth="1"/>
    <col min="6" max="6" width="18.3984375" customWidth="1"/>
    <col min="7" max="7" width="9.59765625" customWidth="1"/>
    <col min="8" max="8" width="13.796875" customWidth="1"/>
    <col min="9" max="9" width="12.69921875" customWidth="1"/>
    <col min="10" max="10" width="13.796875" customWidth="1"/>
    <col min="11" max="12" width="12.69921875" customWidth="1"/>
    <col min="13" max="13" width="10.296875" customWidth="1"/>
    <col min="14" max="14" width="13.5" customWidth="1"/>
    <col min="15" max="15" width="12.59765625" customWidth="1"/>
    <col min="16" max="16" width="4.8984375" customWidth="1"/>
    <col min="17" max="17" width="13.5" customWidth="1"/>
  </cols>
  <sheetData>
    <row r="1" spans="1:17" s="5" customFormat="1" x14ac:dyDescent="0.25">
      <c r="A1" s="5" t="s">
        <v>0</v>
      </c>
      <c r="B1" s="5" t="s">
        <v>1</v>
      </c>
      <c r="C1" s="6" t="s">
        <v>2</v>
      </c>
      <c r="D1" s="6" t="s">
        <v>3</v>
      </c>
      <c r="E1" s="5" t="s">
        <v>4</v>
      </c>
      <c r="F1" s="7" t="s">
        <v>5</v>
      </c>
      <c r="G1" s="7" t="s">
        <v>6</v>
      </c>
      <c r="H1" s="7" t="s">
        <v>7</v>
      </c>
      <c r="I1" s="7" t="s">
        <v>8</v>
      </c>
      <c r="J1" s="7" t="s">
        <v>9</v>
      </c>
      <c r="K1" s="7" t="s">
        <v>10</v>
      </c>
      <c r="L1" s="7" t="s">
        <v>11</v>
      </c>
      <c r="M1" s="8" t="s">
        <v>12</v>
      </c>
      <c r="N1" s="9" t="s">
        <v>13</v>
      </c>
      <c r="O1" s="6" t="s">
        <v>14</v>
      </c>
      <c r="P1" s="10" t="s">
        <v>15</v>
      </c>
      <c r="Q1" s="7" t="s">
        <v>16</v>
      </c>
    </row>
    <row r="2" spans="1:17" x14ac:dyDescent="0.25">
      <c r="A2" t="s">
        <v>17</v>
      </c>
      <c r="B2" t="s">
        <v>18</v>
      </c>
      <c r="C2" s="1" t="s">
        <v>19</v>
      </c>
      <c r="D2" s="1" t="s">
        <v>20</v>
      </c>
      <c r="E2">
        <v>1618.5</v>
      </c>
      <c r="F2" s="2">
        <v>3</v>
      </c>
      <c r="G2" s="2">
        <v>20</v>
      </c>
      <c r="H2" s="2">
        <v>32370</v>
      </c>
      <c r="I2" s="2">
        <v>0</v>
      </c>
      <c r="J2" s="2">
        <v>32370</v>
      </c>
      <c r="K2" s="2">
        <v>16185</v>
      </c>
      <c r="L2" s="2">
        <v>16185</v>
      </c>
      <c r="M2" s="3">
        <v>41640</v>
      </c>
      <c r="N2" s="4">
        <v>1</v>
      </c>
      <c r="O2" s="1" t="s">
        <v>21</v>
      </c>
      <c r="P2" s="11">
        <v>2014</v>
      </c>
      <c r="Q2" s="2">
        <v>10</v>
      </c>
    </row>
    <row r="3" spans="1:17" x14ac:dyDescent="0.25">
      <c r="A3" t="s">
        <v>17</v>
      </c>
      <c r="B3" t="s">
        <v>22</v>
      </c>
      <c r="C3" s="1" t="s">
        <v>19</v>
      </c>
      <c r="D3" s="1" t="s">
        <v>20</v>
      </c>
      <c r="E3">
        <v>1321</v>
      </c>
      <c r="F3" s="2">
        <v>3</v>
      </c>
      <c r="G3" s="2">
        <v>20</v>
      </c>
      <c r="H3" s="2">
        <v>26420</v>
      </c>
      <c r="I3" s="2">
        <v>0</v>
      </c>
      <c r="J3" s="2">
        <v>26420</v>
      </c>
      <c r="K3" s="2">
        <v>13210</v>
      </c>
      <c r="L3" s="2">
        <v>13210</v>
      </c>
      <c r="M3" s="3">
        <v>41640</v>
      </c>
      <c r="N3" s="4">
        <v>1</v>
      </c>
      <c r="O3" s="1" t="s">
        <v>21</v>
      </c>
      <c r="P3" s="11">
        <v>2014</v>
      </c>
      <c r="Q3" s="2">
        <v>10</v>
      </c>
    </row>
    <row r="4" spans="1:17" x14ac:dyDescent="0.25">
      <c r="A4" t="s">
        <v>23</v>
      </c>
      <c r="B4" t="s">
        <v>24</v>
      </c>
      <c r="C4" s="1" t="s">
        <v>19</v>
      </c>
      <c r="D4" s="1" t="s">
        <v>20</v>
      </c>
      <c r="E4">
        <v>2178</v>
      </c>
      <c r="F4" s="2">
        <v>3</v>
      </c>
      <c r="G4" s="2">
        <v>15</v>
      </c>
      <c r="H4" s="2">
        <v>32670</v>
      </c>
      <c r="I4" s="2">
        <v>0</v>
      </c>
      <c r="J4" s="2">
        <v>32670</v>
      </c>
      <c r="K4" s="2">
        <v>21780</v>
      </c>
      <c r="L4" s="2">
        <v>10890</v>
      </c>
      <c r="M4" s="3">
        <v>41791</v>
      </c>
      <c r="N4" s="4">
        <v>6</v>
      </c>
      <c r="O4" s="1" t="s">
        <v>25</v>
      </c>
      <c r="P4" s="11">
        <v>2014</v>
      </c>
      <c r="Q4" s="2">
        <v>5</v>
      </c>
    </row>
    <row r="5" spans="1:17" x14ac:dyDescent="0.25">
      <c r="A5" t="s">
        <v>23</v>
      </c>
      <c r="B5" t="s">
        <v>22</v>
      </c>
      <c r="C5" s="1" t="s">
        <v>19</v>
      </c>
      <c r="D5" s="1" t="s">
        <v>20</v>
      </c>
      <c r="E5">
        <v>888</v>
      </c>
      <c r="F5" s="2">
        <v>3</v>
      </c>
      <c r="G5" s="2">
        <v>15</v>
      </c>
      <c r="H5" s="2">
        <v>13320</v>
      </c>
      <c r="I5" s="2">
        <v>0</v>
      </c>
      <c r="J5" s="2">
        <v>13320</v>
      </c>
      <c r="K5" s="2">
        <v>8880</v>
      </c>
      <c r="L5" s="2">
        <v>4440</v>
      </c>
      <c r="M5" s="3">
        <v>41791</v>
      </c>
      <c r="N5" s="4">
        <v>6</v>
      </c>
      <c r="O5" s="1" t="s">
        <v>25</v>
      </c>
      <c r="P5" s="11">
        <v>2014</v>
      </c>
      <c r="Q5" s="2">
        <v>5</v>
      </c>
    </row>
    <row r="6" spans="1:17" x14ac:dyDescent="0.25">
      <c r="A6" t="s">
        <v>23</v>
      </c>
      <c r="B6" t="s">
        <v>26</v>
      </c>
      <c r="C6" s="1" t="s">
        <v>19</v>
      </c>
      <c r="D6" s="1" t="s">
        <v>20</v>
      </c>
      <c r="E6">
        <v>2470</v>
      </c>
      <c r="F6" s="2">
        <v>3</v>
      </c>
      <c r="G6" s="2">
        <v>15</v>
      </c>
      <c r="H6" s="2">
        <v>37050</v>
      </c>
      <c r="I6" s="2">
        <v>0</v>
      </c>
      <c r="J6" s="2">
        <v>37050</v>
      </c>
      <c r="K6" s="2">
        <v>24700</v>
      </c>
      <c r="L6" s="2">
        <v>12350</v>
      </c>
      <c r="M6" s="3">
        <v>41791</v>
      </c>
      <c r="N6" s="4">
        <v>6</v>
      </c>
      <c r="O6" s="1" t="s">
        <v>25</v>
      </c>
      <c r="P6" s="11">
        <v>2014</v>
      </c>
      <c r="Q6" s="2">
        <v>5</v>
      </c>
    </row>
    <row r="7" spans="1:17" x14ac:dyDescent="0.25">
      <c r="A7" t="s">
        <v>17</v>
      </c>
      <c r="B7" t="s">
        <v>22</v>
      </c>
      <c r="C7" s="1" t="s">
        <v>19</v>
      </c>
      <c r="D7" s="1" t="s">
        <v>20</v>
      </c>
      <c r="E7">
        <v>1513</v>
      </c>
      <c r="F7" s="2">
        <v>3</v>
      </c>
      <c r="G7" s="2">
        <v>350</v>
      </c>
      <c r="H7" s="2">
        <v>529550</v>
      </c>
      <c r="I7" s="2">
        <v>0</v>
      </c>
      <c r="J7" s="2">
        <v>529550</v>
      </c>
      <c r="K7" s="2">
        <v>393380</v>
      </c>
      <c r="L7" s="2">
        <v>136170</v>
      </c>
      <c r="M7" s="3">
        <v>41974</v>
      </c>
      <c r="N7" s="4">
        <v>12</v>
      </c>
      <c r="O7" s="1" t="s">
        <v>27</v>
      </c>
      <c r="P7" s="11">
        <v>2014</v>
      </c>
      <c r="Q7" s="2">
        <v>90</v>
      </c>
    </row>
    <row r="8" spans="1:17" x14ac:dyDescent="0.25">
      <c r="A8" t="s">
        <v>23</v>
      </c>
      <c r="B8" t="s">
        <v>22</v>
      </c>
      <c r="C8" s="1" t="s">
        <v>28</v>
      </c>
      <c r="D8" s="1" t="s">
        <v>20</v>
      </c>
      <c r="E8">
        <v>921</v>
      </c>
      <c r="F8" s="2">
        <v>5</v>
      </c>
      <c r="G8" s="2">
        <v>15</v>
      </c>
      <c r="H8" s="2">
        <v>13815</v>
      </c>
      <c r="I8" s="2">
        <v>0</v>
      </c>
      <c r="J8" s="2">
        <v>13815</v>
      </c>
      <c r="K8" s="2">
        <v>9210</v>
      </c>
      <c r="L8" s="2">
        <v>4605</v>
      </c>
      <c r="M8" s="3">
        <v>41699</v>
      </c>
      <c r="N8" s="4">
        <v>3</v>
      </c>
      <c r="O8" s="1" t="s">
        <v>29</v>
      </c>
      <c r="P8" s="11">
        <v>2014</v>
      </c>
      <c r="Q8" s="2">
        <v>5</v>
      </c>
    </row>
    <row r="9" spans="1:17" x14ac:dyDescent="0.25">
      <c r="A9" t="s">
        <v>30</v>
      </c>
      <c r="B9" t="s">
        <v>18</v>
      </c>
      <c r="C9" s="1" t="s">
        <v>28</v>
      </c>
      <c r="D9" s="1" t="s">
        <v>20</v>
      </c>
      <c r="E9">
        <v>2518</v>
      </c>
      <c r="F9" s="2">
        <v>5</v>
      </c>
      <c r="G9" s="2">
        <v>12</v>
      </c>
      <c r="H9" s="2">
        <v>30216</v>
      </c>
      <c r="I9" s="2">
        <v>0</v>
      </c>
      <c r="J9" s="2">
        <v>30216</v>
      </c>
      <c r="K9" s="2">
        <v>7554</v>
      </c>
      <c r="L9" s="2">
        <v>22662</v>
      </c>
      <c r="M9" s="3">
        <v>41791</v>
      </c>
      <c r="N9" s="4">
        <v>6</v>
      </c>
      <c r="O9" s="1" t="s">
        <v>25</v>
      </c>
      <c r="P9" s="11">
        <v>2014</v>
      </c>
      <c r="Q9" s="2">
        <v>9</v>
      </c>
    </row>
    <row r="10" spans="1:17" x14ac:dyDescent="0.25">
      <c r="A10" t="s">
        <v>17</v>
      </c>
      <c r="B10" t="s">
        <v>24</v>
      </c>
      <c r="C10" s="1" t="s">
        <v>28</v>
      </c>
      <c r="D10" s="1" t="s">
        <v>20</v>
      </c>
      <c r="E10">
        <v>1899</v>
      </c>
      <c r="F10" s="2">
        <v>5</v>
      </c>
      <c r="G10" s="2">
        <v>20</v>
      </c>
      <c r="H10" s="2">
        <v>37980</v>
      </c>
      <c r="I10" s="2">
        <v>0</v>
      </c>
      <c r="J10" s="2">
        <v>37980</v>
      </c>
      <c r="K10" s="2">
        <v>18990</v>
      </c>
      <c r="L10" s="2">
        <v>18990</v>
      </c>
      <c r="M10" s="3">
        <v>41791</v>
      </c>
      <c r="N10" s="4">
        <v>6</v>
      </c>
      <c r="O10" s="1" t="s">
        <v>25</v>
      </c>
      <c r="P10" s="11">
        <v>2014</v>
      </c>
      <c r="Q10" s="2">
        <v>10</v>
      </c>
    </row>
    <row r="11" spans="1:17" x14ac:dyDescent="0.25">
      <c r="A11" t="s">
        <v>30</v>
      </c>
      <c r="B11" t="s">
        <v>22</v>
      </c>
      <c r="C11" s="1" t="s">
        <v>28</v>
      </c>
      <c r="D11" s="1" t="s">
        <v>20</v>
      </c>
      <c r="E11">
        <v>1545</v>
      </c>
      <c r="F11" s="2">
        <v>5</v>
      </c>
      <c r="G11" s="2">
        <v>12</v>
      </c>
      <c r="H11" s="2">
        <v>18540</v>
      </c>
      <c r="I11" s="2">
        <v>0</v>
      </c>
      <c r="J11" s="2">
        <v>18540</v>
      </c>
      <c r="K11" s="2">
        <v>4635</v>
      </c>
      <c r="L11" s="2">
        <v>13905</v>
      </c>
      <c r="M11" s="3">
        <v>41791</v>
      </c>
      <c r="N11" s="4">
        <v>6</v>
      </c>
      <c r="O11" s="1" t="s">
        <v>25</v>
      </c>
      <c r="P11" s="11">
        <v>2014</v>
      </c>
      <c r="Q11" s="2">
        <v>9</v>
      </c>
    </row>
    <row r="12" spans="1:17" x14ac:dyDescent="0.25">
      <c r="A12" t="s">
        <v>23</v>
      </c>
      <c r="B12" t="s">
        <v>26</v>
      </c>
      <c r="C12" s="1" t="s">
        <v>28</v>
      </c>
      <c r="D12" s="1" t="s">
        <v>20</v>
      </c>
      <c r="E12">
        <v>2470</v>
      </c>
      <c r="F12" s="2">
        <v>5</v>
      </c>
      <c r="G12" s="2">
        <v>15</v>
      </c>
      <c r="H12" s="2">
        <v>37050</v>
      </c>
      <c r="I12" s="2">
        <v>0</v>
      </c>
      <c r="J12" s="2">
        <v>37050</v>
      </c>
      <c r="K12" s="2">
        <v>24700</v>
      </c>
      <c r="L12" s="2">
        <v>12350</v>
      </c>
      <c r="M12" s="3">
        <v>41791</v>
      </c>
      <c r="N12" s="4">
        <v>6</v>
      </c>
      <c r="O12" s="1" t="s">
        <v>25</v>
      </c>
      <c r="P12" s="11">
        <v>2014</v>
      </c>
      <c r="Q12" s="2">
        <v>5</v>
      </c>
    </row>
    <row r="13" spans="1:17" x14ac:dyDescent="0.25">
      <c r="A13" t="s">
        <v>31</v>
      </c>
      <c r="B13" t="s">
        <v>18</v>
      </c>
      <c r="C13" s="1" t="s">
        <v>28</v>
      </c>
      <c r="D13" s="1" t="s">
        <v>20</v>
      </c>
      <c r="E13">
        <v>2665.5</v>
      </c>
      <c r="F13" s="2">
        <v>5</v>
      </c>
      <c r="G13" s="2">
        <v>125</v>
      </c>
      <c r="H13" s="2">
        <v>333187.5</v>
      </c>
      <c r="I13" s="2">
        <v>0</v>
      </c>
      <c r="J13" s="2">
        <v>333187.5</v>
      </c>
      <c r="K13" s="2">
        <v>319860</v>
      </c>
      <c r="L13" s="2">
        <v>13327.5</v>
      </c>
      <c r="M13" s="3">
        <v>41821</v>
      </c>
      <c r="N13" s="4">
        <v>7</v>
      </c>
      <c r="O13" s="1" t="s">
        <v>32</v>
      </c>
      <c r="P13" s="11">
        <v>2014</v>
      </c>
      <c r="Q13" s="2">
        <v>5</v>
      </c>
    </row>
    <row r="14" spans="1:17" x14ac:dyDescent="0.25">
      <c r="A14" t="s">
        <v>33</v>
      </c>
      <c r="B14" t="s">
        <v>26</v>
      </c>
      <c r="C14" s="1" t="s">
        <v>28</v>
      </c>
      <c r="D14" s="1" t="s">
        <v>20</v>
      </c>
      <c r="E14">
        <v>958</v>
      </c>
      <c r="F14" s="2">
        <v>5</v>
      </c>
      <c r="G14" s="2">
        <v>300</v>
      </c>
      <c r="H14" s="2">
        <v>287400</v>
      </c>
      <c r="I14" s="2">
        <v>0</v>
      </c>
      <c r="J14" s="2">
        <v>287400</v>
      </c>
      <c r="K14" s="2">
        <v>239500</v>
      </c>
      <c r="L14" s="2">
        <v>47900</v>
      </c>
      <c r="M14" s="3">
        <v>41852</v>
      </c>
      <c r="N14" s="4">
        <v>8</v>
      </c>
      <c r="O14" s="1" t="s">
        <v>34</v>
      </c>
      <c r="P14" s="11">
        <v>2014</v>
      </c>
      <c r="Q14" s="2">
        <v>50</v>
      </c>
    </row>
    <row r="15" spans="1:17" x14ac:dyDescent="0.25">
      <c r="A15" t="s">
        <v>17</v>
      </c>
      <c r="B15" t="s">
        <v>22</v>
      </c>
      <c r="C15" s="1" t="s">
        <v>28</v>
      </c>
      <c r="D15" s="1" t="s">
        <v>20</v>
      </c>
      <c r="E15">
        <v>2146</v>
      </c>
      <c r="F15" s="2">
        <v>5</v>
      </c>
      <c r="G15" s="2">
        <v>7</v>
      </c>
      <c r="H15" s="2">
        <v>15022</v>
      </c>
      <c r="I15" s="2">
        <v>0</v>
      </c>
      <c r="J15" s="2">
        <v>15022</v>
      </c>
      <c r="K15" s="2">
        <v>10730</v>
      </c>
      <c r="L15" s="2">
        <v>4292</v>
      </c>
      <c r="M15" s="3">
        <v>41883</v>
      </c>
      <c r="N15" s="4">
        <v>9</v>
      </c>
      <c r="O15" s="1" t="s">
        <v>35</v>
      </c>
      <c r="P15" s="11">
        <v>2014</v>
      </c>
      <c r="Q15" s="2">
        <v>2</v>
      </c>
    </row>
    <row r="16" spans="1:17" x14ac:dyDescent="0.25">
      <c r="A16" t="s">
        <v>23</v>
      </c>
      <c r="B16" t="s">
        <v>36</v>
      </c>
      <c r="C16" s="1" t="s">
        <v>28</v>
      </c>
      <c r="D16" s="1" t="s">
        <v>20</v>
      </c>
      <c r="E16">
        <v>615</v>
      </c>
      <c r="F16" s="2">
        <v>5</v>
      </c>
      <c r="G16" s="2">
        <v>15</v>
      </c>
      <c r="H16" s="2">
        <v>9225</v>
      </c>
      <c r="I16" s="2">
        <v>0</v>
      </c>
      <c r="J16" s="2">
        <v>9225</v>
      </c>
      <c r="K16" s="2">
        <v>6150</v>
      </c>
      <c r="L16" s="2">
        <v>3075</v>
      </c>
      <c r="M16" s="3">
        <v>41974</v>
      </c>
      <c r="N16" s="4">
        <v>12</v>
      </c>
      <c r="O16" s="1" t="s">
        <v>27</v>
      </c>
      <c r="P16" s="11">
        <v>2014</v>
      </c>
      <c r="Q16" s="2">
        <v>5</v>
      </c>
    </row>
    <row r="17" spans="1:17" x14ac:dyDescent="0.25">
      <c r="A17" t="s">
        <v>17</v>
      </c>
      <c r="B17" t="s">
        <v>18</v>
      </c>
      <c r="C17" s="1" t="s">
        <v>37</v>
      </c>
      <c r="D17" s="1" t="s">
        <v>20</v>
      </c>
      <c r="E17">
        <v>292</v>
      </c>
      <c r="F17" s="2">
        <v>10</v>
      </c>
      <c r="G17" s="2">
        <v>20</v>
      </c>
      <c r="H17" s="2">
        <v>5840</v>
      </c>
      <c r="I17" s="2">
        <v>0</v>
      </c>
      <c r="J17" s="2">
        <v>5840</v>
      </c>
      <c r="K17" s="2">
        <v>2920</v>
      </c>
      <c r="L17" s="2">
        <v>2920</v>
      </c>
      <c r="M17" s="3">
        <v>41671</v>
      </c>
      <c r="N17" s="4">
        <v>2</v>
      </c>
      <c r="O17" s="1" t="s">
        <v>38</v>
      </c>
      <c r="P17" s="11">
        <v>2014</v>
      </c>
      <c r="Q17" s="2">
        <v>10</v>
      </c>
    </row>
    <row r="18" spans="1:17" x14ac:dyDescent="0.25">
      <c r="A18" t="s">
        <v>23</v>
      </c>
      <c r="B18" t="s">
        <v>26</v>
      </c>
      <c r="C18" s="1" t="s">
        <v>37</v>
      </c>
      <c r="D18" s="1" t="s">
        <v>20</v>
      </c>
      <c r="E18">
        <v>974</v>
      </c>
      <c r="F18" s="2">
        <v>10</v>
      </c>
      <c r="G18" s="2">
        <v>15</v>
      </c>
      <c r="H18" s="2">
        <v>14610</v>
      </c>
      <c r="I18" s="2">
        <v>0</v>
      </c>
      <c r="J18" s="2">
        <v>14610</v>
      </c>
      <c r="K18" s="2">
        <v>9740</v>
      </c>
      <c r="L18" s="2">
        <v>4870</v>
      </c>
      <c r="M18" s="3">
        <v>41671</v>
      </c>
      <c r="N18" s="4">
        <v>2</v>
      </c>
      <c r="O18" s="1" t="s">
        <v>38</v>
      </c>
      <c r="P18" s="11">
        <v>2014</v>
      </c>
      <c r="Q18" s="2">
        <v>5</v>
      </c>
    </row>
    <row r="19" spans="1:17" x14ac:dyDescent="0.25">
      <c r="A19" t="s">
        <v>30</v>
      </c>
      <c r="B19" t="s">
        <v>18</v>
      </c>
      <c r="C19" s="1" t="s">
        <v>37</v>
      </c>
      <c r="D19" s="1" t="s">
        <v>20</v>
      </c>
      <c r="E19">
        <v>2518</v>
      </c>
      <c r="F19" s="2">
        <v>10</v>
      </c>
      <c r="G19" s="2">
        <v>12</v>
      </c>
      <c r="H19" s="2">
        <v>30216</v>
      </c>
      <c r="I19" s="2">
        <v>0</v>
      </c>
      <c r="J19" s="2">
        <v>30216</v>
      </c>
      <c r="K19" s="2">
        <v>7554</v>
      </c>
      <c r="L19" s="2">
        <v>22662</v>
      </c>
      <c r="M19" s="3">
        <v>41791</v>
      </c>
      <c r="N19" s="4">
        <v>6</v>
      </c>
      <c r="O19" s="1" t="s">
        <v>25</v>
      </c>
      <c r="P19" s="11">
        <v>2014</v>
      </c>
      <c r="Q19" s="2">
        <v>9</v>
      </c>
    </row>
    <row r="20" spans="1:17" x14ac:dyDescent="0.25">
      <c r="A20" t="s">
        <v>17</v>
      </c>
      <c r="B20" t="s">
        <v>22</v>
      </c>
      <c r="C20" s="1" t="s">
        <v>37</v>
      </c>
      <c r="D20" s="1" t="s">
        <v>20</v>
      </c>
      <c r="E20">
        <v>1006</v>
      </c>
      <c r="F20" s="2">
        <v>10</v>
      </c>
      <c r="G20" s="2">
        <v>350</v>
      </c>
      <c r="H20" s="2">
        <v>352100</v>
      </c>
      <c r="I20" s="2">
        <v>0</v>
      </c>
      <c r="J20" s="2">
        <v>352100</v>
      </c>
      <c r="K20" s="2">
        <v>261560</v>
      </c>
      <c r="L20" s="2">
        <v>90540</v>
      </c>
      <c r="M20" s="3">
        <v>41791</v>
      </c>
      <c r="N20" s="4">
        <v>6</v>
      </c>
      <c r="O20" s="1" t="s">
        <v>25</v>
      </c>
      <c r="P20" s="11">
        <v>2014</v>
      </c>
      <c r="Q20" s="2">
        <v>90</v>
      </c>
    </row>
    <row r="21" spans="1:17" x14ac:dyDescent="0.25">
      <c r="A21" t="s">
        <v>30</v>
      </c>
      <c r="B21" t="s">
        <v>22</v>
      </c>
      <c r="C21" s="1" t="s">
        <v>37</v>
      </c>
      <c r="D21" s="1" t="s">
        <v>20</v>
      </c>
      <c r="E21">
        <v>367</v>
      </c>
      <c r="F21" s="2">
        <v>10</v>
      </c>
      <c r="G21" s="2">
        <v>12</v>
      </c>
      <c r="H21" s="2">
        <v>4404</v>
      </c>
      <c r="I21" s="2">
        <v>0</v>
      </c>
      <c r="J21" s="2">
        <v>4404</v>
      </c>
      <c r="K21" s="2">
        <v>1101</v>
      </c>
      <c r="L21" s="2">
        <v>3303</v>
      </c>
      <c r="M21" s="3">
        <v>41821</v>
      </c>
      <c r="N21" s="4">
        <v>7</v>
      </c>
      <c r="O21" s="1" t="s">
        <v>32</v>
      </c>
      <c r="P21" s="11">
        <v>2014</v>
      </c>
      <c r="Q21" s="2">
        <v>9</v>
      </c>
    </row>
    <row r="22" spans="1:17" x14ac:dyDescent="0.25">
      <c r="A22" t="s">
        <v>17</v>
      </c>
      <c r="B22" t="s">
        <v>26</v>
      </c>
      <c r="C22" s="1" t="s">
        <v>37</v>
      </c>
      <c r="D22" s="1" t="s">
        <v>20</v>
      </c>
      <c r="E22">
        <v>883</v>
      </c>
      <c r="F22" s="2">
        <v>10</v>
      </c>
      <c r="G22" s="2">
        <v>7</v>
      </c>
      <c r="H22" s="2">
        <v>6181</v>
      </c>
      <c r="I22" s="2">
        <v>0</v>
      </c>
      <c r="J22" s="2">
        <v>6181</v>
      </c>
      <c r="K22" s="2">
        <v>4415</v>
      </c>
      <c r="L22" s="2">
        <v>1766</v>
      </c>
      <c r="M22" s="3">
        <v>41852</v>
      </c>
      <c r="N22" s="4">
        <v>8</v>
      </c>
      <c r="O22" s="1" t="s">
        <v>34</v>
      </c>
      <c r="P22" s="11">
        <v>2014</v>
      </c>
      <c r="Q22" s="2">
        <v>2</v>
      </c>
    </row>
    <row r="23" spans="1:17" x14ac:dyDescent="0.25">
      <c r="A23" t="s">
        <v>23</v>
      </c>
      <c r="B23" t="s">
        <v>26</v>
      </c>
      <c r="C23" s="1" t="s">
        <v>37</v>
      </c>
      <c r="D23" s="1" t="s">
        <v>20</v>
      </c>
      <c r="E23">
        <v>2472</v>
      </c>
      <c r="F23" s="2">
        <v>10</v>
      </c>
      <c r="G23" s="2">
        <v>15</v>
      </c>
      <c r="H23" s="2">
        <v>37080</v>
      </c>
      <c r="I23" s="2">
        <v>0</v>
      </c>
      <c r="J23" s="2">
        <v>37080</v>
      </c>
      <c r="K23" s="2">
        <v>24720</v>
      </c>
      <c r="L23" s="2">
        <v>12360</v>
      </c>
      <c r="M23" s="3">
        <v>41883</v>
      </c>
      <c r="N23" s="4">
        <v>9</v>
      </c>
      <c r="O23" s="1" t="s">
        <v>35</v>
      </c>
      <c r="P23" s="11">
        <v>2014</v>
      </c>
      <c r="Q23" s="2">
        <v>5</v>
      </c>
    </row>
    <row r="24" spans="1:17" x14ac:dyDescent="0.25">
      <c r="A24" t="s">
        <v>17</v>
      </c>
      <c r="B24" t="s">
        <v>36</v>
      </c>
      <c r="C24" s="1" t="s">
        <v>37</v>
      </c>
      <c r="D24" s="1" t="s">
        <v>20</v>
      </c>
      <c r="E24">
        <v>1143</v>
      </c>
      <c r="F24" s="2">
        <v>10</v>
      </c>
      <c r="G24" s="2">
        <v>7</v>
      </c>
      <c r="H24" s="2">
        <v>8001</v>
      </c>
      <c r="I24" s="2">
        <v>0</v>
      </c>
      <c r="J24" s="2">
        <v>8001</v>
      </c>
      <c r="K24" s="2">
        <v>5715</v>
      </c>
      <c r="L24" s="2">
        <v>2286</v>
      </c>
      <c r="M24" s="3">
        <v>41913</v>
      </c>
      <c r="N24" s="4">
        <v>10</v>
      </c>
      <c r="O24" s="1" t="s">
        <v>39</v>
      </c>
      <c r="P24" s="11">
        <v>2014</v>
      </c>
      <c r="Q24" s="2">
        <v>2</v>
      </c>
    </row>
    <row r="25" spans="1:17" x14ac:dyDescent="0.25">
      <c r="A25" t="s">
        <v>17</v>
      </c>
      <c r="B25" t="s">
        <v>18</v>
      </c>
      <c r="C25" s="1" t="s">
        <v>37</v>
      </c>
      <c r="D25" s="1" t="s">
        <v>20</v>
      </c>
      <c r="E25">
        <v>1817</v>
      </c>
      <c r="F25" s="2">
        <v>10</v>
      </c>
      <c r="G25" s="2">
        <v>20</v>
      </c>
      <c r="H25" s="2">
        <v>36340</v>
      </c>
      <c r="I25" s="2">
        <v>0</v>
      </c>
      <c r="J25" s="2">
        <v>36340</v>
      </c>
      <c r="K25" s="2">
        <v>18170</v>
      </c>
      <c r="L25" s="2">
        <v>18170</v>
      </c>
      <c r="M25" s="3">
        <v>41974</v>
      </c>
      <c r="N25" s="4">
        <v>12</v>
      </c>
      <c r="O25" s="1" t="s">
        <v>27</v>
      </c>
      <c r="P25" s="11">
        <v>2014</v>
      </c>
      <c r="Q25" s="2">
        <v>10</v>
      </c>
    </row>
    <row r="26" spans="1:17" x14ac:dyDescent="0.25">
      <c r="A26" t="s">
        <v>17</v>
      </c>
      <c r="B26" t="s">
        <v>22</v>
      </c>
      <c r="C26" s="1" t="s">
        <v>37</v>
      </c>
      <c r="D26" s="1" t="s">
        <v>20</v>
      </c>
      <c r="E26">
        <v>1513</v>
      </c>
      <c r="F26" s="2">
        <v>10</v>
      </c>
      <c r="G26" s="2">
        <v>350</v>
      </c>
      <c r="H26" s="2">
        <v>529550</v>
      </c>
      <c r="I26" s="2">
        <v>0</v>
      </c>
      <c r="J26" s="2">
        <v>529550</v>
      </c>
      <c r="K26" s="2">
        <v>393380</v>
      </c>
      <c r="L26" s="2">
        <v>136170</v>
      </c>
      <c r="M26" s="3">
        <v>41974</v>
      </c>
      <c r="N26" s="4">
        <v>12</v>
      </c>
      <c r="O26" s="1" t="s">
        <v>27</v>
      </c>
      <c r="P26" s="11">
        <v>2014</v>
      </c>
      <c r="Q26" s="2">
        <v>90</v>
      </c>
    </row>
    <row r="27" spans="1:17" x14ac:dyDescent="0.25">
      <c r="A27" t="s">
        <v>17</v>
      </c>
      <c r="B27" t="s">
        <v>24</v>
      </c>
      <c r="C27" s="1" t="s">
        <v>40</v>
      </c>
      <c r="D27" s="1" t="s">
        <v>20</v>
      </c>
      <c r="E27">
        <v>2750</v>
      </c>
      <c r="F27" s="2">
        <v>260</v>
      </c>
      <c r="G27" s="2">
        <v>350</v>
      </c>
      <c r="H27" s="2">
        <v>962500</v>
      </c>
      <c r="I27" s="2">
        <v>0</v>
      </c>
      <c r="J27" s="2">
        <v>962500</v>
      </c>
      <c r="K27" s="2">
        <v>715000</v>
      </c>
      <c r="L27" s="2">
        <v>247500</v>
      </c>
      <c r="M27" s="3">
        <v>41671</v>
      </c>
      <c r="N27" s="4">
        <v>2</v>
      </c>
      <c r="O27" s="1" t="s">
        <v>38</v>
      </c>
      <c r="P27" s="11">
        <v>2014</v>
      </c>
      <c r="Q27" s="2">
        <v>90</v>
      </c>
    </row>
    <row r="28" spans="1:17" x14ac:dyDescent="0.25">
      <c r="A28" t="s">
        <v>30</v>
      </c>
      <c r="B28" t="s">
        <v>36</v>
      </c>
      <c r="C28" s="1" t="s">
        <v>40</v>
      </c>
      <c r="D28" s="1" t="s">
        <v>20</v>
      </c>
      <c r="E28">
        <v>1953</v>
      </c>
      <c r="F28" s="2">
        <v>260</v>
      </c>
      <c r="G28" s="2">
        <v>12</v>
      </c>
      <c r="H28" s="2">
        <v>23436</v>
      </c>
      <c r="I28" s="2">
        <v>0</v>
      </c>
      <c r="J28" s="2">
        <v>23436</v>
      </c>
      <c r="K28" s="2">
        <v>5859</v>
      </c>
      <c r="L28" s="2">
        <v>17577</v>
      </c>
      <c r="M28" s="3">
        <v>41730</v>
      </c>
      <c r="N28" s="4">
        <v>4</v>
      </c>
      <c r="O28" s="1" t="s">
        <v>41</v>
      </c>
      <c r="P28" s="11">
        <v>2014</v>
      </c>
      <c r="Q28" s="2">
        <v>9</v>
      </c>
    </row>
    <row r="29" spans="1:17" x14ac:dyDescent="0.25">
      <c r="A29" t="s">
        <v>31</v>
      </c>
      <c r="B29" t="s">
        <v>22</v>
      </c>
      <c r="C29" s="1" t="s">
        <v>40</v>
      </c>
      <c r="D29" s="1" t="s">
        <v>20</v>
      </c>
      <c r="E29">
        <v>4219.5</v>
      </c>
      <c r="F29" s="2">
        <v>260</v>
      </c>
      <c r="G29" s="2">
        <v>125</v>
      </c>
      <c r="H29" s="2">
        <v>527437.5</v>
      </c>
      <c r="I29" s="2">
        <v>0</v>
      </c>
      <c r="J29" s="2">
        <v>527437.5</v>
      </c>
      <c r="K29" s="2">
        <v>506340</v>
      </c>
      <c r="L29" s="2">
        <v>21097.5</v>
      </c>
      <c r="M29" s="3">
        <v>41730</v>
      </c>
      <c r="N29" s="4">
        <v>4</v>
      </c>
      <c r="O29" s="1" t="s">
        <v>41</v>
      </c>
      <c r="P29" s="11">
        <v>2014</v>
      </c>
      <c r="Q29" s="2">
        <v>5</v>
      </c>
    </row>
    <row r="30" spans="1:17" x14ac:dyDescent="0.25">
      <c r="A30" t="s">
        <v>17</v>
      </c>
      <c r="B30" t="s">
        <v>24</v>
      </c>
      <c r="C30" s="1" t="s">
        <v>40</v>
      </c>
      <c r="D30" s="1" t="s">
        <v>20</v>
      </c>
      <c r="E30">
        <v>1899</v>
      </c>
      <c r="F30" s="2">
        <v>260</v>
      </c>
      <c r="G30" s="2">
        <v>20</v>
      </c>
      <c r="H30" s="2">
        <v>37980</v>
      </c>
      <c r="I30" s="2">
        <v>0</v>
      </c>
      <c r="J30" s="2">
        <v>37980</v>
      </c>
      <c r="K30" s="2">
        <v>18990</v>
      </c>
      <c r="L30" s="2">
        <v>18990</v>
      </c>
      <c r="M30" s="3">
        <v>41791</v>
      </c>
      <c r="N30" s="4">
        <v>6</v>
      </c>
      <c r="O30" s="1" t="s">
        <v>25</v>
      </c>
      <c r="P30" s="11">
        <v>2014</v>
      </c>
      <c r="Q30" s="2">
        <v>10</v>
      </c>
    </row>
    <row r="31" spans="1:17" x14ac:dyDescent="0.25">
      <c r="A31" t="s">
        <v>17</v>
      </c>
      <c r="B31" t="s">
        <v>22</v>
      </c>
      <c r="C31" s="1" t="s">
        <v>40</v>
      </c>
      <c r="D31" s="1" t="s">
        <v>20</v>
      </c>
      <c r="E31">
        <v>1686</v>
      </c>
      <c r="F31" s="2">
        <v>260</v>
      </c>
      <c r="G31" s="2">
        <v>7</v>
      </c>
      <c r="H31" s="2">
        <v>11802</v>
      </c>
      <c r="I31" s="2">
        <v>0</v>
      </c>
      <c r="J31" s="2">
        <v>11802</v>
      </c>
      <c r="K31" s="2">
        <v>8430</v>
      </c>
      <c r="L31" s="2">
        <v>3372</v>
      </c>
      <c r="M31" s="3">
        <v>41821</v>
      </c>
      <c r="N31" s="4">
        <v>7</v>
      </c>
      <c r="O31" s="1" t="s">
        <v>32</v>
      </c>
      <c r="P31" s="11">
        <v>2014</v>
      </c>
      <c r="Q31" s="2">
        <v>2</v>
      </c>
    </row>
    <row r="32" spans="1:17" x14ac:dyDescent="0.25">
      <c r="A32" t="s">
        <v>30</v>
      </c>
      <c r="B32" t="s">
        <v>36</v>
      </c>
      <c r="C32" s="1" t="s">
        <v>40</v>
      </c>
      <c r="D32" s="1" t="s">
        <v>20</v>
      </c>
      <c r="E32">
        <v>2141</v>
      </c>
      <c r="F32" s="2">
        <v>260</v>
      </c>
      <c r="G32" s="2">
        <v>12</v>
      </c>
      <c r="H32" s="2">
        <v>25692</v>
      </c>
      <c r="I32" s="2">
        <v>0</v>
      </c>
      <c r="J32" s="2">
        <v>25692</v>
      </c>
      <c r="K32" s="2">
        <v>6423</v>
      </c>
      <c r="L32" s="2">
        <v>19269</v>
      </c>
      <c r="M32" s="3">
        <v>41852</v>
      </c>
      <c r="N32" s="4">
        <v>8</v>
      </c>
      <c r="O32" s="1" t="s">
        <v>34</v>
      </c>
      <c r="P32" s="11">
        <v>2014</v>
      </c>
      <c r="Q32" s="2">
        <v>9</v>
      </c>
    </row>
    <row r="33" spans="1:17" x14ac:dyDescent="0.25">
      <c r="A33" t="s">
        <v>17</v>
      </c>
      <c r="B33" t="s">
        <v>36</v>
      </c>
      <c r="C33" s="1" t="s">
        <v>40</v>
      </c>
      <c r="D33" s="1" t="s">
        <v>20</v>
      </c>
      <c r="E33">
        <v>1143</v>
      </c>
      <c r="F33" s="2">
        <v>260</v>
      </c>
      <c r="G33" s="2">
        <v>7</v>
      </c>
      <c r="H33" s="2">
        <v>8001</v>
      </c>
      <c r="I33" s="2">
        <v>0</v>
      </c>
      <c r="J33" s="2">
        <v>8001</v>
      </c>
      <c r="K33" s="2">
        <v>5715</v>
      </c>
      <c r="L33" s="2">
        <v>2286</v>
      </c>
      <c r="M33" s="3">
        <v>41913</v>
      </c>
      <c r="N33" s="4">
        <v>10</v>
      </c>
      <c r="O33" s="1" t="s">
        <v>39</v>
      </c>
      <c r="P33" s="11">
        <v>2014</v>
      </c>
      <c r="Q33" s="2">
        <v>2</v>
      </c>
    </row>
    <row r="34" spans="1:17" x14ac:dyDescent="0.25">
      <c r="A34" t="s">
        <v>23</v>
      </c>
      <c r="B34" t="s">
        <v>36</v>
      </c>
      <c r="C34" s="1" t="s">
        <v>40</v>
      </c>
      <c r="D34" s="1" t="s">
        <v>20</v>
      </c>
      <c r="E34">
        <v>615</v>
      </c>
      <c r="F34" s="2">
        <v>260</v>
      </c>
      <c r="G34" s="2">
        <v>15</v>
      </c>
      <c r="H34" s="2">
        <v>9225</v>
      </c>
      <c r="I34" s="2">
        <v>0</v>
      </c>
      <c r="J34" s="2">
        <v>9225</v>
      </c>
      <c r="K34" s="2">
        <v>6150</v>
      </c>
      <c r="L34" s="2">
        <v>3075</v>
      </c>
      <c r="M34" s="3">
        <v>41974</v>
      </c>
      <c r="N34" s="4">
        <v>12</v>
      </c>
      <c r="O34" s="1" t="s">
        <v>27</v>
      </c>
      <c r="P34" s="11">
        <v>2014</v>
      </c>
      <c r="Q34" s="2">
        <v>5</v>
      </c>
    </row>
    <row r="35" spans="1:17" x14ac:dyDescent="0.25">
      <c r="A35" t="s">
        <v>17</v>
      </c>
      <c r="B35" t="s">
        <v>24</v>
      </c>
      <c r="C35" s="1" t="s">
        <v>37</v>
      </c>
      <c r="D35" s="1" t="s">
        <v>42</v>
      </c>
      <c r="E35">
        <v>3945</v>
      </c>
      <c r="F35" s="2">
        <v>10</v>
      </c>
      <c r="G35" s="2">
        <v>7</v>
      </c>
      <c r="H35" s="2">
        <v>27615</v>
      </c>
      <c r="I35" s="2">
        <v>276.14999999999998</v>
      </c>
      <c r="J35" s="2">
        <v>27338.850000000002</v>
      </c>
      <c r="K35" s="2">
        <v>19725</v>
      </c>
      <c r="L35" s="2">
        <v>7613.8500000000022</v>
      </c>
      <c r="M35" s="3">
        <v>41640</v>
      </c>
      <c r="N35" s="4">
        <v>1</v>
      </c>
      <c r="O35" s="1" t="s">
        <v>21</v>
      </c>
      <c r="P35" s="11">
        <v>2014</v>
      </c>
      <c r="Q35" s="2">
        <v>1.9300000000000006</v>
      </c>
    </row>
    <row r="36" spans="1:17" x14ac:dyDescent="0.25">
      <c r="A36" t="s">
        <v>23</v>
      </c>
      <c r="B36" t="s">
        <v>24</v>
      </c>
      <c r="C36" s="1" t="s">
        <v>37</v>
      </c>
      <c r="D36" s="1" t="s">
        <v>42</v>
      </c>
      <c r="E36">
        <v>2296</v>
      </c>
      <c r="F36" s="2">
        <v>10</v>
      </c>
      <c r="G36" s="2">
        <v>15</v>
      </c>
      <c r="H36" s="2">
        <v>34440</v>
      </c>
      <c r="I36" s="2">
        <v>344.4</v>
      </c>
      <c r="J36" s="2">
        <v>34095.599999999999</v>
      </c>
      <c r="K36" s="2">
        <v>22960</v>
      </c>
      <c r="L36" s="2">
        <v>11135.599999999999</v>
      </c>
      <c r="M36" s="3">
        <v>41671</v>
      </c>
      <c r="N36" s="4">
        <v>2</v>
      </c>
      <c r="O36" s="1" t="s">
        <v>38</v>
      </c>
      <c r="P36" s="11">
        <v>2014</v>
      </c>
      <c r="Q36" s="2">
        <v>4.8499999999999996</v>
      </c>
    </row>
    <row r="37" spans="1:17" x14ac:dyDescent="0.25">
      <c r="A37" t="s">
        <v>17</v>
      </c>
      <c r="B37" t="s">
        <v>24</v>
      </c>
      <c r="C37" s="1" t="s">
        <v>37</v>
      </c>
      <c r="D37" s="1" t="s">
        <v>42</v>
      </c>
      <c r="E37">
        <v>1030</v>
      </c>
      <c r="F37" s="2">
        <v>10</v>
      </c>
      <c r="G37" s="2">
        <v>7</v>
      </c>
      <c r="H37" s="2">
        <v>7210</v>
      </c>
      <c r="I37" s="2">
        <v>72.099999999999994</v>
      </c>
      <c r="J37" s="2">
        <v>7137.9</v>
      </c>
      <c r="K37" s="2">
        <v>5150</v>
      </c>
      <c r="L37" s="2">
        <v>1987.8999999999996</v>
      </c>
      <c r="M37" s="3">
        <v>41760</v>
      </c>
      <c r="N37" s="4">
        <v>5</v>
      </c>
      <c r="O37" s="1" t="s">
        <v>43</v>
      </c>
      <c r="P37" s="11">
        <v>2014</v>
      </c>
      <c r="Q37" s="2">
        <v>1.9299999999999997</v>
      </c>
    </row>
    <row r="38" spans="1:17" x14ac:dyDescent="0.25">
      <c r="A38" t="s">
        <v>30</v>
      </c>
      <c r="B38" t="s">
        <v>36</v>
      </c>
      <c r="C38" s="1" t="s">
        <v>19</v>
      </c>
      <c r="D38" s="1" t="s">
        <v>42</v>
      </c>
      <c r="E38">
        <v>1858</v>
      </c>
      <c r="F38" s="2">
        <v>3</v>
      </c>
      <c r="G38" s="2">
        <v>12</v>
      </c>
      <c r="H38" s="2">
        <v>22296</v>
      </c>
      <c r="I38" s="2">
        <v>222.96</v>
      </c>
      <c r="J38" s="2">
        <v>22073.040000000001</v>
      </c>
      <c r="K38" s="2">
        <v>5574</v>
      </c>
      <c r="L38" s="2">
        <v>16499.04</v>
      </c>
      <c r="M38" s="3">
        <v>41671</v>
      </c>
      <c r="N38" s="4">
        <v>2</v>
      </c>
      <c r="O38" s="1" t="s">
        <v>38</v>
      </c>
      <c r="P38" s="11">
        <v>2014</v>
      </c>
      <c r="Q38" s="2">
        <v>8.8800000000000008</v>
      </c>
    </row>
    <row r="39" spans="1:17" x14ac:dyDescent="0.25">
      <c r="A39" t="s">
        <v>17</v>
      </c>
      <c r="B39" t="s">
        <v>26</v>
      </c>
      <c r="C39" s="1" t="s">
        <v>19</v>
      </c>
      <c r="D39" s="1" t="s">
        <v>42</v>
      </c>
      <c r="E39">
        <v>1210</v>
      </c>
      <c r="F39" s="2">
        <v>3</v>
      </c>
      <c r="G39" s="2">
        <v>350</v>
      </c>
      <c r="H39" s="2">
        <v>423500</v>
      </c>
      <c r="I39" s="2">
        <v>4235</v>
      </c>
      <c r="J39" s="2">
        <v>419265</v>
      </c>
      <c r="K39" s="2">
        <v>314600</v>
      </c>
      <c r="L39" s="2">
        <v>104665</v>
      </c>
      <c r="M39" s="3">
        <v>41699</v>
      </c>
      <c r="N39" s="4">
        <v>3</v>
      </c>
      <c r="O39" s="1" t="s">
        <v>29</v>
      </c>
      <c r="P39" s="11">
        <v>2014</v>
      </c>
      <c r="Q39" s="2">
        <v>86.5</v>
      </c>
    </row>
    <row r="40" spans="1:17" x14ac:dyDescent="0.25">
      <c r="A40" t="s">
        <v>17</v>
      </c>
      <c r="B40" t="s">
        <v>36</v>
      </c>
      <c r="C40" s="1" t="s">
        <v>19</v>
      </c>
      <c r="D40" s="1" t="s">
        <v>42</v>
      </c>
      <c r="E40">
        <v>2529</v>
      </c>
      <c r="F40" s="2">
        <v>3</v>
      </c>
      <c r="G40" s="2">
        <v>7</v>
      </c>
      <c r="H40" s="2">
        <v>17703</v>
      </c>
      <c r="I40" s="2">
        <v>177.03</v>
      </c>
      <c r="J40" s="2">
        <v>17525.97</v>
      </c>
      <c r="K40" s="2">
        <v>12645</v>
      </c>
      <c r="L40" s="2">
        <v>4880.9699999999993</v>
      </c>
      <c r="M40" s="3">
        <v>41821</v>
      </c>
      <c r="N40" s="4">
        <v>7</v>
      </c>
      <c r="O40" s="1" t="s">
        <v>32</v>
      </c>
      <c r="P40" s="11">
        <v>2014</v>
      </c>
      <c r="Q40" s="2">
        <v>1.9299999999999997</v>
      </c>
    </row>
    <row r="41" spans="1:17" x14ac:dyDescent="0.25">
      <c r="A41" t="s">
        <v>30</v>
      </c>
      <c r="B41" t="s">
        <v>18</v>
      </c>
      <c r="C41" s="1" t="s">
        <v>19</v>
      </c>
      <c r="D41" s="1" t="s">
        <v>42</v>
      </c>
      <c r="E41">
        <v>1445</v>
      </c>
      <c r="F41" s="2">
        <v>3</v>
      </c>
      <c r="G41" s="2">
        <v>12</v>
      </c>
      <c r="H41" s="2">
        <v>17340</v>
      </c>
      <c r="I41" s="2">
        <v>173.4</v>
      </c>
      <c r="J41" s="2">
        <v>17166.599999999999</v>
      </c>
      <c r="K41" s="2">
        <v>4335</v>
      </c>
      <c r="L41" s="2">
        <v>12831.599999999999</v>
      </c>
      <c r="M41" s="3">
        <v>41883</v>
      </c>
      <c r="N41" s="4">
        <v>9</v>
      </c>
      <c r="O41" s="1" t="s">
        <v>35</v>
      </c>
      <c r="P41" s="11">
        <v>2014</v>
      </c>
      <c r="Q41" s="2">
        <v>8.879999999999999</v>
      </c>
    </row>
    <row r="42" spans="1:17" x14ac:dyDescent="0.25">
      <c r="A42" t="s">
        <v>30</v>
      </c>
      <c r="B42" t="s">
        <v>24</v>
      </c>
      <c r="C42" s="1" t="s">
        <v>19</v>
      </c>
      <c r="D42" s="1" t="s">
        <v>42</v>
      </c>
      <c r="E42">
        <v>2671</v>
      </c>
      <c r="F42" s="2">
        <v>3</v>
      </c>
      <c r="G42" s="2">
        <v>12</v>
      </c>
      <c r="H42" s="2">
        <v>32052</v>
      </c>
      <c r="I42" s="2">
        <v>320.52</v>
      </c>
      <c r="J42" s="2">
        <v>31731.48</v>
      </c>
      <c r="K42" s="2">
        <v>8013</v>
      </c>
      <c r="L42" s="2">
        <v>23718.48</v>
      </c>
      <c r="M42" s="3">
        <v>41883</v>
      </c>
      <c r="N42" s="4">
        <v>9</v>
      </c>
      <c r="O42" s="1" t="s">
        <v>35</v>
      </c>
      <c r="P42" s="11">
        <v>2014</v>
      </c>
      <c r="Q42" s="2">
        <v>8.879999999999999</v>
      </c>
    </row>
    <row r="43" spans="1:17" x14ac:dyDescent="0.25">
      <c r="A43" t="s">
        <v>17</v>
      </c>
      <c r="B43" t="s">
        <v>26</v>
      </c>
      <c r="C43" s="1" t="s">
        <v>19</v>
      </c>
      <c r="D43" s="1" t="s">
        <v>42</v>
      </c>
      <c r="E43">
        <v>1397</v>
      </c>
      <c r="F43" s="2">
        <v>3</v>
      </c>
      <c r="G43" s="2">
        <v>350</v>
      </c>
      <c r="H43" s="2">
        <v>488950</v>
      </c>
      <c r="I43" s="2">
        <v>4889.5</v>
      </c>
      <c r="J43" s="2">
        <v>484060.5</v>
      </c>
      <c r="K43" s="2">
        <v>363220</v>
      </c>
      <c r="L43" s="2">
        <v>120840.5</v>
      </c>
      <c r="M43" s="3">
        <v>41913</v>
      </c>
      <c r="N43" s="4">
        <v>10</v>
      </c>
      <c r="O43" s="1" t="s">
        <v>39</v>
      </c>
      <c r="P43" s="11">
        <v>2014</v>
      </c>
      <c r="Q43" s="2">
        <v>86.5</v>
      </c>
    </row>
    <row r="44" spans="1:17" x14ac:dyDescent="0.25">
      <c r="A44" t="s">
        <v>17</v>
      </c>
      <c r="B44" t="s">
        <v>24</v>
      </c>
      <c r="C44" s="1" t="s">
        <v>19</v>
      </c>
      <c r="D44" s="1" t="s">
        <v>42</v>
      </c>
      <c r="E44">
        <v>2155</v>
      </c>
      <c r="F44" s="2">
        <v>3</v>
      </c>
      <c r="G44" s="2">
        <v>350</v>
      </c>
      <c r="H44" s="2">
        <v>754250</v>
      </c>
      <c r="I44" s="2">
        <v>7542.5</v>
      </c>
      <c r="J44" s="2">
        <v>746707.5</v>
      </c>
      <c r="K44" s="2">
        <v>560300</v>
      </c>
      <c r="L44" s="2">
        <v>186407.5</v>
      </c>
      <c r="M44" s="3">
        <v>41974</v>
      </c>
      <c r="N44" s="4">
        <v>12</v>
      </c>
      <c r="O44" s="1" t="s">
        <v>27</v>
      </c>
      <c r="P44" s="11">
        <v>2014</v>
      </c>
      <c r="Q44" s="2">
        <v>86.5</v>
      </c>
    </row>
    <row r="45" spans="1:17" x14ac:dyDescent="0.25">
      <c r="A45" t="s">
        <v>23</v>
      </c>
      <c r="B45" t="s">
        <v>26</v>
      </c>
      <c r="C45" s="1" t="s">
        <v>28</v>
      </c>
      <c r="D45" s="1" t="s">
        <v>42</v>
      </c>
      <c r="E45">
        <v>2214</v>
      </c>
      <c r="F45" s="2">
        <v>5</v>
      </c>
      <c r="G45" s="2">
        <v>15</v>
      </c>
      <c r="H45" s="2">
        <v>33210</v>
      </c>
      <c r="I45" s="2">
        <v>332.1</v>
      </c>
      <c r="J45" s="2">
        <v>32877.9</v>
      </c>
      <c r="K45" s="2">
        <v>22140</v>
      </c>
      <c r="L45" s="2">
        <v>10737.900000000001</v>
      </c>
      <c r="M45" s="3">
        <v>41699</v>
      </c>
      <c r="N45" s="4">
        <v>3</v>
      </c>
      <c r="O45" s="1" t="s">
        <v>29</v>
      </c>
      <c r="P45" s="11">
        <v>2014</v>
      </c>
      <c r="Q45" s="2">
        <v>4.8500000000000005</v>
      </c>
    </row>
    <row r="46" spans="1:17" x14ac:dyDescent="0.25">
      <c r="A46" t="s">
        <v>33</v>
      </c>
      <c r="B46" t="s">
        <v>36</v>
      </c>
      <c r="C46" s="1" t="s">
        <v>28</v>
      </c>
      <c r="D46" s="1" t="s">
        <v>42</v>
      </c>
      <c r="E46">
        <v>2301</v>
      </c>
      <c r="F46" s="2">
        <v>5</v>
      </c>
      <c r="G46" s="2">
        <v>300</v>
      </c>
      <c r="H46" s="2">
        <v>690300</v>
      </c>
      <c r="I46" s="2">
        <v>6903</v>
      </c>
      <c r="J46" s="2">
        <v>683397</v>
      </c>
      <c r="K46" s="2">
        <v>575250</v>
      </c>
      <c r="L46" s="2">
        <v>108147</v>
      </c>
      <c r="M46" s="3">
        <v>41730</v>
      </c>
      <c r="N46" s="4">
        <v>4</v>
      </c>
      <c r="O46" s="1" t="s">
        <v>41</v>
      </c>
      <c r="P46" s="11">
        <v>2014</v>
      </c>
      <c r="Q46" s="2">
        <v>47</v>
      </c>
    </row>
    <row r="47" spans="1:17" x14ac:dyDescent="0.25">
      <c r="A47" t="s">
        <v>17</v>
      </c>
      <c r="B47" t="s">
        <v>24</v>
      </c>
      <c r="C47" s="1" t="s">
        <v>28</v>
      </c>
      <c r="D47" s="1" t="s">
        <v>42</v>
      </c>
      <c r="E47">
        <v>1375.5</v>
      </c>
      <c r="F47" s="2">
        <v>5</v>
      </c>
      <c r="G47" s="2">
        <v>20</v>
      </c>
      <c r="H47" s="2">
        <v>27510</v>
      </c>
      <c r="I47" s="2">
        <v>275.10000000000002</v>
      </c>
      <c r="J47" s="2">
        <v>27234.899999999998</v>
      </c>
      <c r="K47" s="2">
        <v>13755</v>
      </c>
      <c r="L47" s="2">
        <v>13479.899999999998</v>
      </c>
      <c r="M47" s="3">
        <v>41821</v>
      </c>
      <c r="N47" s="4">
        <v>7</v>
      </c>
      <c r="O47" s="1" t="s">
        <v>32</v>
      </c>
      <c r="P47" s="11">
        <v>2014</v>
      </c>
      <c r="Q47" s="2">
        <v>9.7999999999999989</v>
      </c>
    </row>
    <row r="48" spans="1:17" x14ac:dyDescent="0.25">
      <c r="A48" t="s">
        <v>17</v>
      </c>
      <c r="B48" t="s">
        <v>18</v>
      </c>
      <c r="C48" s="1" t="s">
        <v>28</v>
      </c>
      <c r="D48" s="1" t="s">
        <v>42</v>
      </c>
      <c r="E48">
        <v>1830</v>
      </c>
      <c r="F48" s="2">
        <v>5</v>
      </c>
      <c r="G48" s="2">
        <v>7</v>
      </c>
      <c r="H48" s="2">
        <v>12810</v>
      </c>
      <c r="I48" s="2">
        <v>128.1</v>
      </c>
      <c r="J48" s="2">
        <v>12681.9</v>
      </c>
      <c r="K48" s="2">
        <v>9150</v>
      </c>
      <c r="L48" s="2">
        <v>3531.8999999999996</v>
      </c>
      <c r="M48" s="3">
        <v>41852</v>
      </c>
      <c r="N48" s="4">
        <v>8</v>
      </c>
      <c r="O48" s="1" t="s">
        <v>34</v>
      </c>
      <c r="P48" s="11">
        <v>2014</v>
      </c>
      <c r="Q48" s="2">
        <v>1.9299999999999997</v>
      </c>
    </row>
    <row r="49" spans="1:17" x14ac:dyDescent="0.25">
      <c r="A49" t="s">
        <v>23</v>
      </c>
      <c r="B49" t="s">
        <v>36</v>
      </c>
      <c r="C49" s="1" t="s">
        <v>37</v>
      </c>
      <c r="D49" s="1" t="s">
        <v>42</v>
      </c>
      <c r="E49">
        <v>1514</v>
      </c>
      <c r="F49" s="2">
        <v>10</v>
      </c>
      <c r="G49" s="2">
        <v>15</v>
      </c>
      <c r="H49" s="2">
        <v>22710</v>
      </c>
      <c r="I49" s="2">
        <v>227.1</v>
      </c>
      <c r="J49" s="2">
        <v>22482.9</v>
      </c>
      <c r="K49" s="2">
        <v>15140</v>
      </c>
      <c r="L49" s="2">
        <v>7342.9000000000015</v>
      </c>
      <c r="M49" s="3">
        <v>41671</v>
      </c>
      <c r="N49" s="4">
        <v>2</v>
      </c>
      <c r="O49" s="1" t="s">
        <v>38</v>
      </c>
      <c r="P49" s="11">
        <v>2014</v>
      </c>
      <c r="Q49" s="2">
        <v>4.8500000000000005</v>
      </c>
    </row>
    <row r="50" spans="1:17" x14ac:dyDescent="0.25">
      <c r="A50" t="s">
        <v>17</v>
      </c>
      <c r="B50" t="s">
        <v>36</v>
      </c>
      <c r="C50" s="1" t="s">
        <v>37</v>
      </c>
      <c r="D50" s="1" t="s">
        <v>42</v>
      </c>
      <c r="E50">
        <v>4492.5</v>
      </c>
      <c r="F50" s="2">
        <v>10</v>
      </c>
      <c r="G50" s="2">
        <v>7</v>
      </c>
      <c r="H50" s="2">
        <v>31447.5</v>
      </c>
      <c r="I50" s="2">
        <v>314.47500000000002</v>
      </c>
      <c r="J50" s="2">
        <v>31133.024999999998</v>
      </c>
      <c r="K50" s="2">
        <v>22462.5</v>
      </c>
      <c r="L50" s="2">
        <v>8670.5249999999978</v>
      </c>
      <c r="M50" s="3">
        <v>41730</v>
      </c>
      <c r="N50" s="4">
        <v>4</v>
      </c>
      <c r="O50" s="1" t="s">
        <v>41</v>
      </c>
      <c r="P50" s="11">
        <v>2014</v>
      </c>
      <c r="Q50" s="2">
        <v>1.9299999999999995</v>
      </c>
    </row>
    <row r="51" spans="1:17" x14ac:dyDescent="0.25">
      <c r="A51" t="s">
        <v>31</v>
      </c>
      <c r="B51" t="s">
        <v>36</v>
      </c>
      <c r="C51" s="1" t="s">
        <v>37</v>
      </c>
      <c r="D51" s="1" t="s">
        <v>42</v>
      </c>
      <c r="E51">
        <v>727</v>
      </c>
      <c r="F51" s="2">
        <v>10</v>
      </c>
      <c r="G51" s="2">
        <v>125</v>
      </c>
      <c r="H51" s="2">
        <v>90875</v>
      </c>
      <c r="I51" s="2">
        <v>908.75</v>
      </c>
      <c r="J51" s="2">
        <v>89966.25</v>
      </c>
      <c r="K51" s="2">
        <v>87240</v>
      </c>
      <c r="L51" s="2">
        <v>2726.25</v>
      </c>
      <c r="M51" s="3">
        <v>41791</v>
      </c>
      <c r="N51" s="4">
        <v>6</v>
      </c>
      <c r="O51" s="1" t="s">
        <v>25</v>
      </c>
      <c r="P51" s="11">
        <v>2014</v>
      </c>
      <c r="Q51" s="2">
        <v>3.75</v>
      </c>
    </row>
    <row r="52" spans="1:17" x14ac:dyDescent="0.25">
      <c r="A52" t="s">
        <v>31</v>
      </c>
      <c r="B52" t="s">
        <v>24</v>
      </c>
      <c r="C52" s="1" t="s">
        <v>37</v>
      </c>
      <c r="D52" s="1" t="s">
        <v>42</v>
      </c>
      <c r="E52">
        <v>787</v>
      </c>
      <c r="F52" s="2">
        <v>10</v>
      </c>
      <c r="G52" s="2">
        <v>125</v>
      </c>
      <c r="H52" s="2">
        <v>98375</v>
      </c>
      <c r="I52" s="2">
        <v>983.75</v>
      </c>
      <c r="J52" s="2">
        <v>97391.25</v>
      </c>
      <c r="K52" s="2">
        <v>94440</v>
      </c>
      <c r="L52" s="2">
        <v>2951.25</v>
      </c>
      <c r="M52" s="3">
        <v>41791</v>
      </c>
      <c r="N52" s="4">
        <v>6</v>
      </c>
      <c r="O52" s="1" t="s">
        <v>25</v>
      </c>
      <c r="P52" s="11">
        <v>2014</v>
      </c>
      <c r="Q52" s="2">
        <v>3.75</v>
      </c>
    </row>
    <row r="53" spans="1:17" x14ac:dyDescent="0.25">
      <c r="A53" t="s">
        <v>31</v>
      </c>
      <c r="B53" t="s">
        <v>26</v>
      </c>
      <c r="C53" s="1" t="s">
        <v>37</v>
      </c>
      <c r="D53" s="1" t="s">
        <v>42</v>
      </c>
      <c r="E53">
        <v>1823</v>
      </c>
      <c r="F53" s="2">
        <v>10</v>
      </c>
      <c r="G53" s="2">
        <v>125</v>
      </c>
      <c r="H53" s="2">
        <v>227875</v>
      </c>
      <c r="I53" s="2">
        <v>2278.75</v>
      </c>
      <c r="J53" s="2">
        <v>225596.25</v>
      </c>
      <c r="K53" s="2">
        <v>218760</v>
      </c>
      <c r="L53" s="2">
        <v>6836.25</v>
      </c>
      <c r="M53" s="3">
        <v>41821</v>
      </c>
      <c r="N53" s="4">
        <v>7</v>
      </c>
      <c r="O53" s="1" t="s">
        <v>32</v>
      </c>
      <c r="P53" s="11">
        <v>2014</v>
      </c>
      <c r="Q53" s="2">
        <v>3.75</v>
      </c>
    </row>
    <row r="54" spans="1:17" x14ac:dyDescent="0.25">
      <c r="A54" t="s">
        <v>23</v>
      </c>
      <c r="B54" t="s">
        <v>22</v>
      </c>
      <c r="C54" s="1" t="s">
        <v>37</v>
      </c>
      <c r="D54" s="1" t="s">
        <v>42</v>
      </c>
      <c r="E54">
        <v>747</v>
      </c>
      <c r="F54" s="2">
        <v>10</v>
      </c>
      <c r="G54" s="2">
        <v>15</v>
      </c>
      <c r="H54" s="2">
        <v>11205</v>
      </c>
      <c r="I54" s="2">
        <v>112.05</v>
      </c>
      <c r="J54" s="2">
        <v>11092.95</v>
      </c>
      <c r="K54" s="2">
        <v>7470</v>
      </c>
      <c r="L54" s="2">
        <v>3622.9500000000007</v>
      </c>
      <c r="M54" s="3">
        <v>41883</v>
      </c>
      <c r="N54" s="4">
        <v>9</v>
      </c>
      <c r="O54" s="1" t="s">
        <v>35</v>
      </c>
      <c r="P54" s="11">
        <v>2014</v>
      </c>
      <c r="Q54" s="2">
        <v>4.8500000000000005</v>
      </c>
    </row>
    <row r="55" spans="1:17" x14ac:dyDescent="0.25">
      <c r="A55" t="s">
        <v>33</v>
      </c>
      <c r="B55" t="s">
        <v>36</v>
      </c>
      <c r="C55" s="1" t="s">
        <v>37</v>
      </c>
      <c r="D55" s="1" t="s">
        <v>42</v>
      </c>
      <c r="E55">
        <v>2905</v>
      </c>
      <c r="F55" s="2">
        <v>10</v>
      </c>
      <c r="G55" s="2">
        <v>300</v>
      </c>
      <c r="H55" s="2">
        <v>871500</v>
      </c>
      <c r="I55" s="2">
        <v>8715</v>
      </c>
      <c r="J55" s="2">
        <v>862785</v>
      </c>
      <c r="K55" s="2">
        <v>726250</v>
      </c>
      <c r="L55" s="2">
        <v>136535</v>
      </c>
      <c r="M55" s="3">
        <v>41944</v>
      </c>
      <c r="N55" s="4">
        <v>11</v>
      </c>
      <c r="O55" s="1" t="s">
        <v>44</v>
      </c>
      <c r="P55" s="11">
        <v>2014</v>
      </c>
      <c r="Q55" s="2">
        <v>47</v>
      </c>
    </row>
    <row r="56" spans="1:17" x14ac:dyDescent="0.25">
      <c r="A56" t="s">
        <v>17</v>
      </c>
      <c r="B56" t="s">
        <v>24</v>
      </c>
      <c r="C56" s="1" t="s">
        <v>37</v>
      </c>
      <c r="D56" s="1" t="s">
        <v>42</v>
      </c>
      <c r="E56">
        <v>2155</v>
      </c>
      <c r="F56" s="2">
        <v>10</v>
      </c>
      <c r="G56" s="2">
        <v>350</v>
      </c>
      <c r="H56" s="2">
        <v>754250</v>
      </c>
      <c r="I56" s="2">
        <v>7542.5</v>
      </c>
      <c r="J56" s="2">
        <v>746707.5</v>
      </c>
      <c r="K56" s="2">
        <v>560300</v>
      </c>
      <c r="L56" s="2">
        <v>186407.5</v>
      </c>
      <c r="M56" s="3">
        <v>41974</v>
      </c>
      <c r="N56" s="4">
        <v>12</v>
      </c>
      <c r="O56" s="1" t="s">
        <v>27</v>
      </c>
      <c r="P56" s="11">
        <v>2014</v>
      </c>
      <c r="Q56" s="2">
        <v>86.5</v>
      </c>
    </row>
    <row r="57" spans="1:17" x14ac:dyDescent="0.25">
      <c r="A57" t="s">
        <v>31</v>
      </c>
      <c r="B57" t="s">
        <v>18</v>
      </c>
      <c r="C57" s="1" t="s">
        <v>19</v>
      </c>
      <c r="D57" s="1" t="s">
        <v>42</v>
      </c>
      <c r="E57">
        <v>742.5</v>
      </c>
      <c r="F57" s="2">
        <v>3</v>
      </c>
      <c r="G57" s="2">
        <v>125</v>
      </c>
      <c r="H57" s="2">
        <v>92812.5</v>
      </c>
      <c r="I57" s="2">
        <v>1856.25</v>
      </c>
      <c r="J57" s="2">
        <v>90956.25</v>
      </c>
      <c r="K57" s="2">
        <v>89100</v>
      </c>
      <c r="L57" s="2">
        <v>1856.25</v>
      </c>
      <c r="M57" s="3">
        <v>41730</v>
      </c>
      <c r="N57" s="4">
        <v>4</v>
      </c>
      <c r="O57" s="1" t="s">
        <v>41</v>
      </c>
      <c r="P57" s="11">
        <v>2014</v>
      </c>
      <c r="Q57" s="2">
        <v>2.5</v>
      </c>
    </row>
    <row r="58" spans="1:17" x14ac:dyDescent="0.25">
      <c r="A58" t="s">
        <v>30</v>
      </c>
      <c r="B58" t="s">
        <v>18</v>
      </c>
      <c r="C58" s="1" t="s">
        <v>19</v>
      </c>
      <c r="D58" s="1" t="s">
        <v>42</v>
      </c>
      <c r="E58">
        <v>1295</v>
      </c>
      <c r="F58" s="2">
        <v>3</v>
      </c>
      <c r="G58" s="2">
        <v>12</v>
      </c>
      <c r="H58" s="2">
        <v>15540</v>
      </c>
      <c r="I58" s="2">
        <v>310.8</v>
      </c>
      <c r="J58" s="2">
        <v>15229.2</v>
      </c>
      <c r="K58" s="2">
        <v>3885</v>
      </c>
      <c r="L58" s="2">
        <v>11344.2</v>
      </c>
      <c r="M58" s="3">
        <v>41913</v>
      </c>
      <c r="N58" s="4">
        <v>10</v>
      </c>
      <c r="O58" s="1" t="s">
        <v>39</v>
      </c>
      <c r="P58" s="11">
        <v>2014</v>
      </c>
      <c r="Q58" s="2">
        <v>8.76</v>
      </c>
    </row>
    <row r="59" spans="1:17" x14ac:dyDescent="0.25">
      <c r="A59" t="s">
        <v>17</v>
      </c>
      <c r="B59" t="s">
        <v>18</v>
      </c>
      <c r="C59" s="1" t="s">
        <v>19</v>
      </c>
      <c r="D59" s="1" t="s">
        <v>42</v>
      </c>
      <c r="E59">
        <v>2852</v>
      </c>
      <c r="F59" s="2">
        <v>3</v>
      </c>
      <c r="G59" s="2">
        <v>350</v>
      </c>
      <c r="H59" s="2">
        <v>998200</v>
      </c>
      <c r="I59" s="2">
        <v>19964</v>
      </c>
      <c r="J59" s="2">
        <v>978236</v>
      </c>
      <c r="K59" s="2">
        <v>741520</v>
      </c>
      <c r="L59" s="2">
        <v>236716</v>
      </c>
      <c r="M59" s="3">
        <v>41974</v>
      </c>
      <c r="N59" s="4">
        <v>12</v>
      </c>
      <c r="O59" s="1" t="s">
        <v>27</v>
      </c>
      <c r="P59" s="11">
        <v>2014</v>
      </c>
      <c r="Q59" s="2">
        <v>83</v>
      </c>
    </row>
    <row r="60" spans="1:17" x14ac:dyDescent="0.25">
      <c r="A60" t="s">
        <v>30</v>
      </c>
      <c r="B60" t="s">
        <v>36</v>
      </c>
      <c r="C60" s="1" t="s">
        <v>28</v>
      </c>
      <c r="D60" s="1" t="s">
        <v>42</v>
      </c>
      <c r="E60">
        <v>1142</v>
      </c>
      <c r="F60" s="2">
        <v>5</v>
      </c>
      <c r="G60" s="2">
        <v>12</v>
      </c>
      <c r="H60" s="2">
        <v>13704</v>
      </c>
      <c r="I60" s="2">
        <v>274.08</v>
      </c>
      <c r="J60" s="2">
        <v>13429.92</v>
      </c>
      <c r="K60" s="2">
        <v>3426</v>
      </c>
      <c r="L60" s="2">
        <v>10003.92</v>
      </c>
      <c r="M60" s="3">
        <v>41791</v>
      </c>
      <c r="N60" s="4">
        <v>6</v>
      </c>
      <c r="O60" s="1" t="s">
        <v>25</v>
      </c>
      <c r="P60" s="11">
        <v>2014</v>
      </c>
      <c r="Q60" s="2">
        <v>8.76</v>
      </c>
    </row>
    <row r="61" spans="1:17" x14ac:dyDescent="0.25">
      <c r="A61" t="s">
        <v>17</v>
      </c>
      <c r="B61" t="s">
        <v>36</v>
      </c>
      <c r="C61" s="1" t="s">
        <v>28</v>
      </c>
      <c r="D61" s="1" t="s">
        <v>42</v>
      </c>
      <c r="E61">
        <v>1566</v>
      </c>
      <c r="F61" s="2">
        <v>5</v>
      </c>
      <c r="G61" s="2">
        <v>20</v>
      </c>
      <c r="H61" s="2">
        <v>31320</v>
      </c>
      <c r="I61" s="2">
        <v>626.4</v>
      </c>
      <c r="J61" s="2">
        <v>30693.599999999999</v>
      </c>
      <c r="K61" s="2">
        <v>15660</v>
      </c>
      <c r="L61" s="2">
        <v>15033.599999999999</v>
      </c>
      <c r="M61" s="3">
        <v>41913</v>
      </c>
      <c r="N61" s="4">
        <v>10</v>
      </c>
      <c r="O61" s="1" t="s">
        <v>39</v>
      </c>
      <c r="P61" s="11">
        <v>2014</v>
      </c>
      <c r="Q61" s="2">
        <v>9.6</v>
      </c>
    </row>
    <row r="62" spans="1:17" x14ac:dyDescent="0.25">
      <c r="A62" t="s">
        <v>30</v>
      </c>
      <c r="B62" t="s">
        <v>26</v>
      </c>
      <c r="C62" s="1" t="s">
        <v>28</v>
      </c>
      <c r="D62" s="1" t="s">
        <v>42</v>
      </c>
      <c r="E62">
        <v>690</v>
      </c>
      <c r="F62" s="2">
        <v>5</v>
      </c>
      <c r="G62" s="2">
        <v>12</v>
      </c>
      <c r="H62" s="2">
        <v>8280</v>
      </c>
      <c r="I62" s="2">
        <v>165.6</v>
      </c>
      <c r="J62" s="2">
        <v>8114.4</v>
      </c>
      <c r="K62" s="2">
        <v>2070</v>
      </c>
      <c r="L62" s="2">
        <v>6044.4</v>
      </c>
      <c r="M62" s="3">
        <v>41944</v>
      </c>
      <c r="N62" s="4">
        <v>11</v>
      </c>
      <c r="O62" s="1" t="s">
        <v>44</v>
      </c>
      <c r="P62" s="11">
        <v>2014</v>
      </c>
      <c r="Q62" s="2">
        <v>8.76</v>
      </c>
    </row>
    <row r="63" spans="1:17" x14ac:dyDescent="0.25">
      <c r="A63" t="s">
        <v>23</v>
      </c>
      <c r="B63" t="s">
        <v>18</v>
      </c>
      <c r="C63" s="1" t="s">
        <v>37</v>
      </c>
      <c r="D63" s="1" t="s">
        <v>42</v>
      </c>
      <c r="E63">
        <v>2363</v>
      </c>
      <c r="F63" s="2">
        <v>10</v>
      </c>
      <c r="G63" s="2">
        <v>15</v>
      </c>
      <c r="H63" s="2">
        <v>35445</v>
      </c>
      <c r="I63" s="2">
        <v>708.9</v>
      </c>
      <c r="J63" s="2">
        <v>34736.1</v>
      </c>
      <c r="K63" s="2">
        <v>23630</v>
      </c>
      <c r="L63" s="2">
        <v>11106.099999999999</v>
      </c>
      <c r="M63" s="3">
        <v>41671</v>
      </c>
      <c r="N63" s="4">
        <v>2</v>
      </c>
      <c r="O63" s="1" t="s">
        <v>38</v>
      </c>
      <c r="P63" s="11">
        <v>2014</v>
      </c>
      <c r="Q63" s="2">
        <v>4.6999999999999993</v>
      </c>
    </row>
    <row r="64" spans="1:17" x14ac:dyDescent="0.25">
      <c r="A64" t="s">
        <v>33</v>
      </c>
      <c r="B64" t="s">
        <v>24</v>
      </c>
      <c r="C64" s="1" t="s">
        <v>37</v>
      </c>
      <c r="D64" s="1" t="s">
        <v>42</v>
      </c>
      <c r="E64">
        <v>918</v>
      </c>
      <c r="F64" s="2">
        <v>10</v>
      </c>
      <c r="G64" s="2">
        <v>300</v>
      </c>
      <c r="H64" s="2">
        <v>275400</v>
      </c>
      <c r="I64" s="2">
        <v>5508</v>
      </c>
      <c r="J64" s="2">
        <v>269892</v>
      </c>
      <c r="K64" s="2">
        <v>229500</v>
      </c>
      <c r="L64" s="2">
        <v>40392</v>
      </c>
      <c r="M64" s="3">
        <v>41760</v>
      </c>
      <c r="N64" s="4">
        <v>5</v>
      </c>
      <c r="O64" s="1" t="s">
        <v>43</v>
      </c>
      <c r="P64" s="11">
        <v>2014</v>
      </c>
      <c r="Q64" s="2">
        <v>44</v>
      </c>
    </row>
    <row r="65" spans="1:17" x14ac:dyDescent="0.25">
      <c r="A65" t="s">
        <v>33</v>
      </c>
      <c r="B65" t="s">
        <v>22</v>
      </c>
      <c r="C65" s="1" t="s">
        <v>37</v>
      </c>
      <c r="D65" s="1" t="s">
        <v>42</v>
      </c>
      <c r="E65">
        <v>1728</v>
      </c>
      <c r="F65" s="2">
        <v>10</v>
      </c>
      <c r="G65" s="2">
        <v>300</v>
      </c>
      <c r="H65" s="2">
        <v>518400</v>
      </c>
      <c r="I65" s="2">
        <v>10368</v>
      </c>
      <c r="J65" s="2">
        <v>508032</v>
      </c>
      <c r="K65" s="2">
        <v>432000</v>
      </c>
      <c r="L65" s="2">
        <v>76032</v>
      </c>
      <c r="M65" s="3">
        <v>41760</v>
      </c>
      <c r="N65" s="4">
        <v>5</v>
      </c>
      <c r="O65" s="1" t="s">
        <v>43</v>
      </c>
      <c r="P65" s="11">
        <v>2014</v>
      </c>
      <c r="Q65" s="2">
        <v>44</v>
      </c>
    </row>
    <row r="66" spans="1:17" x14ac:dyDescent="0.25">
      <c r="A66" t="s">
        <v>30</v>
      </c>
      <c r="B66" t="s">
        <v>36</v>
      </c>
      <c r="C66" s="1" t="s">
        <v>37</v>
      </c>
      <c r="D66" s="1" t="s">
        <v>42</v>
      </c>
      <c r="E66">
        <v>1142</v>
      </c>
      <c r="F66" s="2">
        <v>10</v>
      </c>
      <c r="G66" s="2">
        <v>12</v>
      </c>
      <c r="H66" s="2">
        <v>13704</v>
      </c>
      <c r="I66" s="2">
        <v>274.08</v>
      </c>
      <c r="J66" s="2">
        <v>13429.92</v>
      </c>
      <c r="K66" s="2">
        <v>3426</v>
      </c>
      <c r="L66" s="2">
        <v>10003.92</v>
      </c>
      <c r="M66" s="3">
        <v>41791</v>
      </c>
      <c r="N66" s="4">
        <v>6</v>
      </c>
      <c r="O66" s="1" t="s">
        <v>25</v>
      </c>
      <c r="P66" s="11">
        <v>2014</v>
      </c>
      <c r="Q66" s="2">
        <v>8.76</v>
      </c>
    </row>
    <row r="67" spans="1:17" x14ac:dyDescent="0.25">
      <c r="A67" t="s">
        <v>31</v>
      </c>
      <c r="B67" t="s">
        <v>26</v>
      </c>
      <c r="C67" s="1" t="s">
        <v>37</v>
      </c>
      <c r="D67" s="1" t="s">
        <v>42</v>
      </c>
      <c r="E67">
        <v>662</v>
      </c>
      <c r="F67" s="2">
        <v>10</v>
      </c>
      <c r="G67" s="2">
        <v>125</v>
      </c>
      <c r="H67" s="2">
        <v>82750</v>
      </c>
      <c r="I67" s="2">
        <v>1655</v>
      </c>
      <c r="J67" s="2">
        <v>81095</v>
      </c>
      <c r="K67" s="2">
        <v>79440</v>
      </c>
      <c r="L67" s="2">
        <v>1655</v>
      </c>
      <c r="M67" s="3">
        <v>41791</v>
      </c>
      <c r="N67" s="4">
        <v>6</v>
      </c>
      <c r="O67" s="1" t="s">
        <v>25</v>
      </c>
      <c r="P67" s="11">
        <v>2014</v>
      </c>
      <c r="Q67" s="2">
        <v>2.5</v>
      </c>
    </row>
    <row r="68" spans="1:17" x14ac:dyDescent="0.25">
      <c r="A68" t="s">
        <v>30</v>
      </c>
      <c r="B68" t="s">
        <v>18</v>
      </c>
      <c r="C68" s="1" t="s">
        <v>37</v>
      </c>
      <c r="D68" s="1" t="s">
        <v>42</v>
      </c>
      <c r="E68">
        <v>1295</v>
      </c>
      <c r="F68" s="2">
        <v>10</v>
      </c>
      <c r="G68" s="2">
        <v>12</v>
      </c>
      <c r="H68" s="2">
        <v>15540</v>
      </c>
      <c r="I68" s="2">
        <v>310.8</v>
      </c>
      <c r="J68" s="2">
        <v>15229.2</v>
      </c>
      <c r="K68" s="2">
        <v>3885</v>
      </c>
      <c r="L68" s="2">
        <v>11344.2</v>
      </c>
      <c r="M68" s="3">
        <v>41913</v>
      </c>
      <c r="N68" s="4">
        <v>10</v>
      </c>
      <c r="O68" s="1" t="s">
        <v>39</v>
      </c>
      <c r="P68" s="11">
        <v>2014</v>
      </c>
      <c r="Q68" s="2">
        <v>8.76</v>
      </c>
    </row>
    <row r="69" spans="1:17" x14ac:dyDescent="0.25">
      <c r="A69" t="s">
        <v>33</v>
      </c>
      <c r="B69" t="s">
        <v>18</v>
      </c>
      <c r="C69" s="1" t="s">
        <v>37</v>
      </c>
      <c r="D69" s="1" t="s">
        <v>42</v>
      </c>
      <c r="E69">
        <v>1916</v>
      </c>
      <c r="F69" s="2">
        <v>10</v>
      </c>
      <c r="G69" s="2">
        <v>300</v>
      </c>
      <c r="H69" s="2">
        <v>574800</v>
      </c>
      <c r="I69" s="2">
        <v>11496</v>
      </c>
      <c r="J69" s="2">
        <v>563304</v>
      </c>
      <c r="K69" s="2">
        <v>479000</v>
      </c>
      <c r="L69" s="2">
        <v>84304</v>
      </c>
      <c r="M69" s="3">
        <v>41974</v>
      </c>
      <c r="N69" s="4">
        <v>12</v>
      </c>
      <c r="O69" s="1" t="s">
        <v>27</v>
      </c>
      <c r="P69" s="11">
        <v>2014</v>
      </c>
      <c r="Q69" s="2">
        <v>44</v>
      </c>
    </row>
    <row r="70" spans="1:17" x14ac:dyDescent="0.25">
      <c r="A70" t="s">
        <v>17</v>
      </c>
      <c r="B70" t="s">
        <v>18</v>
      </c>
      <c r="C70" s="1" t="s">
        <v>37</v>
      </c>
      <c r="D70" s="1" t="s">
        <v>42</v>
      </c>
      <c r="E70">
        <v>2852</v>
      </c>
      <c r="F70" s="2">
        <v>10</v>
      </c>
      <c r="G70" s="2">
        <v>350</v>
      </c>
      <c r="H70" s="2">
        <v>998200</v>
      </c>
      <c r="I70" s="2">
        <v>19964</v>
      </c>
      <c r="J70" s="2">
        <v>978236</v>
      </c>
      <c r="K70" s="2">
        <v>741520</v>
      </c>
      <c r="L70" s="2">
        <v>236716</v>
      </c>
      <c r="M70" s="3">
        <v>41974</v>
      </c>
      <c r="N70" s="4">
        <v>12</v>
      </c>
      <c r="O70" s="1" t="s">
        <v>27</v>
      </c>
      <c r="P70" s="11">
        <v>2014</v>
      </c>
      <c r="Q70" s="2">
        <v>83</v>
      </c>
    </row>
    <row r="71" spans="1:17" x14ac:dyDescent="0.25">
      <c r="A71" t="s">
        <v>31</v>
      </c>
      <c r="B71" t="s">
        <v>18</v>
      </c>
      <c r="C71" s="1" t="s">
        <v>37</v>
      </c>
      <c r="D71" s="1" t="s">
        <v>42</v>
      </c>
      <c r="E71">
        <v>2729</v>
      </c>
      <c r="F71" s="2">
        <v>10</v>
      </c>
      <c r="G71" s="2">
        <v>125</v>
      </c>
      <c r="H71" s="2">
        <v>341125</v>
      </c>
      <c r="I71" s="2">
        <v>6822.5</v>
      </c>
      <c r="J71" s="2">
        <v>334302.5</v>
      </c>
      <c r="K71" s="2">
        <v>327480</v>
      </c>
      <c r="L71" s="2">
        <v>6822.5</v>
      </c>
      <c r="M71" s="3">
        <v>41974</v>
      </c>
      <c r="N71" s="4">
        <v>12</v>
      </c>
      <c r="O71" s="1" t="s">
        <v>27</v>
      </c>
      <c r="P71" s="11">
        <v>2014</v>
      </c>
      <c r="Q71" s="2">
        <v>2.5</v>
      </c>
    </row>
    <row r="72" spans="1:17" x14ac:dyDescent="0.25">
      <c r="A72" t="s">
        <v>30</v>
      </c>
      <c r="B72" t="s">
        <v>24</v>
      </c>
      <c r="C72" s="1" t="s">
        <v>37</v>
      </c>
      <c r="D72" s="1" t="s">
        <v>42</v>
      </c>
      <c r="E72">
        <v>1055</v>
      </c>
      <c r="F72" s="2">
        <v>10</v>
      </c>
      <c r="G72" s="2">
        <v>12</v>
      </c>
      <c r="H72" s="2">
        <v>12660</v>
      </c>
      <c r="I72" s="2">
        <v>253.2</v>
      </c>
      <c r="J72" s="2">
        <v>12406.8</v>
      </c>
      <c r="K72" s="2">
        <v>3165</v>
      </c>
      <c r="L72" s="2">
        <v>9241.7999999999993</v>
      </c>
      <c r="M72" s="3">
        <v>41974</v>
      </c>
      <c r="N72" s="4">
        <v>12</v>
      </c>
      <c r="O72" s="1" t="s">
        <v>27</v>
      </c>
      <c r="P72" s="11">
        <v>2014</v>
      </c>
      <c r="Q72" s="2">
        <v>8.76</v>
      </c>
    </row>
    <row r="73" spans="1:17" x14ac:dyDescent="0.25">
      <c r="A73" t="s">
        <v>30</v>
      </c>
      <c r="B73" t="s">
        <v>26</v>
      </c>
      <c r="C73" s="1" t="s">
        <v>37</v>
      </c>
      <c r="D73" s="1" t="s">
        <v>42</v>
      </c>
      <c r="E73">
        <v>1084</v>
      </c>
      <c r="F73" s="2">
        <v>10</v>
      </c>
      <c r="G73" s="2">
        <v>12</v>
      </c>
      <c r="H73" s="2">
        <v>13008</v>
      </c>
      <c r="I73" s="2">
        <v>260.16000000000003</v>
      </c>
      <c r="J73" s="2">
        <v>12747.84</v>
      </c>
      <c r="K73" s="2">
        <v>3252</v>
      </c>
      <c r="L73" s="2">
        <v>9495.84</v>
      </c>
      <c r="M73" s="3">
        <v>41974</v>
      </c>
      <c r="N73" s="4">
        <v>12</v>
      </c>
      <c r="O73" s="1" t="s">
        <v>27</v>
      </c>
      <c r="P73" s="11">
        <v>2014</v>
      </c>
      <c r="Q73" s="2">
        <v>8.76</v>
      </c>
    </row>
    <row r="74" spans="1:17" x14ac:dyDescent="0.25">
      <c r="A74" t="s">
        <v>33</v>
      </c>
      <c r="B74" t="s">
        <v>22</v>
      </c>
      <c r="C74" s="1" t="s">
        <v>40</v>
      </c>
      <c r="D74" s="1" t="s">
        <v>42</v>
      </c>
      <c r="E74">
        <v>259</v>
      </c>
      <c r="F74" s="2">
        <v>260</v>
      </c>
      <c r="G74" s="2">
        <v>300</v>
      </c>
      <c r="H74" s="2">
        <v>77700</v>
      </c>
      <c r="I74" s="2">
        <v>1554</v>
      </c>
      <c r="J74" s="2">
        <v>76146</v>
      </c>
      <c r="K74" s="2">
        <v>64750</v>
      </c>
      <c r="L74" s="2">
        <v>11396</v>
      </c>
      <c r="M74" s="3">
        <v>41699</v>
      </c>
      <c r="N74" s="4">
        <v>3</v>
      </c>
      <c r="O74" s="1" t="s">
        <v>29</v>
      </c>
      <c r="P74" s="11">
        <v>2014</v>
      </c>
      <c r="Q74" s="2">
        <v>44</v>
      </c>
    </row>
    <row r="75" spans="1:17" x14ac:dyDescent="0.25">
      <c r="A75" t="s">
        <v>33</v>
      </c>
      <c r="B75" t="s">
        <v>26</v>
      </c>
      <c r="C75" s="1" t="s">
        <v>40</v>
      </c>
      <c r="D75" s="1" t="s">
        <v>42</v>
      </c>
      <c r="E75">
        <v>1101</v>
      </c>
      <c r="F75" s="2">
        <v>260</v>
      </c>
      <c r="G75" s="2">
        <v>300</v>
      </c>
      <c r="H75" s="2">
        <v>330300</v>
      </c>
      <c r="I75" s="2">
        <v>6606</v>
      </c>
      <c r="J75" s="2">
        <v>323694</v>
      </c>
      <c r="K75" s="2">
        <v>275250</v>
      </c>
      <c r="L75" s="2">
        <v>48444</v>
      </c>
      <c r="M75" s="3">
        <v>41699</v>
      </c>
      <c r="N75" s="4">
        <v>3</v>
      </c>
      <c r="O75" s="1" t="s">
        <v>29</v>
      </c>
      <c r="P75" s="11">
        <v>2014</v>
      </c>
      <c r="Q75" s="2">
        <v>44</v>
      </c>
    </row>
    <row r="76" spans="1:17" x14ac:dyDescent="0.25">
      <c r="A76" t="s">
        <v>31</v>
      </c>
      <c r="B76" t="s">
        <v>22</v>
      </c>
      <c r="C76" s="1" t="s">
        <v>40</v>
      </c>
      <c r="D76" s="1" t="s">
        <v>42</v>
      </c>
      <c r="E76">
        <v>2276</v>
      </c>
      <c r="F76" s="2">
        <v>260</v>
      </c>
      <c r="G76" s="2">
        <v>125</v>
      </c>
      <c r="H76" s="2">
        <v>284500</v>
      </c>
      <c r="I76" s="2">
        <v>5690</v>
      </c>
      <c r="J76" s="2">
        <v>278810</v>
      </c>
      <c r="K76" s="2">
        <v>273120</v>
      </c>
      <c r="L76" s="2">
        <v>5690</v>
      </c>
      <c r="M76" s="3">
        <v>41760</v>
      </c>
      <c r="N76" s="4">
        <v>5</v>
      </c>
      <c r="O76" s="1" t="s">
        <v>43</v>
      </c>
      <c r="P76" s="11">
        <v>2014</v>
      </c>
      <c r="Q76" s="2">
        <v>2.5</v>
      </c>
    </row>
    <row r="77" spans="1:17" x14ac:dyDescent="0.25">
      <c r="A77" t="s">
        <v>17</v>
      </c>
      <c r="B77" t="s">
        <v>36</v>
      </c>
      <c r="C77" s="1" t="s">
        <v>40</v>
      </c>
      <c r="D77" s="1" t="s">
        <v>42</v>
      </c>
      <c r="E77">
        <v>1236</v>
      </c>
      <c r="F77" s="2">
        <v>260</v>
      </c>
      <c r="G77" s="2">
        <v>20</v>
      </c>
      <c r="H77" s="2">
        <v>24720</v>
      </c>
      <c r="I77" s="2">
        <v>494.4</v>
      </c>
      <c r="J77" s="2">
        <v>24225.599999999999</v>
      </c>
      <c r="K77" s="2">
        <v>12360</v>
      </c>
      <c r="L77" s="2">
        <v>11865.599999999999</v>
      </c>
      <c r="M77" s="3">
        <v>41944</v>
      </c>
      <c r="N77" s="4">
        <v>11</v>
      </c>
      <c r="O77" s="1" t="s">
        <v>44</v>
      </c>
      <c r="P77" s="11">
        <v>2014</v>
      </c>
      <c r="Q77" s="2">
        <v>9.6</v>
      </c>
    </row>
    <row r="78" spans="1:17" x14ac:dyDescent="0.25">
      <c r="A78" t="s">
        <v>17</v>
      </c>
      <c r="B78" t="s">
        <v>24</v>
      </c>
      <c r="C78" s="1" t="s">
        <v>40</v>
      </c>
      <c r="D78" s="1" t="s">
        <v>42</v>
      </c>
      <c r="E78">
        <v>941</v>
      </c>
      <c r="F78" s="2">
        <v>260</v>
      </c>
      <c r="G78" s="2">
        <v>20</v>
      </c>
      <c r="H78" s="2">
        <v>18820</v>
      </c>
      <c r="I78" s="2">
        <v>376.4</v>
      </c>
      <c r="J78" s="2">
        <v>18443.599999999999</v>
      </c>
      <c r="K78" s="2">
        <v>9410</v>
      </c>
      <c r="L78" s="2">
        <v>9033.5999999999985</v>
      </c>
      <c r="M78" s="3">
        <v>41944</v>
      </c>
      <c r="N78" s="4">
        <v>11</v>
      </c>
      <c r="O78" s="1" t="s">
        <v>44</v>
      </c>
      <c r="P78" s="11">
        <v>2014</v>
      </c>
      <c r="Q78" s="2">
        <v>9.5999999999999979</v>
      </c>
    </row>
    <row r="79" spans="1:17" x14ac:dyDescent="0.25">
      <c r="A79" t="s">
        <v>33</v>
      </c>
      <c r="B79" t="s">
        <v>18</v>
      </c>
      <c r="C79" s="1" t="s">
        <v>40</v>
      </c>
      <c r="D79" s="1" t="s">
        <v>42</v>
      </c>
      <c r="E79">
        <v>1916</v>
      </c>
      <c r="F79" s="2">
        <v>260</v>
      </c>
      <c r="G79" s="2">
        <v>300</v>
      </c>
      <c r="H79" s="2">
        <v>574800</v>
      </c>
      <c r="I79" s="2">
        <v>11496</v>
      </c>
      <c r="J79" s="2">
        <v>563304</v>
      </c>
      <c r="K79" s="2">
        <v>479000</v>
      </c>
      <c r="L79" s="2">
        <v>84304</v>
      </c>
      <c r="M79" s="3">
        <v>41974</v>
      </c>
      <c r="N79" s="4">
        <v>12</v>
      </c>
      <c r="O79" s="1" t="s">
        <v>27</v>
      </c>
      <c r="P79" s="11">
        <v>2014</v>
      </c>
      <c r="Q79" s="2">
        <v>44</v>
      </c>
    </row>
    <row r="80" spans="1:17" x14ac:dyDescent="0.25">
      <c r="A80" t="s">
        <v>31</v>
      </c>
      <c r="B80" t="s">
        <v>24</v>
      </c>
      <c r="C80" s="1" t="s">
        <v>19</v>
      </c>
      <c r="D80" s="1" t="s">
        <v>42</v>
      </c>
      <c r="E80">
        <v>4243.5</v>
      </c>
      <c r="F80" s="2">
        <v>3</v>
      </c>
      <c r="G80" s="2">
        <v>125</v>
      </c>
      <c r="H80" s="2">
        <v>530437.5</v>
      </c>
      <c r="I80" s="2">
        <v>15913.125</v>
      </c>
      <c r="J80" s="2">
        <v>514524.375</v>
      </c>
      <c r="K80" s="2">
        <v>509220</v>
      </c>
      <c r="L80" s="2">
        <v>5304.375</v>
      </c>
      <c r="M80" s="3">
        <v>41730</v>
      </c>
      <c r="N80" s="4">
        <v>4</v>
      </c>
      <c r="O80" s="1" t="s">
        <v>41</v>
      </c>
      <c r="P80" s="11">
        <v>2014</v>
      </c>
      <c r="Q80" s="2">
        <v>1.25</v>
      </c>
    </row>
    <row r="81" spans="1:17" x14ac:dyDescent="0.25">
      <c r="A81" t="s">
        <v>17</v>
      </c>
      <c r="B81" t="s">
        <v>22</v>
      </c>
      <c r="C81" s="1" t="s">
        <v>19</v>
      </c>
      <c r="D81" s="1" t="s">
        <v>42</v>
      </c>
      <c r="E81">
        <v>2580</v>
      </c>
      <c r="F81" s="2">
        <v>3</v>
      </c>
      <c r="G81" s="2">
        <v>20</v>
      </c>
      <c r="H81" s="2">
        <v>51600</v>
      </c>
      <c r="I81" s="2">
        <v>1548</v>
      </c>
      <c r="J81" s="2">
        <v>50052</v>
      </c>
      <c r="K81" s="2">
        <v>25800</v>
      </c>
      <c r="L81" s="2">
        <v>24252</v>
      </c>
      <c r="M81" s="3">
        <v>41730</v>
      </c>
      <c r="N81" s="4">
        <v>4</v>
      </c>
      <c r="O81" s="1" t="s">
        <v>41</v>
      </c>
      <c r="P81" s="11">
        <v>2014</v>
      </c>
      <c r="Q81" s="2">
        <v>9.4</v>
      </c>
    </row>
    <row r="82" spans="1:17" x14ac:dyDescent="0.25">
      <c r="A82" t="s">
        <v>33</v>
      </c>
      <c r="B82" t="s">
        <v>22</v>
      </c>
      <c r="C82" s="1" t="s">
        <v>19</v>
      </c>
      <c r="D82" s="1" t="s">
        <v>42</v>
      </c>
      <c r="E82">
        <v>689</v>
      </c>
      <c r="F82" s="2">
        <v>3</v>
      </c>
      <c r="G82" s="2">
        <v>300</v>
      </c>
      <c r="H82" s="2">
        <v>206700</v>
      </c>
      <c r="I82" s="2">
        <v>6201</v>
      </c>
      <c r="J82" s="2">
        <v>200499</v>
      </c>
      <c r="K82" s="2">
        <v>172250</v>
      </c>
      <c r="L82" s="2">
        <v>28249</v>
      </c>
      <c r="M82" s="3">
        <v>41791</v>
      </c>
      <c r="N82" s="4">
        <v>6</v>
      </c>
      <c r="O82" s="1" t="s">
        <v>25</v>
      </c>
      <c r="P82" s="11">
        <v>2014</v>
      </c>
      <c r="Q82" s="2">
        <v>41</v>
      </c>
    </row>
    <row r="83" spans="1:17" x14ac:dyDescent="0.25">
      <c r="A83" t="s">
        <v>30</v>
      </c>
      <c r="B83" t="s">
        <v>36</v>
      </c>
      <c r="C83" s="1" t="s">
        <v>19</v>
      </c>
      <c r="D83" s="1" t="s">
        <v>42</v>
      </c>
      <c r="E83">
        <v>1947</v>
      </c>
      <c r="F83" s="2">
        <v>3</v>
      </c>
      <c r="G83" s="2">
        <v>12</v>
      </c>
      <c r="H83" s="2">
        <v>23364</v>
      </c>
      <c r="I83" s="2">
        <v>700.92</v>
      </c>
      <c r="J83" s="2">
        <v>22663.08</v>
      </c>
      <c r="K83" s="2">
        <v>5841</v>
      </c>
      <c r="L83" s="2">
        <v>16822.080000000002</v>
      </c>
      <c r="M83" s="3">
        <v>41883</v>
      </c>
      <c r="N83" s="4">
        <v>9</v>
      </c>
      <c r="O83" s="1" t="s">
        <v>35</v>
      </c>
      <c r="P83" s="11">
        <v>2014</v>
      </c>
      <c r="Q83" s="2">
        <v>8.64</v>
      </c>
    </row>
    <row r="84" spans="1:17" x14ac:dyDescent="0.25">
      <c r="A84" t="s">
        <v>17</v>
      </c>
      <c r="B84" t="s">
        <v>22</v>
      </c>
      <c r="C84" s="1" t="s">
        <v>28</v>
      </c>
      <c r="D84" s="1" t="s">
        <v>42</v>
      </c>
      <c r="E84">
        <v>1958</v>
      </c>
      <c r="F84" s="2">
        <v>5</v>
      </c>
      <c r="G84" s="2">
        <v>7</v>
      </c>
      <c r="H84" s="2">
        <v>13706</v>
      </c>
      <c r="I84" s="2">
        <v>411.18</v>
      </c>
      <c r="J84" s="2">
        <v>13294.82</v>
      </c>
      <c r="K84" s="2">
        <v>9790</v>
      </c>
      <c r="L84" s="2">
        <v>3504.8199999999997</v>
      </c>
      <c r="M84" s="3">
        <v>41671</v>
      </c>
      <c r="N84" s="4">
        <v>2</v>
      </c>
      <c r="O84" s="1" t="s">
        <v>38</v>
      </c>
      <c r="P84" s="11">
        <v>2014</v>
      </c>
      <c r="Q84" s="2">
        <v>1.7899999999999998</v>
      </c>
    </row>
    <row r="85" spans="1:17" x14ac:dyDescent="0.25">
      <c r="A85" t="s">
        <v>30</v>
      </c>
      <c r="B85" t="s">
        <v>24</v>
      </c>
      <c r="C85" s="1" t="s">
        <v>28</v>
      </c>
      <c r="D85" s="1" t="s">
        <v>42</v>
      </c>
      <c r="E85">
        <v>1901</v>
      </c>
      <c r="F85" s="2">
        <v>5</v>
      </c>
      <c r="G85" s="2">
        <v>12</v>
      </c>
      <c r="H85" s="2">
        <v>22812</v>
      </c>
      <c r="I85" s="2">
        <v>684.36</v>
      </c>
      <c r="J85" s="2">
        <v>22127.64</v>
      </c>
      <c r="K85" s="2">
        <v>5703</v>
      </c>
      <c r="L85" s="2">
        <v>16424.64</v>
      </c>
      <c r="M85" s="3">
        <v>41791</v>
      </c>
      <c r="N85" s="4">
        <v>6</v>
      </c>
      <c r="O85" s="1" t="s">
        <v>25</v>
      </c>
      <c r="P85" s="11">
        <v>2014</v>
      </c>
      <c r="Q85" s="2">
        <v>8.64</v>
      </c>
    </row>
    <row r="86" spans="1:17" x14ac:dyDescent="0.25">
      <c r="A86" t="s">
        <v>17</v>
      </c>
      <c r="B86" t="s">
        <v>24</v>
      </c>
      <c r="C86" s="1" t="s">
        <v>28</v>
      </c>
      <c r="D86" s="1" t="s">
        <v>42</v>
      </c>
      <c r="E86">
        <v>544</v>
      </c>
      <c r="F86" s="2">
        <v>5</v>
      </c>
      <c r="G86" s="2">
        <v>7</v>
      </c>
      <c r="H86" s="2">
        <v>3808</v>
      </c>
      <c r="I86" s="2">
        <v>114.24</v>
      </c>
      <c r="J86" s="2">
        <v>3693.76</v>
      </c>
      <c r="K86" s="2">
        <v>2720</v>
      </c>
      <c r="L86" s="2">
        <v>973.76000000000022</v>
      </c>
      <c r="M86" s="3">
        <v>41883</v>
      </c>
      <c r="N86" s="4">
        <v>9</v>
      </c>
      <c r="O86" s="1" t="s">
        <v>35</v>
      </c>
      <c r="P86" s="11">
        <v>2014</v>
      </c>
      <c r="Q86" s="2">
        <v>1.7900000000000005</v>
      </c>
    </row>
    <row r="87" spans="1:17" x14ac:dyDescent="0.25">
      <c r="A87" t="s">
        <v>31</v>
      </c>
      <c r="B87" t="s">
        <v>24</v>
      </c>
      <c r="C87" s="1" t="s">
        <v>28</v>
      </c>
      <c r="D87" s="1" t="s">
        <v>42</v>
      </c>
      <c r="E87">
        <v>1287</v>
      </c>
      <c r="F87" s="2">
        <v>5</v>
      </c>
      <c r="G87" s="2">
        <v>125</v>
      </c>
      <c r="H87" s="2">
        <v>160875</v>
      </c>
      <c r="I87" s="2">
        <v>4826.25</v>
      </c>
      <c r="J87" s="2">
        <v>156048.75</v>
      </c>
      <c r="K87" s="2">
        <v>154440</v>
      </c>
      <c r="L87" s="2">
        <v>1608.75</v>
      </c>
      <c r="M87" s="3">
        <v>41974</v>
      </c>
      <c r="N87" s="4">
        <v>12</v>
      </c>
      <c r="O87" s="1" t="s">
        <v>27</v>
      </c>
      <c r="P87" s="11">
        <v>2014</v>
      </c>
      <c r="Q87" s="2">
        <v>1.25</v>
      </c>
    </row>
    <row r="88" spans="1:17" x14ac:dyDescent="0.25">
      <c r="A88" t="s">
        <v>31</v>
      </c>
      <c r="B88" t="s">
        <v>22</v>
      </c>
      <c r="C88" s="1" t="s">
        <v>28</v>
      </c>
      <c r="D88" s="1" t="s">
        <v>42</v>
      </c>
      <c r="E88">
        <v>1706</v>
      </c>
      <c r="F88" s="2">
        <v>5</v>
      </c>
      <c r="G88" s="2">
        <v>125</v>
      </c>
      <c r="H88" s="2">
        <v>213250</v>
      </c>
      <c r="I88" s="2">
        <v>6397.5</v>
      </c>
      <c r="J88" s="2">
        <v>206852.5</v>
      </c>
      <c r="K88" s="2">
        <v>204720</v>
      </c>
      <c r="L88" s="2">
        <v>2132.5</v>
      </c>
      <c r="M88" s="3">
        <v>41974</v>
      </c>
      <c r="N88" s="4">
        <v>12</v>
      </c>
      <c r="O88" s="1" t="s">
        <v>27</v>
      </c>
      <c r="P88" s="11">
        <v>2014</v>
      </c>
      <c r="Q88" s="2">
        <v>1.25</v>
      </c>
    </row>
    <row r="89" spans="1:17" x14ac:dyDescent="0.25">
      <c r="A89" t="s">
        <v>33</v>
      </c>
      <c r="B89" t="s">
        <v>24</v>
      </c>
      <c r="C89" s="1" t="s">
        <v>37</v>
      </c>
      <c r="D89" s="1" t="s">
        <v>42</v>
      </c>
      <c r="E89">
        <v>2434.5</v>
      </c>
      <c r="F89" s="2">
        <v>10</v>
      </c>
      <c r="G89" s="2">
        <v>300</v>
      </c>
      <c r="H89" s="2">
        <v>730350</v>
      </c>
      <c r="I89" s="2">
        <v>21910.5</v>
      </c>
      <c r="J89" s="2">
        <v>708439.5</v>
      </c>
      <c r="K89" s="2">
        <v>608625</v>
      </c>
      <c r="L89" s="2">
        <v>99814.5</v>
      </c>
      <c r="M89" s="3">
        <v>41640</v>
      </c>
      <c r="N89" s="4">
        <v>1</v>
      </c>
      <c r="O89" s="1" t="s">
        <v>21</v>
      </c>
      <c r="P89" s="11">
        <v>2014</v>
      </c>
      <c r="Q89" s="2">
        <v>41</v>
      </c>
    </row>
    <row r="90" spans="1:17" x14ac:dyDescent="0.25">
      <c r="A90" t="s">
        <v>31</v>
      </c>
      <c r="B90" t="s">
        <v>18</v>
      </c>
      <c r="C90" s="1" t="s">
        <v>37</v>
      </c>
      <c r="D90" s="1" t="s">
        <v>42</v>
      </c>
      <c r="E90">
        <v>1774</v>
      </c>
      <c r="F90" s="2">
        <v>10</v>
      </c>
      <c r="G90" s="2">
        <v>125</v>
      </c>
      <c r="H90" s="2">
        <v>221750</v>
      </c>
      <c r="I90" s="2">
        <v>6652.5</v>
      </c>
      <c r="J90" s="2">
        <v>215097.5</v>
      </c>
      <c r="K90" s="2">
        <v>212880</v>
      </c>
      <c r="L90" s="2">
        <v>2217.5</v>
      </c>
      <c r="M90" s="3">
        <v>41699</v>
      </c>
      <c r="N90" s="4">
        <v>3</v>
      </c>
      <c r="O90" s="1" t="s">
        <v>29</v>
      </c>
      <c r="P90" s="11">
        <v>2014</v>
      </c>
      <c r="Q90" s="2">
        <v>1.25</v>
      </c>
    </row>
    <row r="91" spans="1:17" x14ac:dyDescent="0.25">
      <c r="A91" t="s">
        <v>30</v>
      </c>
      <c r="B91" t="s">
        <v>24</v>
      </c>
      <c r="C91" s="1" t="s">
        <v>37</v>
      </c>
      <c r="D91" s="1" t="s">
        <v>42</v>
      </c>
      <c r="E91">
        <v>1901</v>
      </c>
      <c r="F91" s="2">
        <v>10</v>
      </c>
      <c r="G91" s="2">
        <v>12</v>
      </c>
      <c r="H91" s="2">
        <v>22812</v>
      </c>
      <c r="I91" s="2">
        <v>684.36</v>
      </c>
      <c r="J91" s="2">
        <v>22127.64</v>
      </c>
      <c r="K91" s="2">
        <v>5703</v>
      </c>
      <c r="L91" s="2">
        <v>16424.64</v>
      </c>
      <c r="M91" s="3">
        <v>41791</v>
      </c>
      <c r="N91" s="4">
        <v>6</v>
      </c>
      <c r="O91" s="1" t="s">
        <v>25</v>
      </c>
      <c r="P91" s="11">
        <v>2014</v>
      </c>
      <c r="Q91" s="2">
        <v>8.64</v>
      </c>
    </row>
    <row r="92" spans="1:17" x14ac:dyDescent="0.25">
      <c r="A92" t="s">
        <v>33</v>
      </c>
      <c r="B92" t="s">
        <v>22</v>
      </c>
      <c r="C92" s="1" t="s">
        <v>37</v>
      </c>
      <c r="D92" s="1" t="s">
        <v>42</v>
      </c>
      <c r="E92">
        <v>689</v>
      </c>
      <c r="F92" s="2">
        <v>10</v>
      </c>
      <c r="G92" s="2">
        <v>300</v>
      </c>
      <c r="H92" s="2">
        <v>206700</v>
      </c>
      <c r="I92" s="2">
        <v>6201</v>
      </c>
      <c r="J92" s="2">
        <v>200499</v>
      </c>
      <c r="K92" s="2">
        <v>172250</v>
      </c>
      <c r="L92" s="2">
        <v>28249</v>
      </c>
      <c r="M92" s="3">
        <v>41791</v>
      </c>
      <c r="N92" s="4">
        <v>6</v>
      </c>
      <c r="O92" s="1" t="s">
        <v>25</v>
      </c>
      <c r="P92" s="11">
        <v>2014</v>
      </c>
      <c r="Q92" s="2">
        <v>41</v>
      </c>
    </row>
    <row r="93" spans="1:17" x14ac:dyDescent="0.25">
      <c r="A93" t="s">
        <v>31</v>
      </c>
      <c r="B93" t="s">
        <v>22</v>
      </c>
      <c r="C93" s="1" t="s">
        <v>37</v>
      </c>
      <c r="D93" s="1" t="s">
        <v>42</v>
      </c>
      <c r="E93">
        <v>1570</v>
      </c>
      <c r="F93" s="2">
        <v>10</v>
      </c>
      <c r="G93" s="2">
        <v>125</v>
      </c>
      <c r="H93" s="2">
        <v>196250</v>
      </c>
      <c r="I93" s="2">
        <v>5887.5</v>
      </c>
      <c r="J93" s="2">
        <v>190362.5</v>
      </c>
      <c r="K93" s="2">
        <v>188400</v>
      </c>
      <c r="L93" s="2">
        <v>1962.5</v>
      </c>
      <c r="M93" s="3">
        <v>41791</v>
      </c>
      <c r="N93" s="4">
        <v>6</v>
      </c>
      <c r="O93" s="1" t="s">
        <v>25</v>
      </c>
      <c r="P93" s="11">
        <v>2014</v>
      </c>
      <c r="Q93" s="2">
        <v>1.25</v>
      </c>
    </row>
    <row r="94" spans="1:17" x14ac:dyDescent="0.25">
      <c r="A94" t="s">
        <v>30</v>
      </c>
      <c r="B94" t="s">
        <v>36</v>
      </c>
      <c r="C94" s="1" t="s">
        <v>37</v>
      </c>
      <c r="D94" s="1" t="s">
        <v>42</v>
      </c>
      <c r="E94">
        <v>1369.5</v>
      </c>
      <c r="F94" s="2">
        <v>10</v>
      </c>
      <c r="G94" s="2">
        <v>12</v>
      </c>
      <c r="H94" s="2">
        <v>16434</v>
      </c>
      <c r="I94" s="2">
        <v>493.02</v>
      </c>
      <c r="J94" s="2">
        <v>15940.98</v>
      </c>
      <c r="K94" s="2">
        <v>4108.5</v>
      </c>
      <c r="L94" s="2">
        <v>11832.48</v>
      </c>
      <c r="M94" s="3">
        <v>41821</v>
      </c>
      <c r="N94" s="4">
        <v>7</v>
      </c>
      <c r="O94" s="1" t="s">
        <v>32</v>
      </c>
      <c r="P94" s="11">
        <v>2014</v>
      </c>
      <c r="Q94" s="2">
        <v>8.64</v>
      </c>
    </row>
    <row r="95" spans="1:17" x14ac:dyDescent="0.25">
      <c r="A95" t="s">
        <v>31</v>
      </c>
      <c r="B95" t="s">
        <v>18</v>
      </c>
      <c r="C95" s="1" t="s">
        <v>37</v>
      </c>
      <c r="D95" s="1" t="s">
        <v>42</v>
      </c>
      <c r="E95">
        <v>2009</v>
      </c>
      <c r="F95" s="2">
        <v>10</v>
      </c>
      <c r="G95" s="2">
        <v>125</v>
      </c>
      <c r="H95" s="2">
        <v>251125</v>
      </c>
      <c r="I95" s="2">
        <v>7533.75</v>
      </c>
      <c r="J95" s="2">
        <v>243591.25</v>
      </c>
      <c r="K95" s="2">
        <v>241080</v>
      </c>
      <c r="L95" s="2">
        <v>2511.25</v>
      </c>
      <c r="M95" s="3">
        <v>41913</v>
      </c>
      <c r="N95" s="4">
        <v>10</v>
      </c>
      <c r="O95" s="1" t="s">
        <v>39</v>
      </c>
      <c r="P95" s="11">
        <v>2014</v>
      </c>
      <c r="Q95" s="2">
        <v>1.25</v>
      </c>
    </row>
    <row r="96" spans="1:17" x14ac:dyDescent="0.25">
      <c r="A96" t="s">
        <v>31</v>
      </c>
      <c r="B96" t="s">
        <v>24</v>
      </c>
      <c r="C96" s="1" t="s">
        <v>37</v>
      </c>
      <c r="D96" s="1" t="s">
        <v>42</v>
      </c>
      <c r="E96">
        <v>1287</v>
      </c>
      <c r="F96" s="2">
        <v>10</v>
      </c>
      <c r="G96" s="2">
        <v>125</v>
      </c>
      <c r="H96" s="2">
        <v>160875</v>
      </c>
      <c r="I96" s="2">
        <v>4826.25</v>
      </c>
      <c r="J96" s="2">
        <v>156048.75</v>
      </c>
      <c r="K96" s="2">
        <v>154440</v>
      </c>
      <c r="L96" s="2">
        <v>1608.75</v>
      </c>
      <c r="M96" s="3">
        <v>41974</v>
      </c>
      <c r="N96" s="4">
        <v>12</v>
      </c>
      <c r="O96" s="1" t="s">
        <v>27</v>
      </c>
      <c r="P96" s="11">
        <v>2014</v>
      </c>
      <c r="Q96" s="2">
        <v>1.25</v>
      </c>
    </row>
    <row r="97" spans="1:17" x14ac:dyDescent="0.25">
      <c r="A97" t="s">
        <v>31</v>
      </c>
      <c r="B97" t="s">
        <v>22</v>
      </c>
      <c r="C97" s="1" t="s">
        <v>37</v>
      </c>
      <c r="D97" s="1" t="s">
        <v>42</v>
      </c>
      <c r="E97">
        <v>1706</v>
      </c>
      <c r="F97" s="2">
        <v>10</v>
      </c>
      <c r="G97" s="2">
        <v>125</v>
      </c>
      <c r="H97" s="2">
        <v>213250</v>
      </c>
      <c r="I97" s="2">
        <v>6397.5</v>
      </c>
      <c r="J97" s="2">
        <v>206852.5</v>
      </c>
      <c r="K97" s="2">
        <v>204720</v>
      </c>
      <c r="L97" s="2">
        <v>2132.5</v>
      </c>
      <c r="M97" s="3">
        <v>41974</v>
      </c>
      <c r="N97" s="4">
        <v>12</v>
      </c>
      <c r="O97" s="1" t="s">
        <v>27</v>
      </c>
      <c r="P97" s="11">
        <v>2014</v>
      </c>
      <c r="Q97" s="2">
        <v>1.25</v>
      </c>
    </row>
    <row r="98" spans="1:17" x14ac:dyDescent="0.25">
      <c r="A98" t="s">
        <v>17</v>
      </c>
      <c r="B98" t="s">
        <v>18</v>
      </c>
      <c r="C98" s="1" t="s">
        <v>19</v>
      </c>
      <c r="D98" s="1" t="s">
        <v>42</v>
      </c>
      <c r="E98">
        <v>831</v>
      </c>
      <c r="F98" s="2">
        <v>3</v>
      </c>
      <c r="G98" s="2">
        <v>20</v>
      </c>
      <c r="H98" s="2">
        <v>16620</v>
      </c>
      <c r="I98" s="2">
        <v>498.6</v>
      </c>
      <c r="J98" s="2">
        <v>16121.4</v>
      </c>
      <c r="K98" s="2">
        <v>8310</v>
      </c>
      <c r="L98" s="2">
        <v>7811.4</v>
      </c>
      <c r="M98" s="3">
        <v>41760</v>
      </c>
      <c r="N98" s="4">
        <v>5</v>
      </c>
      <c r="O98" s="1" t="s">
        <v>43</v>
      </c>
      <c r="P98" s="11">
        <v>2014</v>
      </c>
      <c r="Q98" s="2">
        <v>9.4</v>
      </c>
    </row>
    <row r="99" spans="1:17" x14ac:dyDescent="0.25">
      <c r="A99" t="s">
        <v>23</v>
      </c>
      <c r="B99" t="s">
        <v>26</v>
      </c>
      <c r="C99" s="1" t="s">
        <v>28</v>
      </c>
      <c r="D99" s="1" t="s">
        <v>42</v>
      </c>
      <c r="E99">
        <v>2031</v>
      </c>
      <c r="F99" s="2">
        <v>5</v>
      </c>
      <c r="G99" s="2">
        <v>15</v>
      </c>
      <c r="H99" s="2">
        <v>30465</v>
      </c>
      <c r="I99" s="2">
        <v>1218.5999999999999</v>
      </c>
      <c r="J99" s="2">
        <v>29246.400000000001</v>
      </c>
      <c r="K99" s="2">
        <v>20310</v>
      </c>
      <c r="L99" s="2">
        <v>8936.4000000000015</v>
      </c>
      <c r="M99" s="3">
        <v>41913</v>
      </c>
      <c r="N99" s="4">
        <v>10</v>
      </c>
      <c r="O99" s="1" t="s">
        <v>39</v>
      </c>
      <c r="P99" s="11">
        <v>2014</v>
      </c>
      <c r="Q99" s="2">
        <v>4.4000000000000004</v>
      </c>
    </row>
    <row r="100" spans="1:17" x14ac:dyDescent="0.25">
      <c r="A100" t="s">
        <v>23</v>
      </c>
      <c r="B100" t="s">
        <v>26</v>
      </c>
      <c r="C100" s="1" t="s">
        <v>37</v>
      </c>
      <c r="D100" s="1" t="s">
        <v>42</v>
      </c>
      <c r="E100">
        <v>2031</v>
      </c>
      <c r="F100" s="2">
        <v>10</v>
      </c>
      <c r="G100" s="2">
        <v>15</v>
      </c>
      <c r="H100" s="2">
        <v>30465</v>
      </c>
      <c r="I100" s="2">
        <v>1218.5999999999999</v>
      </c>
      <c r="J100" s="2">
        <v>29246.400000000001</v>
      </c>
      <c r="K100" s="2">
        <v>20310</v>
      </c>
      <c r="L100" s="2">
        <v>8936.4000000000015</v>
      </c>
      <c r="M100" s="3">
        <v>41913</v>
      </c>
      <c r="N100" s="4">
        <v>10</v>
      </c>
      <c r="O100" s="1" t="s">
        <v>39</v>
      </c>
      <c r="P100" s="11">
        <v>2014</v>
      </c>
      <c r="Q100" s="2">
        <v>4.4000000000000004</v>
      </c>
    </row>
    <row r="101" spans="1:17" x14ac:dyDescent="0.25">
      <c r="A101" t="s">
        <v>33</v>
      </c>
      <c r="B101" t="s">
        <v>22</v>
      </c>
      <c r="C101" s="1" t="s">
        <v>19</v>
      </c>
      <c r="D101" s="1" t="s">
        <v>42</v>
      </c>
      <c r="E101">
        <v>2021</v>
      </c>
      <c r="F101" s="2">
        <v>3</v>
      </c>
      <c r="G101" s="2">
        <v>300</v>
      </c>
      <c r="H101" s="2">
        <v>606300</v>
      </c>
      <c r="I101" s="2">
        <v>24252</v>
      </c>
      <c r="J101" s="2">
        <v>582048</v>
      </c>
      <c r="K101" s="2">
        <v>505250</v>
      </c>
      <c r="L101" s="2">
        <v>76798</v>
      </c>
      <c r="M101" s="3">
        <v>41913</v>
      </c>
      <c r="N101" s="4">
        <v>10</v>
      </c>
      <c r="O101" s="1" t="s">
        <v>39</v>
      </c>
      <c r="P101" s="11">
        <v>2014</v>
      </c>
      <c r="Q101" s="2">
        <v>38</v>
      </c>
    </row>
    <row r="102" spans="1:17" x14ac:dyDescent="0.25">
      <c r="A102" t="s">
        <v>17</v>
      </c>
      <c r="B102" t="s">
        <v>36</v>
      </c>
      <c r="C102" s="1" t="s">
        <v>19</v>
      </c>
      <c r="D102" s="1" t="s">
        <v>42</v>
      </c>
      <c r="E102">
        <v>274</v>
      </c>
      <c r="F102" s="2">
        <v>3</v>
      </c>
      <c r="G102" s="2">
        <v>350</v>
      </c>
      <c r="H102" s="2">
        <v>95900</v>
      </c>
      <c r="I102" s="2">
        <v>3836</v>
      </c>
      <c r="J102" s="2">
        <v>92064</v>
      </c>
      <c r="K102" s="2">
        <v>71240</v>
      </c>
      <c r="L102" s="2">
        <v>20824</v>
      </c>
      <c r="M102" s="3">
        <v>41974</v>
      </c>
      <c r="N102" s="4">
        <v>12</v>
      </c>
      <c r="O102" s="1" t="s">
        <v>27</v>
      </c>
      <c r="P102" s="11">
        <v>2014</v>
      </c>
      <c r="Q102" s="2">
        <v>76</v>
      </c>
    </row>
    <row r="103" spans="1:17" x14ac:dyDescent="0.25">
      <c r="A103" t="s">
        <v>23</v>
      </c>
      <c r="B103" t="s">
        <v>18</v>
      </c>
      <c r="C103" s="1" t="s">
        <v>28</v>
      </c>
      <c r="D103" s="1" t="s">
        <v>42</v>
      </c>
      <c r="E103">
        <v>1967</v>
      </c>
      <c r="F103" s="2">
        <v>5</v>
      </c>
      <c r="G103" s="2">
        <v>15</v>
      </c>
      <c r="H103" s="2">
        <v>29505</v>
      </c>
      <c r="I103" s="2">
        <v>1180.2</v>
      </c>
      <c r="J103" s="2">
        <v>28324.799999999999</v>
      </c>
      <c r="K103" s="2">
        <v>19670</v>
      </c>
      <c r="L103" s="2">
        <v>8654.7999999999993</v>
      </c>
      <c r="M103" s="3">
        <v>41699</v>
      </c>
      <c r="N103" s="4">
        <v>3</v>
      </c>
      <c r="O103" s="1" t="s">
        <v>29</v>
      </c>
      <c r="P103" s="11">
        <v>2014</v>
      </c>
      <c r="Q103" s="2">
        <v>4.3999999999999995</v>
      </c>
    </row>
    <row r="104" spans="1:17" x14ac:dyDescent="0.25">
      <c r="A104" t="s">
        <v>33</v>
      </c>
      <c r="B104" t="s">
        <v>22</v>
      </c>
      <c r="C104" s="1" t="s">
        <v>28</v>
      </c>
      <c r="D104" s="1" t="s">
        <v>42</v>
      </c>
      <c r="E104">
        <v>1859</v>
      </c>
      <c r="F104" s="2">
        <v>5</v>
      </c>
      <c r="G104" s="2">
        <v>300</v>
      </c>
      <c r="H104" s="2">
        <v>557700</v>
      </c>
      <c r="I104" s="2">
        <v>22308</v>
      </c>
      <c r="J104" s="2">
        <v>535392</v>
      </c>
      <c r="K104" s="2">
        <v>464750</v>
      </c>
      <c r="L104" s="2">
        <v>70642</v>
      </c>
      <c r="M104" s="3">
        <v>41852</v>
      </c>
      <c r="N104" s="4">
        <v>8</v>
      </c>
      <c r="O104" s="1" t="s">
        <v>34</v>
      </c>
      <c r="P104" s="11">
        <v>2014</v>
      </c>
      <c r="Q104" s="2">
        <v>38</v>
      </c>
    </row>
    <row r="105" spans="1:17" x14ac:dyDescent="0.25">
      <c r="A105" t="s">
        <v>33</v>
      </c>
      <c r="B105" t="s">
        <v>22</v>
      </c>
      <c r="C105" s="1" t="s">
        <v>28</v>
      </c>
      <c r="D105" s="1" t="s">
        <v>42</v>
      </c>
      <c r="E105">
        <v>2021</v>
      </c>
      <c r="F105" s="2">
        <v>5</v>
      </c>
      <c r="G105" s="2">
        <v>300</v>
      </c>
      <c r="H105" s="2">
        <v>606300</v>
      </c>
      <c r="I105" s="2">
        <v>24252</v>
      </c>
      <c r="J105" s="2">
        <v>582048</v>
      </c>
      <c r="K105" s="2">
        <v>505250</v>
      </c>
      <c r="L105" s="2">
        <v>76798</v>
      </c>
      <c r="M105" s="3">
        <v>41913</v>
      </c>
      <c r="N105" s="4">
        <v>10</v>
      </c>
      <c r="O105" s="1" t="s">
        <v>39</v>
      </c>
      <c r="P105" s="11">
        <v>2014</v>
      </c>
      <c r="Q105" s="2">
        <v>38</v>
      </c>
    </row>
    <row r="106" spans="1:17" x14ac:dyDescent="0.25">
      <c r="A106" t="s">
        <v>31</v>
      </c>
      <c r="B106" t="s">
        <v>26</v>
      </c>
      <c r="C106" s="1" t="s">
        <v>28</v>
      </c>
      <c r="D106" s="1" t="s">
        <v>42</v>
      </c>
      <c r="E106">
        <v>1138</v>
      </c>
      <c r="F106" s="2">
        <v>5</v>
      </c>
      <c r="G106" s="2">
        <v>125</v>
      </c>
      <c r="H106" s="2">
        <v>142250</v>
      </c>
      <c r="I106" s="2">
        <v>5690</v>
      </c>
      <c r="J106" s="2">
        <v>136560</v>
      </c>
      <c r="K106" s="2">
        <v>136560</v>
      </c>
      <c r="L106" s="2">
        <v>0</v>
      </c>
      <c r="M106" s="3">
        <v>41974</v>
      </c>
      <c r="N106" s="4">
        <v>12</v>
      </c>
      <c r="O106" s="1" t="s">
        <v>27</v>
      </c>
      <c r="P106" s="11">
        <v>2014</v>
      </c>
      <c r="Q106" s="2">
        <v>0</v>
      </c>
    </row>
    <row r="107" spans="1:17" x14ac:dyDescent="0.25">
      <c r="A107" t="s">
        <v>17</v>
      </c>
      <c r="B107" t="s">
        <v>18</v>
      </c>
      <c r="C107" s="1" t="s">
        <v>37</v>
      </c>
      <c r="D107" s="1" t="s">
        <v>42</v>
      </c>
      <c r="E107">
        <v>4251</v>
      </c>
      <c r="F107" s="2">
        <v>10</v>
      </c>
      <c r="G107" s="2">
        <v>7</v>
      </c>
      <c r="H107" s="2">
        <v>29757</v>
      </c>
      <c r="I107" s="2">
        <v>1190.28</v>
      </c>
      <c r="J107" s="2">
        <v>28566.720000000001</v>
      </c>
      <c r="K107" s="2">
        <v>21255</v>
      </c>
      <c r="L107" s="2">
        <v>7311.7199999999993</v>
      </c>
      <c r="M107" s="3">
        <v>41640</v>
      </c>
      <c r="N107" s="4">
        <v>1</v>
      </c>
      <c r="O107" s="1" t="s">
        <v>21</v>
      </c>
      <c r="P107" s="11">
        <v>2014</v>
      </c>
      <c r="Q107" s="2">
        <v>1.7199999999999998</v>
      </c>
    </row>
    <row r="108" spans="1:17" x14ac:dyDescent="0.25">
      <c r="A108" t="s">
        <v>31</v>
      </c>
      <c r="B108" t="s">
        <v>22</v>
      </c>
      <c r="C108" s="1" t="s">
        <v>37</v>
      </c>
      <c r="D108" s="1" t="s">
        <v>42</v>
      </c>
      <c r="E108">
        <v>795</v>
      </c>
      <c r="F108" s="2">
        <v>10</v>
      </c>
      <c r="G108" s="2">
        <v>125</v>
      </c>
      <c r="H108" s="2">
        <v>99375</v>
      </c>
      <c r="I108" s="2">
        <v>3975</v>
      </c>
      <c r="J108" s="2">
        <v>95400</v>
      </c>
      <c r="K108" s="2">
        <v>95400</v>
      </c>
      <c r="L108" s="2">
        <v>0</v>
      </c>
      <c r="M108" s="3">
        <v>41699</v>
      </c>
      <c r="N108" s="4">
        <v>3</v>
      </c>
      <c r="O108" s="1" t="s">
        <v>29</v>
      </c>
      <c r="P108" s="11">
        <v>2014</v>
      </c>
      <c r="Q108" s="2">
        <v>0</v>
      </c>
    </row>
    <row r="109" spans="1:17" x14ac:dyDescent="0.25">
      <c r="A109" t="s">
        <v>33</v>
      </c>
      <c r="B109" t="s">
        <v>22</v>
      </c>
      <c r="C109" s="1" t="s">
        <v>37</v>
      </c>
      <c r="D109" s="1" t="s">
        <v>42</v>
      </c>
      <c r="E109">
        <v>1414.5</v>
      </c>
      <c r="F109" s="2">
        <v>10</v>
      </c>
      <c r="G109" s="2">
        <v>300</v>
      </c>
      <c r="H109" s="2">
        <v>424350</v>
      </c>
      <c r="I109" s="2">
        <v>16974</v>
      </c>
      <c r="J109" s="2">
        <v>407376</v>
      </c>
      <c r="K109" s="2">
        <v>353625</v>
      </c>
      <c r="L109" s="2">
        <v>53751</v>
      </c>
      <c r="M109" s="3">
        <v>41730</v>
      </c>
      <c r="N109" s="4">
        <v>4</v>
      </c>
      <c r="O109" s="1" t="s">
        <v>41</v>
      </c>
      <c r="P109" s="11">
        <v>2014</v>
      </c>
      <c r="Q109" s="2">
        <v>38</v>
      </c>
    </row>
    <row r="110" spans="1:17" x14ac:dyDescent="0.25">
      <c r="A110" t="s">
        <v>33</v>
      </c>
      <c r="B110" t="s">
        <v>36</v>
      </c>
      <c r="C110" s="1" t="s">
        <v>37</v>
      </c>
      <c r="D110" s="1" t="s">
        <v>42</v>
      </c>
      <c r="E110">
        <v>2918</v>
      </c>
      <c r="F110" s="2">
        <v>10</v>
      </c>
      <c r="G110" s="2">
        <v>300</v>
      </c>
      <c r="H110" s="2">
        <v>875400</v>
      </c>
      <c r="I110" s="2">
        <v>35016</v>
      </c>
      <c r="J110" s="2">
        <v>840384</v>
      </c>
      <c r="K110" s="2">
        <v>729500</v>
      </c>
      <c r="L110" s="2">
        <v>110884</v>
      </c>
      <c r="M110" s="3">
        <v>41760</v>
      </c>
      <c r="N110" s="4">
        <v>5</v>
      </c>
      <c r="O110" s="1" t="s">
        <v>43</v>
      </c>
      <c r="P110" s="11">
        <v>2014</v>
      </c>
      <c r="Q110" s="2">
        <v>38</v>
      </c>
    </row>
    <row r="111" spans="1:17" x14ac:dyDescent="0.25">
      <c r="A111" t="s">
        <v>17</v>
      </c>
      <c r="B111" t="s">
        <v>36</v>
      </c>
      <c r="C111" s="1" t="s">
        <v>37</v>
      </c>
      <c r="D111" s="1" t="s">
        <v>42</v>
      </c>
      <c r="E111">
        <v>3450</v>
      </c>
      <c r="F111" s="2">
        <v>10</v>
      </c>
      <c r="G111" s="2">
        <v>350</v>
      </c>
      <c r="H111" s="2">
        <v>1207500</v>
      </c>
      <c r="I111" s="2">
        <v>48300</v>
      </c>
      <c r="J111" s="2">
        <v>1159200</v>
      </c>
      <c r="K111" s="2">
        <v>897000</v>
      </c>
      <c r="L111" s="2">
        <v>262200</v>
      </c>
      <c r="M111" s="3">
        <v>41821</v>
      </c>
      <c r="N111" s="4">
        <v>7</v>
      </c>
      <c r="O111" s="1" t="s">
        <v>32</v>
      </c>
      <c r="P111" s="11">
        <v>2014</v>
      </c>
      <c r="Q111" s="2">
        <v>76</v>
      </c>
    </row>
    <row r="112" spans="1:17" x14ac:dyDescent="0.25">
      <c r="A112" t="s">
        <v>31</v>
      </c>
      <c r="B112" t="s">
        <v>24</v>
      </c>
      <c r="C112" s="1" t="s">
        <v>37</v>
      </c>
      <c r="D112" s="1" t="s">
        <v>42</v>
      </c>
      <c r="E112">
        <v>2988</v>
      </c>
      <c r="F112" s="2">
        <v>10</v>
      </c>
      <c r="G112" s="2">
        <v>125</v>
      </c>
      <c r="H112" s="2">
        <v>373500</v>
      </c>
      <c r="I112" s="2">
        <v>14940</v>
      </c>
      <c r="J112" s="2">
        <v>358560</v>
      </c>
      <c r="K112" s="2">
        <v>358560</v>
      </c>
      <c r="L112" s="2">
        <v>0</v>
      </c>
      <c r="M112" s="3">
        <v>41821</v>
      </c>
      <c r="N112" s="4">
        <v>7</v>
      </c>
      <c r="O112" s="1" t="s">
        <v>32</v>
      </c>
      <c r="P112" s="11">
        <v>2014</v>
      </c>
      <c r="Q112" s="2">
        <v>0</v>
      </c>
    </row>
    <row r="113" spans="1:17" x14ac:dyDescent="0.25">
      <c r="A113" t="s">
        <v>23</v>
      </c>
      <c r="B113" t="s">
        <v>18</v>
      </c>
      <c r="C113" s="1" t="s">
        <v>37</v>
      </c>
      <c r="D113" s="1" t="s">
        <v>42</v>
      </c>
      <c r="E113">
        <v>218</v>
      </c>
      <c r="F113" s="2">
        <v>10</v>
      </c>
      <c r="G113" s="2">
        <v>15</v>
      </c>
      <c r="H113" s="2">
        <v>3270</v>
      </c>
      <c r="I113" s="2">
        <v>130.80000000000001</v>
      </c>
      <c r="J113" s="2">
        <v>3139.2</v>
      </c>
      <c r="K113" s="2">
        <v>2180</v>
      </c>
      <c r="L113" s="2">
        <v>959.19999999999982</v>
      </c>
      <c r="M113" s="3">
        <v>41883</v>
      </c>
      <c r="N113" s="4">
        <v>9</v>
      </c>
      <c r="O113" s="1" t="s">
        <v>35</v>
      </c>
      <c r="P113" s="11">
        <v>2014</v>
      </c>
      <c r="Q113" s="2">
        <v>4.3999999999999995</v>
      </c>
    </row>
    <row r="114" spans="1:17" x14ac:dyDescent="0.25">
      <c r="A114" t="s">
        <v>17</v>
      </c>
      <c r="B114" t="s">
        <v>18</v>
      </c>
      <c r="C114" s="1" t="s">
        <v>37</v>
      </c>
      <c r="D114" s="1" t="s">
        <v>42</v>
      </c>
      <c r="E114">
        <v>2074</v>
      </c>
      <c r="F114" s="2">
        <v>10</v>
      </c>
      <c r="G114" s="2">
        <v>20</v>
      </c>
      <c r="H114" s="2">
        <v>41480</v>
      </c>
      <c r="I114" s="2">
        <v>1659.2</v>
      </c>
      <c r="J114" s="2">
        <v>39820.800000000003</v>
      </c>
      <c r="K114" s="2">
        <v>20740</v>
      </c>
      <c r="L114" s="2">
        <v>19080.800000000003</v>
      </c>
      <c r="M114" s="3">
        <v>41883</v>
      </c>
      <c r="N114" s="4">
        <v>9</v>
      </c>
      <c r="O114" s="1" t="s">
        <v>35</v>
      </c>
      <c r="P114" s="11">
        <v>2014</v>
      </c>
      <c r="Q114" s="2">
        <v>9.2000000000000011</v>
      </c>
    </row>
    <row r="115" spans="1:17" x14ac:dyDescent="0.25">
      <c r="A115" t="s">
        <v>17</v>
      </c>
      <c r="B115" t="s">
        <v>36</v>
      </c>
      <c r="C115" s="1" t="s">
        <v>37</v>
      </c>
      <c r="D115" s="1" t="s">
        <v>42</v>
      </c>
      <c r="E115">
        <v>1056</v>
      </c>
      <c r="F115" s="2">
        <v>10</v>
      </c>
      <c r="G115" s="2">
        <v>20</v>
      </c>
      <c r="H115" s="2">
        <v>21120</v>
      </c>
      <c r="I115" s="2">
        <v>844.8</v>
      </c>
      <c r="J115" s="2">
        <v>20275.2</v>
      </c>
      <c r="K115" s="2">
        <v>10560</v>
      </c>
      <c r="L115" s="2">
        <v>9715.2000000000007</v>
      </c>
      <c r="M115" s="3">
        <v>41883</v>
      </c>
      <c r="N115" s="4">
        <v>9</v>
      </c>
      <c r="O115" s="1" t="s">
        <v>35</v>
      </c>
      <c r="P115" s="11">
        <v>2014</v>
      </c>
      <c r="Q115" s="2">
        <v>9.2000000000000011</v>
      </c>
    </row>
    <row r="116" spans="1:17" x14ac:dyDescent="0.25">
      <c r="A116" t="s">
        <v>17</v>
      </c>
      <c r="B116" t="s">
        <v>36</v>
      </c>
      <c r="C116" s="1" t="s">
        <v>37</v>
      </c>
      <c r="D116" s="1" t="s">
        <v>42</v>
      </c>
      <c r="E116">
        <v>274</v>
      </c>
      <c r="F116" s="2">
        <v>10</v>
      </c>
      <c r="G116" s="2">
        <v>350</v>
      </c>
      <c r="H116" s="2">
        <v>95900</v>
      </c>
      <c r="I116" s="2">
        <v>3836</v>
      </c>
      <c r="J116" s="2">
        <v>92064</v>
      </c>
      <c r="K116" s="2">
        <v>71240</v>
      </c>
      <c r="L116" s="2">
        <v>20824</v>
      </c>
      <c r="M116" s="3">
        <v>41974</v>
      </c>
      <c r="N116" s="4">
        <v>12</v>
      </c>
      <c r="O116" s="1" t="s">
        <v>27</v>
      </c>
      <c r="P116" s="11">
        <v>2014</v>
      </c>
      <c r="Q116" s="2">
        <v>76</v>
      </c>
    </row>
    <row r="117" spans="1:17" x14ac:dyDescent="0.25">
      <c r="A117" t="s">
        <v>31</v>
      </c>
      <c r="B117" t="s">
        <v>26</v>
      </c>
      <c r="C117" s="1" t="s">
        <v>37</v>
      </c>
      <c r="D117" s="1" t="s">
        <v>42</v>
      </c>
      <c r="E117">
        <v>1138</v>
      </c>
      <c r="F117" s="2">
        <v>10</v>
      </c>
      <c r="G117" s="2">
        <v>125</v>
      </c>
      <c r="H117" s="2">
        <v>142250</v>
      </c>
      <c r="I117" s="2">
        <v>5690</v>
      </c>
      <c r="J117" s="2">
        <v>136560</v>
      </c>
      <c r="K117" s="2">
        <v>136560</v>
      </c>
      <c r="L117" s="2">
        <v>0</v>
      </c>
      <c r="M117" s="3">
        <v>41974</v>
      </c>
      <c r="N117" s="4">
        <v>12</v>
      </c>
      <c r="O117" s="1" t="s">
        <v>27</v>
      </c>
      <c r="P117" s="11">
        <v>2014</v>
      </c>
      <c r="Q117" s="2">
        <v>0</v>
      </c>
    </row>
    <row r="118" spans="1:17" x14ac:dyDescent="0.25">
      <c r="A118" t="s">
        <v>17</v>
      </c>
      <c r="B118" t="s">
        <v>26</v>
      </c>
      <c r="C118" s="1" t="s">
        <v>40</v>
      </c>
      <c r="D118" s="1" t="s">
        <v>42</v>
      </c>
      <c r="E118">
        <v>1865</v>
      </c>
      <c r="F118" s="2">
        <v>260</v>
      </c>
      <c r="G118" s="2">
        <v>350</v>
      </c>
      <c r="H118" s="2">
        <v>652750</v>
      </c>
      <c r="I118" s="2">
        <v>26110</v>
      </c>
      <c r="J118" s="2">
        <v>626640</v>
      </c>
      <c r="K118" s="2">
        <v>484900</v>
      </c>
      <c r="L118" s="2">
        <v>141740</v>
      </c>
      <c r="M118" s="3">
        <v>41671</v>
      </c>
      <c r="N118" s="4">
        <v>2</v>
      </c>
      <c r="O118" s="1" t="s">
        <v>38</v>
      </c>
      <c r="P118" s="11">
        <v>2014</v>
      </c>
      <c r="Q118" s="2">
        <v>76</v>
      </c>
    </row>
    <row r="119" spans="1:17" x14ac:dyDescent="0.25">
      <c r="A119" t="s">
        <v>31</v>
      </c>
      <c r="B119" t="s">
        <v>26</v>
      </c>
      <c r="C119" s="1" t="s">
        <v>40</v>
      </c>
      <c r="D119" s="1" t="s">
        <v>42</v>
      </c>
      <c r="E119">
        <v>1074</v>
      </c>
      <c r="F119" s="2">
        <v>260</v>
      </c>
      <c r="G119" s="2">
        <v>125</v>
      </c>
      <c r="H119" s="2">
        <v>134250</v>
      </c>
      <c r="I119" s="2">
        <v>5370</v>
      </c>
      <c r="J119" s="2">
        <v>128880</v>
      </c>
      <c r="K119" s="2">
        <v>128880</v>
      </c>
      <c r="L119" s="2">
        <v>0</v>
      </c>
      <c r="M119" s="3">
        <v>41730</v>
      </c>
      <c r="N119" s="4">
        <v>4</v>
      </c>
      <c r="O119" s="1" t="s">
        <v>41</v>
      </c>
      <c r="P119" s="11">
        <v>2014</v>
      </c>
      <c r="Q119" s="2">
        <v>0</v>
      </c>
    </row>
    <row r="120" spans="1:17" x14ac:dyDescent="0.25">
      <c r="A120" t="s">
        <v>17</v>
      </c>
      <c r="B120" t="s">
        <v>22</v>
      </c>
      <c r="C120" s="1" t="s">
        <v>40</v>
      </c>
      <c r="D120" s="1" t="s">
        <v>42</v>
      </c>
      <c r="E120">
        <v>1907</v>
      </c>
      <c r="F120" s="2">
        <v>260</v>
      </c>
      <c r="G120" s="2">
        <v>350</v>
      </c>
      <c r="H120" s="2">
        <v>667450</v>
      </c>
      <c r="I120" s="2">
        <v>26698</v>
      </c>
      <c r="J120" s="2">
        <v>640752</v>
      </c>
      <c r="K120" s="2">
        <v>495820</v>
      </c>
      <c r="L120" s="2">
        <v>144932</v>
      </c>
      <c r="M120" s="3">
        <v>41883</v>
      </c>
      <c r="N120" s="4">
        <v>9</v>
      </c>
      <c r="O120" s="1" t="s">
        <v>35</v>
      </c>
      <c r="P120" s="11">
        <v>2014</v>
      </c>
      <c r="Q120" s="2">
        <v>76</v>
      </c>
    </row>
    <row r="121" spans="1:17" x14ac:dyDescent="0.25">
      <c r="A121" t="s">
        <v>17</v>
      </c>
      <c r="B121" t="s">
        <v>22</v>
      </c>
      <c r="C121" s="1" t="s">
        <v>37</v>
      </c>
      <c r="D121" s="1" t="s">
        <v>45</v>
      </c>
      <c r="E121">
        <v>1372</v>
      </c>
      <c r="F121" s="2">
        <v>10</v>
      </c>
      <c r="G121" s="2">
        <v>7</v>
      </c>
      <c r="H121" s="2">
        <v>9604</v>
      </c>
      <c r="I121" s="2">
        <v>480.2</v>
      </c>
      <c r="J121" s="2">
        <v>9123.7999999999993</v>
      </c>
      <c r="K121" s="2">
        <v>6860</v>
      </c>
      <c r="L121" s="2">
        <v>2263.7999999999993</v>
      </c>
      <c r="M121" s="3">
        <v>41640</v>
      </c>
      <c r="N121" s="4">
        <v>1</v>
      </c>
      <c r="O121" s="1" t="s">
        <v>21</v>
      </c>
      <c r="P121" s="11">
        <v>2014</v>
      </c>
      <c r="Q121" s="2">
        <v>1.6499999999999995</v>
      </c>
    </row>
    <row r="122" spans="1:17" x14ac:dyDescent="0.25">
      <c r="A122" t="s">
        <v>17</v>
      </c>
      <c r="B122" t="s">
        <v>26</v>
      </c>
      <c r="C122" s="1" t="s">
        <v>37</v>
      </c>
      <c r="D122" s="1" t="s">
        <v>45</v>
      </c>
      <c r="E122">
        <v>2689</v>
      </c>
      <c r="F122" s="2">
        <v>10</v>
      </c>
      <c r="G122" s="2">
        <v>7</v>
      </c>
      <c r="H122" s="2">
        <v>18823</v>
      </c>
      <c r="I122" s="2">
        <v>941.15</v>
      </c>
      <c r="J122" s="2">
        <v>17881.849999999999</v>
      </c>
      <c r="K122" s="2">
        <v>13445</v>
      </c>
      <c r="L122" s="2">
        <v>4436.8499999999985</v>
      </c>
      <c r="M122" s="3">
        <v>41913</v>
      </c>
      <c r="N122" s="4">
        <v>10</v>
      </c>
      <c r="O122" s="1" t="s">
        <v>39</v>
      </c>
      <c r="P122" s="11">
        <v>2014</v>
      </c>
      <c r="Q122" s="2">
        <v>1.6499999999999995</v>
      </c>
    </row>
    <row r="123" spans="1:17" x14ac:dyDescent="0.25">
      <c r="A123" t="s">
        <v>30</v>
      </c>
      <c r="B123" t="s">
        <v>18</v>
      </c>
      <c r="C123" s="1" t="s">
        <v>37</v>
      </c>
      <c r="D123" s="1" t="s">
        <v>45</v>
      </c>
      <c r="E123">
        <v>2431</v>
      </c>
      <c r="F123" s="2">
        <v>10</v>
      </c>
      <c r="G123" s="2">
        <v>12</v>
      </c>
      <c r="H123" s="2">
        <v>29172</v>
      </c>
      <c r="I123" s="2">
        <v>1458.6</v>
      </c>
      <c r="J123" s="2">
        <v>27713.4</v>
      </c>
      <c r="K123" s="2">
        <v>7293</v>
      </c>
      <c r="L123" s="2">
        <v>20420.400000000001</v>
      </c>
      <c r="M123" s="3">
        <v>41974</v>
      </c>
      <c r="N123" s="4">
        <v>12</v>
      </c>
      <c r="O123" s="1" t="s">
        <v>27</v>
      </c>
      <c r="P123" s="11">
        <v>2014</v>
      </c>
      <c r="Q123" s="2">
        <v>8.4</v>
      </c>
    </row>
    <row r="124" spans="1:17" x14ac:dyDescent="0.25">
      <c r="A124" t="s">
        <v>17</v>
      </c>
      <c r="B124" t="s">
        <v>26</v>
      </c>
      <c r="C124" s="1" t="s">
        <v>40</v>
      </c>
      <c r="D124" s="1" t="s">
        <v>45</v>
      </c>
      <c r="E124">
        <v>1683</v>
      </c>
      <c r="F124" s="2">
        <v>260</v>
      </c>
      <c r="G124" s="2">
        <v>7</v>
      </c>
      <c r="H124" s="2">
        <v>11781</v>
      </c>
      <c r="I124" s="2">
        <v>589.04999999999995</v>
      </c>
      <c r="J124" s="2">
        <v>11191.95</v>
      </c>
      <c r="K124" s="2">
        <v>8415</v>
      </c>
      <c r="L124" s="2">
        <v>2776.9500000000007</v>
      </c>
      <c r="M124" s="3">
        <v>41821</v>
      </c>
      <c r="N124" s="4">
        <v>7</v>
      </c>
      <c r="O124" s="1" t="s">
        <v>32</v>
      </c>
      <c r="P124" s="11">
        <v>2014</v>
      </c>
      <c r="Q124" s="2">
        <v>1.6500000000000004</v>
      </c>
    </row>
    <row r="125" spans="1:17" x14ac:dyDescent="0.25">
      <c r="A125" t="s">
        <v>30</v>
      </c>
      <c r="B125" t="s">
        <v>26</v>
      </c>
      <c r="C125" s="1" t="s">
        <v>40</v>
      </c>
      <c r="D125" s="1" t="s">
        <v>45</v>
      </c>
      <c r="E125">
        <v>1123</v>
      </c>
      <c r="F125" s="2">
        <v>260</v>
      </c>
      <c r="G125" s="2">
        <v>12</v>
      </c>
      <c r="H125" s="2">
        <v>13476</v>
      </c>
      <c r="I125" s="2">
        <v>673.8</v>
      </c>
      <c r="J125" s="2">
        <v>12802.2</v>
      </c>
      <c r="K125" s="2">
        <v>3369</v>
      </c>
      <c r="L125" s="2">
        <v>9433.2000000000007</v>
      </c>
      <c r="M125" s="3">
        <v>41852</v>
      </c>
      <c r="N125" s="4">
        <v>8</v>
      </c>
      <c r="O125" s="1" t="s">
        <v>34</v>
      </c>
      <c r="P125" s="11">
        <v>2014</v>
      </c>
      <c r="Q125" s="2">
        <v>8.4</v>
      </c>
    </row>
    <row r="126" spans="1:17" x14ac:dyDescent="0.25">
      <c r="A126" t="s">
        <v>30</v>
      </c>
      <c r="B126" t="s">
        <v>24</v>
      </c>
      <c r="C126" s="1" t="s">
        <v>19</v>
      </c>
      <c r="D126" s="1" t="s">
        <v>45</v>
      </c>
      <c r="E126">
        <v>1865</v>
      </c>
      <c r="F126" s="2">
        <v>3</v>
      </c>
      <c r="G126" s="2">
        <v>12</v>
      </c>
      <c r="H126" s="2">
        <v>22380</v>
      </c>
      <c r="I126" s="2">
        <v>1119</v>
      </c>
      <c r="J126" s="2">
        <v>21261</v>
      </c>
      <c r="K126" s="2">
        <v>5595</v>
      </c>
      <c r="L126" s="2">
        <v>15666</v>
      </c>
      <c r="M126" s="3">
        <v>41671</v>
      </c>
      <c r="N126" s="4">
        <v>2</v>
      </c>
      <c r="O126" s="1" t="s">
        <v>38</v>
      </c>
      <c r="P126" s="11">
        <v>2014</v>
      </c>
      <c r="Q126" s="2">
        <v>8.4</v>
      </c>
    </row>
    <row r="127" spans="1:17" x14ac:dyDescent="0.25">
      <c r="A127" t="s">
        <v>30</v>
      </c>
      <c r="B127" t="s">
        <v>22</v>
      </c>
      <c r="C127" s="1" t="s">
        <v>19</v>
      </c>
      <c r="D127" s="1" t="s">
        <v>45</v>
      </c>
      <c r="E127">
        <v>1116</v>
      </c>
      <c r="F127" s="2">
        <v>3</v>
      </c>
      <c r="G127" s="2">
        <v>12</v>
      </c>
      <c r="H127" s="2">
        <v>13392</v>
      </c>
      <c r="I127" s="2">
        <v>669.6</v>
      </c>
      <c r="J127" s="2">
        <v>12722.4</v>
      </c>
      <c r="K127" s="2">
        <v>3348</v>
      </c>
      <c r="L127" s="2">
        <v>9374.4</v>
      </c>
      <c r="M127" s="3">
        <v>41671</v>
      </c>
      <c r="N127" s="4">
        <v>2</v>
      </c>
      <c r="O127" s="1" t="s">
        <v>38</v>
      </c>
      <c r="P127" s="11">
        <v>2014</v>
      </c>
      <c r="Q127" s="2">
        <v>8.4</v>
      </c>
    </row>
    <row r="128" spans="1:17" x14ac:dyDescent="0.25">
      <c r="A128" t="s">
        <v>17</v>
      </c>
      <c r="B128" t="s">
        <v>24</v>
      </c>
      <c r="C128" s="1" t="s">
        <v>19</v>
      </c>
      <c r="D128" s="1" t="s">
        <v>45</v>
      </c>
      <c r="E128">
        <v>1563</v>
      </c>
      <c r="F128" s="2">
        <v>3</v>
      </c>
      <c r="G128" s="2">
        <v>20</v>
      </c>
      <c r="H128" s="2">
        <v>31260</v>
      </c>
      <c r="I128" s="2">
        <v>1563</v>
      </c>
      <c r="J128" s="2">
        <v>29697</v>
      </c>
      <c r="K128" s="2">
        <v>15630</v>
      </c>
      <c r="L128" s="2">
        <v>14067</v>
      </c>
      <c r="M128" s="3">
        <v>41760</v>
      </c>
      <c r="N128" s="4">
        <v>5</v>
      </c>
      <c r="O128" s="1" t="s">
        <v>43</v>
      </c>
      <c r="P128" s="11">
        <v>2014</v>
      </c>
      <c r="Q128" s="2">
        <v>9</v>
      </c>
    </row>
    <row r="129" spans="1:17" x14ac:dyDescent="0.25">
      <c r="A129" t="s">
        <v>33</v>
      </c>
      <c r="B129" t="s">
        <v>36</v>
      </c>
      <c r="C129" s="1" t="s">
        <v>19</v>
      </c>
      <c r="D129" s="1" t="s">
        <v>45</v>
      </c>
      <c r="E129">
        <v>991</v>
      </c>
      <c r="F129" s="2">
        <v>3</v>
      </c>
      <c r="G129" s="2">
        <v>300</v>
      </c>
      <c r="H129" s="2">
        <v>297300</v>
      </c>
      <c r="I129" s="2">
        <v>14865</v>
      </c>
      <c r="J129" s="2">
        <v>282435</v>
      </c>
      <c r="K129" s="2">
        <v>247750</v>
      </c>
      <c r="L129" s="2">
        <v>34685</v>
      </c>
      <c r="M129" s="3">
        <v>41791</v>
      </c>
      <c r="N129" s="4">
        <v>6</v>
      </c>
      <c r="O129" s="1" t="s">
        <v>25</v>
      </c>
      <c r="P129" s="11">
        <v>2014</v>
      </c>
      <c r="Q129" s="2">
        <v>35</v>
      </c>
    </row>
    <row r="130" spans="1:17" x14ac:dyDescent="0.25">
      <c r="A130" t="s">
        <v>23</v>
      </c>
      <c r="B130" t="s">
        <v>26</v>
      </c>
      <c r="C130" s="1" t="s">
        <v>19</v>
      </c>
      <c r="D130" s="1" t="s">
        <v>45</v>
      </c>
      <c r="E130">
        <v>2791</v>
      </c>
      <c r="F130" s="2">
        <v>3</v>
      </c>
      <c r="G130" s="2">
        <v>15</v>
      </c>
      <c r="H130" s="2">
        <v>41865</v>
      </c>
      <c r="I130" s="2">
        <v>2093.25</v>
      </c>
      <c r="J130" s="2">
        <v>39771.75</v>
      </c>
      <c r="K130" s="2">
        <v>27910</v>
      </c>
      <c r="L130" s="2">
        <v>11861.75</v>
      </c>
      <c r="M130" s="3">
        <v>41944</v>
      </c>
      <c r="N130" s="4">
        <v>11</v>
      </c>
      <c r="O130" s="1" t="s">
        <v>44</v>
      </c>
      <c r="P130" s="11">
        <v>2014</v>
      </c>
      <c r="Q130" s="2">
        <v>4.25</v>
      </c>
    </row>
    <row r="131" spans="1:17" x14ac:dyDescent="0.25">
      <c r="A131" t="s">
        <v>17</v>
      </c>
      <c r="B131" t="s">
        <v>36</v>
      </c>
      <c r="C131" s="1" t="s">
        <v>19</v>
      </c>
      <c r="D131" s="1" t="s">
        <v>45</v>
      </c>
      <c r="E131">
        <v>570</v>
      </c>
      <c r="F131" s="2">
        <v>3</v>
      </c>
      <c r="G131" s="2">
        <v>7</v>
      </c>
      <c r="H131" s="2">
        <v>3990</v>
      </c>
      <c r="I131" s="2">
        <v>199.5</v>
      </c>
      <c r="J131" s="2">
        <v>3790.5</v>
      </c>
      <c r="K131" s="2">
        <v>2850</v>
      </c>
      <c r="L131" s="2">
        <v>940.5</v>
      </c>
      <c r="M131" s="3">
        <v>41974</v>
      </c>
      <c r="N131" s="4">
        <v>12</v>
      </c>
      <c r="O131" s="1" t="s">
        <v>27</v>
      </c>
      <c r="P131" s="11">
        <v>2014</v>
      </c>
      <c r="Q131" s="2">
        <v>1.65</v>
      </c>
    </row>
    <row r="132" spans="1:17" x14ac:dyDescent="0.25">
      <c r="A132" t="s">
        <v>17</v>
      </c>
      <c r="B132" t="s">
        <v>24</v>
      </c>
      <c r="C132" s="1" t="s">
        <v>19</v>
      </c>
      <c r="D132" s="1" t="s">
        <v>45</v>
      </c>
      <c r="E132">
        <v>2487</v>
      </c>
      <c r="F132" s="2">
        <v>3</v>
      </c>
      <c r="G132" s="2">
        <v>7</v>
      </c>
      <c r="H132" s="2">
        <v>17409</v>
      </c>
      <c r="I132" s="2">
        <v>870.45</v>
      </c>
      <c r="J132" s="2">
        <v>16538.55</v>
      </c>
      <c r="K132" s="2">
        <v>12435</v>
      </c>
      <c r="L132" s="2">
        <v>4103.5499999999993</v>
      </c>
      <c r="M132" s="3">
        <v>41974</v>
      </c>
      <c r="N132" s="4">
        <v>12</v>
      </c>
      <c r="O132" s="1" t="s">
        <v>27</v>
      </c>
      <c r="P132" s="11">
        <v>2014</v>
      </c>
      <c r="Q132" s="2">
        <v>1.6499999999999997</v>
      </c>
    </row>
    <row r="133" spans="1:17" x14ac:dyDescent="0.25">
      <c r="A133" t="s">
        <v>17</v>
      </c>
      <c r="B133" t="s">
        <v>24</v>
      </c>
      <c r="C133" s="1" t="s">
        <v>28</v>
      </c>
      <c r="D133" s="1" t="s">
        <v>45</v>
      </c>
      <c r="E133">
        <v>1384.5</v>
      </c>
      <c r="F133" s="2">
        <v>5</v>
      </c>
      <c r="G133" s="2">
        <v>350</v>
      </c>
      <c r="H133" s="2">
        <v>484575</v>
      </c>
      <c r="I133" s="2">
        <v>24228.75</v>
      </c>
      <c r="J133" s="2">
        <v>460346.25</v>
      </c>
      <c r="K133" s="2">
        <v>359970</v>
      </c>
      <c r="L133" s="2">
        <v>100376.25</v>
      </c>
      <c r="M133" s="3">
        <v>41640</v>
      </c>
      <c r="N133" s="4">
        <v>1</v>
      </c>
      <c r="O133" s="1" t="s">
        <v>21</v>
      </c>
      <c r="P133" s="11">
        <v>2014</v>
      </c>
      <c r="Q133" s="2">
        <v>72.5</v>
      </c>
    </row>
    <row r="134" spans="1:17" x14ac:dyDescent="0.25">
      <c r="A134" t="s">
        <v>30</v>
      </c>
      <c r="B134" t="s">
        <v>22</v>
      </c>
      <c r="C134" s="1" t="s">
        <v>28</v>
      </c>
      <c r="D134" s="1" t="s">
        <v>45</v>
      </c>
      <c r="E134">
        <v>2342</v>
      </c>
      <c r="F134" s="2">
        <v>5</v>
      </c>
      <c r="G134" s="2">
        <v>12</v>
      </c>
      <c r="H134" s="2">
        <v>28104</v>
      </c>
      <c r="I134" s="2">
        <v>1405.2</v>
      </c>
      <c r="J134" s="2">
        <v>26698.799999999999</v>
      </c>
      <c r="K134" s="2">
        <v>7026</v>
      </c>
      <c r="L134" s="2">
        <v>19672.8</v>
      </c>
      <c r="M134" s="3">
        <v>41944</v>
      </c>
      <c r="N134" s="4">
        <v>11</v>
      </c>
      <c r="O134" s="1" t="s">
        <v>44</v>
      </c>
      <c r="P134" s="11">
        <v>2014</v>
      </c>
      <c r="Q134" s="2">
        <v>8.4</v>
      </c>
    </row>
    <row r="135" spans="1:17" x14ac:dyDescent="0.25">
      <c r="A135" t="s">
        <v>17</v>
      </c>
      <c r="B135" t="s">
        <v>24</v>
      </c>
      <c r="C135" s="1" t="s">
        <v>37</v>
      </c>
      <c r="D135" s="1" t="s">
        <v>45</v>
      </c>
      <c r="E135">
        <v>1303</v>
      </c>
      <c r="F135" s="2">
        <v>10</v>
      </c>
      <c r="G135" s="2">
        <v>20</v>
      </c>
      <c r="H135" s="2">
        <v>26060</v>
      </c>
      <c r="I135" s="2">
        <v>1303</v>
      </c>
      <c r="J135" s="2">
        <v>24757</v>
      </c>
      <c r="K135" s="2">
        <v>13030</v>
      </c>
      <c r="L135" s="2">
        <v>11727</v>
      </c>
      <c r="M135" s="3">
        <v>41671</v>
      </c>
      <c r="N135" s="4">
        <v>2</v>
      </c>
      <c r="O135" s="1" t="s">
        <v>38</v>
      </c>
      <c r="P135" s="11">
        <v>2014</v>
      </c>
      <c r="Q135" s="2">
        <v>9</v>
      </c>
    </row>
    <row r="136" spans="1:17" x14ac:dyDescent="0.25">
      <c r="A136" t="s">
        <v>33</v>
      </c>
      <c r="B136" t="s">
        <v>26</v>
      </c>
      <c r="C136" s="1" t="s">
        <v>37</v>
      </c>
      <c r="D136" s="1" t="s">
        <v>45</v>
      </c>
      <c r="E136">
        <v>1607</v>
      </c>
      <c r="F136" s="2">
        <v>10</v>
      </c>
      <c r="G136" s="2">
        <v>300</v>
      </c>
      <c r="H136" s="2">
        <v>482100</v>
      </c>
      <c r="I136" s="2">
        <v>24105</v>
      </c>
      <c r="J136" s="2">
        <v>457995</v>
      </c>
      <c r="K136" s="2">
        <v>401750</v>
      </c>
      <c r="L136" s="2">
        <v>56245</v>
      </c>
      <c r="M136" s="3">
        <v>41730</v>
      </c>
      <c r="N136" s="4">
        <v>4</v>
      </c>
      <c r="O136" s="1" t="s">
        <v>41</v>
      </c>
      <c r="P136" s="11">
        <v>2014</v>
      </c>
      <c r="Q136" s="2">
        <v>35</v>
      </c>
    </row>
    <row r="137" spans="1:17" x14ac:dyDescent="0.25">
      <c r="A137" t="s">
        <v>17</v>
      </c>
      <c r="B137" t="s">
        <v>36</v>
      </c>
      <c r="C137" s="1" t="s">
        <v>37</v>
      </c>
      <c r="D137" s="1" t="s">
        <v>45</v>
      </c>
      <c r="E137">
        <v>2327</v>
      </c>
      <c r="F137" s="2">
        <v>10</v>
      </c>
      <c r="G137" s="2">
        <v>7</v>
      </c>
      <c r="H137" s="2">
        <v>16289</v>
      </c>
      <c r="I137" s="2">
        <v>814.45</v>
      </c>
      <c r="J137" s="2">
        <v>15474.55</v>
      </c>
      <c r="K137" s="2">
        <v>11635</v>
      </c>
      <c r="L137" s="2">
        <v>3839.5499999999993</v>
      </c>
      <c r="M137" s="3">
        <v>41760</v>
      </c>
      <c r="N137" s="4">
        <v>5</v>
      </c>
      <c r="O137" s="1" t="s">
        <v>43</v>
      </c>
      <c r="P137" s="11">
        <v>2014</v>
      </c>
      <c r="Q137" s="2">
        <v>1.6499999999999997</v>
      </c>
    </row>
    <row r="138" spans="1:17" x14ac:dyDescent="0.25">
      <c r="A138" t="s">
        <v>33</v>
      </c>
      <c r="B138" t="s">
        <v>36</v>
      </c>
      <c r="C138" s="1" t="s">
        <v>37</v>
      </c>
      <c r="D138" s="1" t="s">
        <v>45</v>
      </c>
      <c r="E138">
        <v>991</v>
      </c>
      <c r="F138" s="2">
        <v>10</v>
      </c>
      <c r="G138" s="2">
        <v>300</v>
      </c>
      <c r="H138" s="2">
        <v>297300</v>
      </c>
      <c r="I138" s="2">
        <v>14865</v>
      </c>
      <c r="J138" s="2">
        <v>282435</v>
      </c>
      <c r="K138" s="2">
        <v>247750</v>
      </c>
      <c r="L138" s="2">
        <v>34685</v>
      </c>
      <c r="M138" s="3">
        <v>41791</v>
      </c>
      <c r="N138" s="4">
        <v>6</v>
      </c>
      <c r="O138" s="1" t="s">
        <v>25</v>
      </c>
      <c r="P138" s="11">
        <v>2014</v>
      </c>
      <c r="Q138" s="2">
        <v>35</v>
      </c>
    </row>
    <row r="139" spans="1:17" x14ac:dyDescent="0.25">
      <c r="A139" t="s">
        <v>17</v>
      </c>
      <c r="B139" t="s">
        <v>36</v>
      </c>
      <c r="C139" s="1" t="s">
        <v>37</v>
      </c>
      <c r="D139" s="1" t="s">
        <v>45</v>
      </c>
      <c r="E139">
        <v>602</v>
      </c>
      <c r="F139" s="2">
        <v>10</v>
      </c>
      <c r="G139" s="2">
        <v>350</v>
      </c>
      <c r="H139" s="2">
        <v>210700</v>
      </c>
      <c r="I139" s="2">
        <v>10535</v>
      </c>
      <c r="J139" s="2">
        <v>200165</v>
      </c>
      <c r="K139" s="2">
        <v>156520</v>
      </c>
      <c r="L139" s="2">
        <v>43645</v>
      </c>
      <c r="M139" s="3">
        <v>41791</v>
      </c>
      <c r="N139" s="4">
        <v>6</v>
      </c>
      <c r="O139" s="1" t="s">
        <v>25</v>
      </c>
      <c r="P139" s="11">
        <v>2014</v>
      </c>
      <c r="Q139" s="2">
        <v>72.5</v>
      </c>
    </row>
    <row r="140" spans="1:17" x14ac:dyDescent="0.25">
      <c r="A140" t="s">
        <v>23</v>
      </c>
      <c r="B140" t="s">
        <v>24</v>
      </c>
      <c r="C140" s="1" t="s">
        <v>37</v>
      </c>
      <c r="D140" s="1" t="s">
        <v>45</v>
      </c>
      <c r="E140">
        <v>2620</v>
      </c>
      <c r="F140" s="2">
        <v>10</v>
      </c>
      <c r="G140" s="2">
        <v>15</v>
      </c>
      <c r="H140" s="2">
        <v>39300</v>
      </c>
      <c r="I140" s="2">
        <v>1965</v>
      </c>
      <c r="J140" s="2">
        <v>37335</v>
      </c>
      <c r="K140" s="2">
        <v>26200</v>
      </c>
      <c r="L140" s="2">
        <v>11135</v>
      </c>
      <c r="M140" s="3">
        <v>41883</v>
      </c>
      <c r="N140" s="4">
        <v>9</v>
      </c>
      <c r="O140" s="1" t="s">
        <v>35</v>
      </c>
      <c r="P140" s="11">
        <v>2014</v>
      </c>
      <c r="Q140" s="2">
        <v>4.25</v>
      </c>
    </row>
    <row r="141" spans="1:17" x14ac:dyDescent="0.25">
      <c r="A141" t="s">
        <v>17</v>
      </c>
      <c r="B141" t="s">
        <v>36</v>
      </c>
      <c r="C141" s="1" t="s">
        <v>37</v>
      </c>
      <c r="D141" s="1" t="s">
        <v>45</v>
      </c>
      <c r="E141">
        <v>2663</v>
      </c>
      <c r="F141" s="2">
        <v>10</v>
      </c>
      <c r="G141" s="2">
        <v>20</v>
      </c>
      <c r="H141" s="2">
        <v>53260</v>
      </c>
      <c r="I141" s="2">
        <v>2663</v>
      </c>
      <c r="J141" s="2">
        <v>50597</v>
      </c>
      <c r="K141" s="2">
        <v>26630</v>
      </c>
      <c r="L141" s="2">
        <v>23967</v>
      </c>
      <c r="M141" s="3">
        <v>41974</v>
      </c>
      <c r="N141" s="4">
        <v>12</v>
      </c>
      <c r="O141" s="1" t="s">
        <v>27</v>
      </c>
      <c r="P141" s="11">
        <v>2014</v>
      </c>
      <c r="Q141" s="2">
        <v>9</v>
      </c>
    </row>
    <row r="142" spans="1:17" x14ac:dyDescent="0.25">
      <c r="A142" t="s">
        <v>17</v>
      </c>
      <c r="B142" t="s">
        <v>22</v>
      </c>
      <c r="C142" s="1" t="s">
        <v>40</v>
      </c>
      <c r="D142" s="1" t="s">
        <v>45</v>
      </c>
      <c r="E142">
        <v>1350</v>
      </c>
      <c r="F142" s="2">
        <v>260</v>
      </c>
      <c r="G142" s="2">
        <v>350</v>
      </c>
      <c r="H142" s="2">
        <v>472500</v>
      </c>
      <c r="I142" s="2">
        <v>23625</v>
      </c>
      <c r="J142" s="2">
        <v>448875</v>
      </c>
      <c r="K142" s="2">
        <v>351000</v>
      </c>
      <c r="L142" s="2">
        <v>97875</v>
      </c>
      <c r="M142" s="3">
        <v>41671</v>
      </c>
      <c r="N142" s="4">
        <v>2</v>
      </c>
      <c r="O142" s="1" t="s">
        <v>38</v>
      </c>
      <c r="P142" s="11">
        <v>2014</v>
      </c>
      <c r="Q142" s="2">
        <v>72.5</v>
      </c>
    </row>
    <row r="143" spans="1:17" x14ac:dyDescent="0.25">
      <c r="A143" t="s">
        <v>17</v>
      </c>
      <c r="B143" t="s">
        <v>18</v>
      </c>
      <c r="C143" s="1" t="s">
        <v>40</v>
      </c>
      <c r="D143" s="1" t="s">
        <v>45</v>
      </c>
      <c r="E143">
        <v>552</v>
      </c>
      <c r="F143" s="2">
        <v>260</v>
      </c>
      <c r="G143" s="2">
        <v>350</v>
      </c>
      <c r="H143" s="2">
        <v>193200</v>
      </c>
      <c r="I143" s="2">
        <v>9660</v>
      </c>
      <c r="J143" s="2">
        <v>183540</v>
      </c>
      <c r="K143" s="2">
        <v>143520</v>
      </c>
      <c r="L143" s="2">
        <v>40020</v>
      </c>
      <c r="M143" s="3">
        <v>41852</v>
      </c>
      <c r="N143" s="4">
        <v>8</v>
      </c>
      <c r="O143" s="1" t="s">
        <v>34</v>
      </c>
      <c r="P143" s="11">
        <v>2014</v>
      </c>
      <c r="Q143" s="2">
        <v>72.5</v>
      </c>
    </row>
    <row r="144" spans="1:17" x14ac:dyDescent="0.25">
      <c r="A144" t="s">
        <v>33</v>
      </c>
      <c r="B144" t="s">
        <v>22</v>
      </c>
      <c r="C144" s="1" t="s">
        <v>40</v>
      </c>
      <c r="D144" s="1" t="s">
        <v>45</v>
      </c>
      <c r="E144">
        <v>1250</v>
      </c>
      <c r="F144" s="2">
        <v>260</v>
      </c>
      <c r="G144" s="2">
        <v>300</v>
      </c>
      <c r="H144" s="2">
        <v>375000</v>
      </c>
      <c r="I144" s="2">
        <v>18750</v>
      </c>
      <c r="J144" s="2">
        <v>356250</v>
      </c>
      <c r="K144" s="2">
        <v>312500</v>
      </c>
      <c r="L144" s="2">
        <v>43750</v>
      </c>
      <c r="M144" s="3">
        <v>41974</v>
      </c>
      <c r="N144" s="4">
        <v>12</v>
      </c>
      <c r="O144" s="1" t="s">
        <v>27</v>
      </c>
      <c r="P144" s="11">
        <v>2014</v>
      </c>
      <c r="Q144" s="2">
        <v>35</v>
      </c>
    </row>
    <row r="145" spans="1:17" x14ac:dyDescent="0.25">
      <c r="A145" t="s">
        <v>23</v>
      </c>
      <c r="B145" t="s">
        <v>24</v>
      </c>
      <c r="C145" s="1" t="s">
        <v>37</v>
      </c>
      <c r="D145" s="1" t="s">
        <v>45</v>
      </c>
      <c r="E145">
        <v>3801</v>
      </c>
      <c r="F145" s="2">
        <v>10</v>
      </c>
      <c r="G145" s="2">
        <v>15</v>
      </c>
      <c r="H145" s="2">
        <v>57015</v>
      </c>
      <c r="I145" s="2">
        <v>3420.8999999999996</v>
      </c>
      <c r="J145" s="2">
        <v>53594.100000000006</v>
      </c>
      <c r="K145" s="2">
        <v>38010</v>
      </c>
      <c r="L145" s="2">
        <v>15584.100000000002</v>
      </c>
      <c r="M145" s="3">
        <v>41730</v>
      </c>
      <c r="N145" s="4">
        <v>4</v>
      </c>
      <c r="O145" s="1" t="s">
        <v>41</v>
      </c>
      <c r="P145" s="11">
        <v>2014</v>
      </c>
      <c r="Q145" s="2">
        <v>4.1000000000000005</v>
      </c>
    </row>
    <row r="146" spans="1:17" x14ac:dyDescent="0.25">
      <c r="A146" t="s">
        <v>17</v>
      </c>
      <c r="B146" t="s">
        <v>36</v>
      </c>
      <c r="C146" s="1" t="s">
        <v>19</v>
      </c>
      <c r="D146" s="1" t="s">
        <v>45</v>
      </c>
      <c r="E146">
        <v>1117.5</v>
      </c>
      <c r="F146" s="2">
        <v>3</v>
      </c>
      <c r="G146" s="2">
        <v>20</v>
      </c>
      <c r="H146" s="2">
        <v>22350</v>
      </c>
      <c r="I146" s="2">
        <v>1341</v>
      </c>
      <c r="J146" s="2">
        <v>21009</v>
      </c>
      <c r="K146" s="2">
        <v>11175</v>
      </c>
      <c r="L146" s="2">
        <v>9834</v>
      </c>
      <c r="M146" s="3">
        <v>41640</v>
      </c>
      <c r="N146" s="4">
        <v>1</v>
      </c>
      <c r="O146" s="1" t="s">
        <v>21</v>
      </c>
      <c r="P146" s="11">
        <v>2014</v>
      </c>
      <c r="Q146" s="2">
        <v>8.8000000000000007</v>
      </c>
    </row>
    <row r="147" spans="1:17" x14ac:dyDescent="0.25">
      <c r="A147" t="s">
        <v>23</v>
      </c>
      <c r="B147" t="s">
        <v>18</v>
      </c>
      <c r="C147" s="1" t="s">
        <v>19</v>
      </c>
      <c r="D147" s="1" t="s">
        <v>45</v>
      </c>
      <c r="E147">
        <v>2844</v>
      </c>
      <c r="F147" s="2">
        <v>3</v>
      </c>
      <c r="G147" s="2">
        <v>15</v>
      </c>
      <c r="H147" s="2">
        <v>42660</v>
      </c>
      <c r="I147" s="2">
        <v>2559.6</v>
      </c>
      <c r="J147" s="2">
        <v>40100.400000000001</v>
      </c>
      <c r="K147" s="2">
        <v>28440</v>
      </c>
      <c r="L147" s="2">
        <v>11660.400000000001</v>
      </c>
      <c r="M147" s="3">
        <v>41791</v>
      </c>
      <c r="N147" s="4">
        <v>6</v>
      </c>
      <c r="O147" s="1" t="s">
        <v>25</v>
      </c>
      <c r="P147" s="11">
        <v>2014</v>
      </c>
      <c r="Q147" s="2">
        <v>4.1000000000000005</v>
      </c>
    </row>
    <row r="148" spans="1:17" x14ac:dyDescent="0.25">
      <c r="A148" t="s">
        <v>30</v>
      </c>
      <c r="B148" t="s">
        <v>26</v>
      </c>
      <c r="C148" s="1" t="s">
        <v>19</v>
      </c>
      <c r="D148" s="1" t="s">
        <v>45</v>
      </c>
      <c r="E148">
        <v>562</v>
      </c>
      <c r="F148" s="2">
        <v>3</v>
      </c>
      <c r="G148" s="2">
        <v>12</v>
      </c>
      <c r="H148" s="2">
        <v>6744</v>
      </c>
      <c r="I148" s="2">
        <v>404.64</v>
      </c>
      <c r="J148" s="2">
        <v>6339.36</v>
      </c>
      <c r="K148" s="2">
        <v>1686</v>
      </c>
      <c r="L148" s="2">
        <v>4653.3599999999997</v>
      </c>
      <c r="M148" s="3">
        <v>41883</v>
      </c>
      <c r="N148" s="4">
        <v>9</v>
      </c>
      <c r="O148" s="1" t="s">
        <v>35</v>
      </c>
      <c r="P148" s="11">
        <v>2014</v>
      </c>
      <c r="Q148" s="2">
        <v>8.2799999999999994</v>
      </c>
    </row>
    <row r="149" spans="1:17" x14ac:dyDescent="0.25">
      <c r="A149" t="s">
        <v>23</v>
      </c>
      <c r="B149" t="s">
        <v>36</v>
      </c>
      <c r="C149" s="1" t="s">
        <v>19</v>
      </c>
      <c r="D149" s="1" t="s">
        <v>45</v>
      </c>
      <c r="E149">
        <v>2030</v>
      </c>
      <c r="F149" s="2">
        <v>3</v>
      </c>
      <c r="G149" s="2">
        <v>15</v>
      </c>
      <c r="H149" s="2">
        <v>30450</v>
      </c>
      <c r="I149" s="2">
        <v>1827</v>
      </c>
      <c r="J149" s="2">
        <v>28623</v>
      </c>
      <c r="K149" s="2">
        <v>20300</v>
      </c>
      <c r="L149" s="2">
        <v>8323</v>
      </c>
      <c r="M149" s="3">
        <v>41944</v>
      </c>
      <c r="N149" s="4">
        <v>11</v>
      </c>
      <c r="O149" s="1" t="s">
        <v>44</v>
      </c>
      <c r="P149" s="11">
        <v>2014</v>
      </c>
      <c r="Q149" s="2">
        <v>4.0999999999999996</v>
      </c>
    </row>
    <row r="150" spans="1:17" x14ac:dyDescent="0.25">
      <c r="A150" t="s">
        <v>17</v>
      </c>
      <c r="B150" t="s">
        <v>26</v>
      </c>
      <c r="C150" s="1" t="s">
        <v>28</v>
      </c>
      <c r="D150" s="1" t="s">
        <v>45</v>
      </c>
      <c r="E150">
        <v>980</v>
      </c>
      <c r="F150" s="2">
        <v>5</v>
      </c>
      <c r="G150" s="2">
        <v>350</v>
      </c>
      <c r="H150" s="2">
        <v>343000</v>
      </c>
      <c r="I150" s="2">
        <v>20580</v>
      </c>
      <c r="J150" s="2">
        <v>322420</v>
      </c>
      <c r="K150" s="2">
        <v>254800</v>
      </c>
      <c r="L150" s="2">
        <v>67620</v>
      </c>
      <c r="M150" s="3">
        <v>41730</v>
      </c>
      <c r="N150" s="4">
        <v>4</v>
      </c>
      <c r="O150" s="1" t="s">
        <v>41</v>
      </c>
      <c r="P150" s="11">
        <v>2014</v>
      </c>
      <c r="Q150" s="2">
        <v>69</v>
      </c>
    </row>
    <row r="151" spans="1:17" x14ac:dyDescent="0.25">
      <c r="A151" t="s">
        <v>17</v>
      </c>
      <c r="B151" t="s">
        <v>22</v>
      </c>
      <c r="C151" s="1" t="s">
        <v>28</v>
      </c>
      <c r="D151" s="1" t="s">
        <v>45</v>
      </c>
      <c r="E151">
        <v>1460</v>
      </c>
      <c r="F151" s="2">
        <v>5</v>
      </c>
      <c r="G151" s="2">
        <v>350</v>
      </c>
      <c r="H151" s="2">
        <v>511000</v>
      </c>
      <c r="I151" s="2">
        <v>30660</v>
      </c>
      <c r="J151" s="2">
        <v>480340</v>
      </c>
      <c r="K151" s="2">
        <v>379600</v>
      </c>
      <c r="L151" s="2">
        <v>100740</v>
      </c>
      <c r="M151" s="3">
        <v>41760</v>
      </c>
      <c r="N151" s="4">
        <v>5</v>
      </c>
      <c r="O151" s="1" t="s">
        <v>43</v>
      </c>
      <c r="P151" s="11">
        <v>2014</v>
      </c>
      <c r="Q151" s="2">
        <v>69</v>
      </c>
    </row>
    <row r="152" spans="1:17" x14ac:dyDescent="0.25">
      <c r="A152" t="s">
        <v>30</v>
      </c>
      <c r="B152" t="s">
        <v>36</v>
      </c>
      <c r="C152" s="1" t="s">
        <v>28</v>
      </c>
      <c r="D152" s="1" t="s">
        <v>45</v>
      </c>
      <c r="E152">
        <v>2723</v>
      </c>
      <c r="F152" s="2">
        <v>5</v>
      </c>
      <c r="G152" s="2">
        <v>12</v>
      </c>
      <c r="H152" s="2">
        <v>32676</v>
      </c>
      <c r="I152" s="2">
        <v>1960.56</v>
      </c>
      <c r="J152" s="2">
        <v>30715.439999999999</v>
      </c>
      <c r="K152" s="2">
        <v>8169</v>
      </c>
      <c r="L152" s="2">
        <v>22546.44</v>
      </c>
      <c r="M152" s="3">
        <v>41944</v>
      </c>
      <c r="N152" s="4">
        <v>11</v>
      </c>
      <c r="O152" s="1" t="s">
        <v>44</v>
      </c>
      <c r="P152" s="11">
        <v>2014</v>
      </c>
      <c r="Q152" s="2">
        <v>8.2799999999999994</v>
      </c>
    </row>
    <row r="153" spans="1:17" x14ac:dyDescent="0.25">
      <c r="A153" t="s">
        <v>17</v>
      </c>
      <c r="B153" t="s">
        <v>24</v>
      </c>
      <c r="C153" s="1" t="s">
        <v>37</v>
      </c>
      <c r="D153" s="1" t="s">
        <v>45</v>
      </c>
      <c r="E153">
        <v>1496</v>
      </c>
      <c r="F153" s="2">
        <v>10</v>
      </c>
      <c r="G153" s="2">
        <v>350</v>
      </c>
      <c r="H153" s="2">
        <v>523600</v>
      </c>
      <c r="I153" s="2">
        <v>31416</v>
      </c>
      <c r="J153" s="2">
        <v>492184</v>
      </c>
      <c r="K153" s="2">
        <v>388960</v>
      </c>
      <c r="L153" s="2">
        <v>103224</v>
      </c>
      <c r="M153" s="3">
        <v>41791</v>
      </c>
      <c r="N153" s="4">
        <v>6</v>
      </c>
      <c r="O153" s="1" t="s">
        <v>25</v>
      </c>
      <c r="P153" s="11">
        <v>2014</v>
      </c>
      <c r="Q153" s="2">
        <v>69</v>
      </c>
    </row>
    <row r="154" spans="1:17" x14ac:dyDescent="0.25">
      <c r="A154" t="s">
        <v>17</v>
      </c>
      <c r="B154" t="s">
        <v>26</v>
      </c>
      <c r="C154" s="1" t="s">
        <v>40</v>
      </c>
      <c r="D154" s="1" t="s">
        <v>45</v>
      </c>
      <c r="E154">
        <v>1679</v>
      </c>
      <c r="F154" s="2">
        <v>260</v>
      </c>
      <c r="G154" s="2">
        <v>350</v>
      </c>
      <c r="H154" s="2">
        <v>587650</v>
      </c>
      <c r="I154" s="2">
        <v>35259</v>
      </c>
      <c r="J154" s="2">
        <v>552391</v>
      </c>
      <c r="K154" s="2">
        <v>436540</v>
      </c>
      <c r="L154" s="2">
        <v>115851</v>
      </c>
      <c r="M154" s="3">
        <v>41883</v>
      </c>
      <c r="N154" s="4">
        <v>9</v>
      </c>
      <c r="O154" s="1" t="s">
        <v>35</v>
      </c>
      <c r="P154" s="11">
        <v>2014</v>
      </c>
      <c r="Q154" s="2">
        <v>69</v>
      </c>
    </row>
    <row r="155" spans="1:17" x14ac:dyDescent="0.25">
      <c r="A155" t="s">
        <v>23</v>
      </c>
      <c r="B155" t="s">
        <v>36</v>
      </c>
      <c r="C155" s="1" t="s">
        <v>37</v>
      </c>
      <c r="D155" s="1" t="s">
        <v>45</v>
      </c>
      <c r="E155">
        <v>2198</v>
      </c>
      <c r="F155" s="2">
        <v>10</v>
      </c>
      <c r="G155" s="2">
        <v>15</v>
      </c>
      <c r="H155" s="2">
        <v>32970</v>
      </c>
      <c r="I155" s="2">
        <v>1978.2</v>
      </c>
      <c r="J155" s="2">
        <v>30991.8</v>
      </c>
      <c r="K155" s="2">
        <v>21980</v>
      </c>
      <c r="L155" s="2">
        <v>9011.7999999999993</v>
      </c>
      <c r="M155" s="3">
        <v>41852</v>
      </c>
      <c r="N155" s="4">
        <v>8</v>
      </c>
      <c r="O155" s="1" t="s">
        <v>34</v>
      </c>
      <c r="P155" s="11">
        <v>2014</v>
      </c>
      <c r="Q155" s="2">
        <v>4.0999999999999996</v>
      </c>
    </row>
    <row r="156" spans="1:17" x14ac:dyDescent="0.25">
      <c r="A156" t="s">
        <v>23</v>
      </c>
      <c r="B156" t="s">
        <v>22</v>
      </c>
      <c r="C156" s="1" t="s">
        <v>37</v>
      </c>
      <c r="D156" s="1" t="s">
        <v>45</v>
      </c>
      <c r="E156">
        <v>1743</v>
      </c>
      <c r="F156" s="2">
        <v>10</v>
      </c>
      <c r="G156" s="2">
        <v>15</v>
      </c>
      <c r="H156" s="2">
        <v>26145</v>
      </c>
      <c r="I156" s="2">
        <v>1568.7</v>
      </c>
      <c r="J156" s="2">
        <v>24576.3</v>
      </c>
      <c r="K156" s="2">
        <v>17430</v>
      </c>
      <c r="L156" s="2">
        <v>7146.2999999999993</v>
      </c>
      <c r="M156" s="3">
        <v>41852</v>
      </c>
      <c r="N156" s="4">
        <v>8</v>
      </c>
      <c r="O156" s="1" t="s">
        <v>34</v>
      </c>
      <c r="P156" s="11">
        <v>2014</v>
      </c>
      <c r="Q156" s="2">
        <v>4.0999999999999996</v>
      </c>
    </row>
    <row r="157" spans="1:17" x14ac:dyDescent="0.25">
      <c r="A157" t="s">
        <v>23</v>
      </c>
      <c r="B157" t="s">
        <v>36</v>
      </c>
      <c r="C157" s="1" t="s">
        <v>37</v>
      </c>
      <c r="D157" s="1" t="s">
        <v>45</v>
      </c>
      <c r="E157">
        <v>1153</v>
      </c>
      <c r="F157" s="2">
        <v>10</v>
      </c>
      <c r="G157" s="2">
        <v>15</v>
      </c>
      <c r="H157" s="2">
        <v>17295</v>
      </c>
      <c r="I157" s="2">
        <v>1037.7</v>
      </c>
      <c r="J157" s="2">
        <v>16257.3</v>
      </c>
      <c r="K157" s="2">
        <v>11530</v>
      </c>
      <c r="L157" s="2">
        <v>4727.2999999999993</v>
      </c>
      <c r="M157" s="3">
        <v>41913</v>
      </c>
      <c r="N157" s="4">
        <v>10</v>
      </c>
      <c r="O157" s="1" t="s">
        <v>39</v>
      </c>
      <c r="P157" s="11">
        <v>2014</v>
      </c>
      <c r="Q157" s="2">
        <v>4.0999999999999996</v>
      </c>
    </row>
    <row r="158" spans="1:17" x14ac:dyDescent="0.25">
      <c r="A158" t="s">
        <v>30</v>
      </c>
      <c r="B158" t="s">
        <v>26</v>
      </c>
      <c r="C158" s="1" t="s">
        <v>19</v>
      </c>
      <c r="D158" s="1" t="s">
        <v>45</v>
      </c>
      <c r="E158">
        <v>727</v>
      </c>
      <c r="F158" s="2">
        <v>3</v>
      </c>
      <c r="G158" s="2">
        <v>12</v>
      </c>
      <c r="H158" s="2">
        <v>8724</v>
      </c>
      <c r="I158" s="2">
        <v>610.67999999999995</v>
      </c>
      <c r="J158" s="2">
        <v>8113.32</v>
      </c>
      <c r="K158" s="2">
        <v>2181</v>
      </c>
      <c r="L158" s="2">
        <v>5932.32</v>
      </c>
      <c r="M158" s="3">
        <v>41671</v>
      </c>
      <c r="N158" s="4">
        <v>2</v>
      </c>
      <c r="O158" s="1" t="s">
        <v>38</v>
      </c>
      <c r="P158" s="11">
        <v>2014</v>
      </c>
      <c r="Q158" s="2">
        <v>8.16</v>
      </c>
    </row>
    <row r="159" spans="1:17" x14ac:dyDescent="0.25">
      <c r="A159" t="s">
        <v>30</v>
      </c>
      <c r="B159" t="s">
        <v>18</v>
      </c>
      <c r="C159" s="1" t="s">
        <v>19</v>
      </c>
      <c r="D159" s="1" t="s">
        <v>45</v>
      </c>
      <c r="E159">
        <v>1884</v>
      </c>
      <c r="F159" s="2">
        <v>3</v>
      </c>
      <c r="G159" s="2">
        <v>12</v>
      </c>
      <c r="H159" s="2">
        <v>22608</v>
      </c>
      <c r="I159" s="2">
        <v>1582.56</v>
      </c>
      <c r="J159" s="2">
        <v>21025.439999999999</v>
      </c>
      <c r="K159" s="2">
        <v>5652</v>
      </c>
      <c r="L159" s="2">
        <v>15373.439999999999</v>
      </c>
      <c r="M159" s="3">
        <v>41852</v>
      </c>
      <c r="N159" s="4">
        <v>8</v>
      </c>
      <c r="O159" s="1" t="s">
        <v>34</v>
      </c>
      <c r="P159" s="11">
        <v>2014</v>
      </c>
      <c r="Q159" s="2">
        <v>8.16</v>
      </c>
    </row>
    <row r="160" spans="1:17" x14ac:dyDescent="0.25">
      <c r="A160" t="s">
        <v>30</v>
      </c>
      <c r="B160" t="s">
        <v>26</v>
      </c>
      <c r="C160" s="1" t="s">
        <v>28</v>
      </c>
      <c r="D160" s="1" t="s">
        <v>45</v>
      </c>
      <c r="E160">
        <v>2340</v>
      </c>
      <c r="F160" s="2">
        <v>5</v>
      </c>
      <c r="G160" s="2">
        <v>12</v>
      </c>
      <c r="H160" s="2">
        <v>28080</v>
      </c>
      <c r="I160" s="2">
        <v>1965.6</v>
      </c>
      <c r="J160" s="2">
        <v>26114.400000000001</v>
      </c>
      <c r="K160" s="2">
        <v>7020</v>
      </c>
      <c r="L160" s="2">
        <v>19094.400000000001</v>
      </c>
      <c r="M160" s="3">
        <v>41640</v>
      </c>
      <c r="N160" s="4">
        <v>1</v>
      </c>
      <c r="O160" s="1" t="s">
        <v>21</v>
      </c>
      <c r="P160" s="11">
        <v>2014</v>
      </c>
      <c r="Q160" s="2">
        <v>8.16</v>
      </c>
    </row>
    <row r="161" spans="1:17" x14ac:dyDescent="0.25">
      <c r="A161" t="s">
        <v>30</v>
      </c>
      <c r="B161" t="s">
        <v>24</v>
      </c>
      <c r="C161" s="1" t="s">
        <v>28</v>
      </c>
      <c r="D161" s="1" t="s">
        <v>45</v>
      </c>
      <c r="E161">
        <v>2342</v>
      </c>
      <c r="F161" s="2">
        <v>5</v>
      </c>
      <c r="G161" s="2">
        <v>12</v>
      </c>
      <c r="H161" s="2">
        <v>28104</v>
      </c>
      <c r="I161" s="2">
        <v>1967.28</v>
      </c>
      <c r="J161" s="2">
        <v>26136.720000000001</v>
      </c>
      <c r="K161" s="2">
        <v>7026</v>
      </c>
      <c r="L161" s="2">
        <v>19110.72</v>
      </c>
      <c r="M161" s="3">
        <v>41944</v>
      </c>
      <c r="N161" s="4">
        <v>11</v>
      </c>
      <c r="O161" s="1" t="s">
        <v>44</v>
      </c>
      <c r="P161" s="11">
        <v>2014</v>
      </c>
      <c r="Q161" s="2">
        <v>8.16</v>
      </c>
    </row>
    <row r="162" spans="1:17" x14ac:dyDescent="0.25">
      <c r="A162" t="s">
        <v>17</v>
      </c>
      <c r="B162" t="s">
        <v>18</v>
      </c>
      <c r="C162" s="1" t="s">
        <v>40</v>
      </c>
      <c r="D162" s="1" t="s">
        <v>45</v>
      </c>
      <c r="E162">
        <v>1135</v>
      </c>
      <c r="F162" s="2">
        <v>260</v>
      </c>
      <c r="G162" s="2">
        <v>7</v>
      </c>
      <c r="H162" s="2">
        <v>7945</v>
      </c>
      <c r="I162" s="2">
        <v>556.15</v>
      </c>
      <c r="J162" s="2">
        <v>7388.85</v>
      </c>
      <c r="K162" s="2">
        <v>5675</v>
      </c>
      <c r="L162" s="2">
        <v>1713.8500000000004</v>
      </c>
      <c r="M162" s="3">
        <v>41791</v>
      </c>
      <c r="N162" s="4">
        <v>6</v>
      </c>
      <c r="O162" s="1" t="s">
        <v>25</v>
      </c>
      <c r="P162" s="11">
        <v>2014</v>
      </c>
      <c r="Q162" s="2">
        <v>1.5100000000000002</v>
      </c>
    </row>
    <row r="163" spans="1:17" x14ac:dyDescent="0.25">
      <c r="A163" t="s">
        <v>17</v>
      </c>
      <c r="B163" t="s">
        <v>36</v>
      </c>
      <c r="C163" s="1" t="s">
        <v>19</v>
      </c>
      <c r="D163" s="1" t="s">
        <v>45</v>
      </c>
      <c r="E163">
        <v>1761</v>
      </c>
      <c r="F163" s="2">
        <v>3</v>
      </c>
      <c r="G163" s="2">
        <v>350</v>
      </c>
      <c r="H163" s="2">
        <v>616350</v>
      </c>
      <c r="I163" s="2">
        <v>43144.5</v>
      </c>
      <c r="J163" s="2">
        <v>573205.5</v>
      </c>
      <c r="K163" s="2">
        <v>457860</v>
      </c>
      <c r="L163" s="2">
        <v>115345.5</v>
      </c>
      <c r="M163" s="3">
        <v>41699</v>
      </c>
      <c r="N163" s="4">
        <v>3</v>
      </c>
      <c r="O163" s="1" t="s">
        <v>29</v>
      </c>
      <c r="P163" s="11">
        <v>2014</v>
      </c>
      <c r="Q163" s="2">
        <v>65.5</v>
      </c>
    </row>
    <row r="164" spans="1:17" x14ac:dyDescent="0.25">
      <c r="A164" t="s">
        <v>33</v>
      </c>
      <c r="B164" t="s">
        <v>24</v>
      </c>
      <c r="C164" s="1" t="s">
        <v>19</v>
      </c>
      <c r="D164" s="1" t="s">
        <v>45</v>
      </c>
      <c r="E164">
        <v>448</v>
      </c>
      <c r="F164" s="2">
        <v>3</v>
      </c>
      <c r="G164" s="2">
        <v>300</v>
      </c>
      <c r="H164" s="2">
        <v>134400</v>
      </c>
      <c r="I164" s="2">
        <v>9408</v>
      </c>
      <c r="J164" s="2">
        <v>124992</v>
      </c>
      <c r="K164" s="2">
        <v>112000</v>
      </c>
      <c r="L164" s="2">
        <v>12992</v>
      </c>
      <c r="M164" s="3">
        <v>41791</v>
      </c>
      <c r="N164" s="4">
        <v>6</v>
      </c>
      <c r="O164" s="1" t="s">
        <v>25</v>
      </c>
      <c r="P164" s="11">
        <v>2014</v>
      </c>
      <c r="Q164" s="2">
        <v>29</v>
      </c>
    </row>
    <row r="165" spans="1:17" x14ac:dyDescent="0.25">
      <c r="A165" t="s">
        <v>33</v>
      </c>
      <c r="B165" t="s">
        <v>24</v>
      </c>
      <c r="C165" s="1" t="s">
        <v>19</v>
      </c>
      <c r="D165" s="1" t="s">
        <v>45</v>
      </c>
      <c r="E165">
        <v>2181</v>
      </c>
      <c r="F165" s="2">
        <v>3</v>
      </c>
      <c r="G165" s="2">
        <v>300</v>
      </c>
      <c r="H165" s="2">
        <v>654300</v>
      </c>
      <c r="I165" s="2">
        <v>45801</v>
      </c>
      <c r="J165" s="2">
        <v>608499</v>
      </c>
      <c r="K165" s="2">
        <v>545250</v>
      </c>
      <c r="L165" s="2">
        <v>63249</v>
      </c>
      <c r="M165" s="3">
        <v>41913</v>
      </c>
      <c r="N165" s="4">
        <v>10</v>
      </c>
      <c r="O165" s="1" t="s">
        <v>39</v>
      </c>
      <c r="P165" s="11">
        <v>2014</v>
      </c>
      <c r="Q165" s="2">
        <v>29</v>
      </c>
    </row>
    <row r="166" spans="1:17" x14ac:dyDescent="0.25">
      <c r="A166" t="s">
        <v>17</v>
      </c>
      <c r="B166" t="s">
        <v>24</v>
      </c>
      <c r="C166" s="1" t="s">
        <v>28</v>
      </c>
      <c r="D166" s="1" t="s">
        <v>45</v>
      </c>
      <c r="E166">
        <v>1976</v>
      </c>
      <c r="F166" s="2">
        <v>5</v>
      </c>
      <c r="G166" s="2">
        <v>20</v>
      </c>
      <c r="H166" s="2">
        <v>39520</v>
      </c>
      <c r="I166" s="2">
        <v>2766.4</v>
      </c>
      <c r="J166" s="2">
        <v>36753.599999999999</v>
      </c>
      <c r="K166" s="2">
        <v>19760</v>
      </c>
      <c r="L166" s="2">
        <v>16993.599999999999</v>
      </c>
      <c r="M166" s="3">
        <v>41913</v>
      </c>
      <c r="N166" s="4">
        <v>10</v>
      </c>
      <c r="O166" s="1" t="s">
        <v>39</v>
      </c>
      <c r="P166" s="11">
        <v>2014</v>
      </c>
      <c r="Q166" s="2">
        <v>8.6</v>
      </c>
    </row>
    <row r="167" spans="1:17" x14ac:dyDescent="0.25">
      <c r="A167" t="s">
        <v>33</v>
      </c>
      <c r="B167" t="s">
        <v>24</v>
      </c>
      <c r="C167" s="1" t="s">
        <v>28</v>
      </c>
      <c r="D167" s="1" t="s">
        <v>45</v>
      </c>
      <c r="E167">
        <v>2181</v>
      </c>
      <c r="F167" s="2">
        <v>5</v>
      </c>
      <c r="G167" s="2">
        <v>300</v>
      </c>
      <c r="H167" s="2">
        <v>654300</v>
      </c>
      <c r="I167" s="2">
        <v>45801</v>
      </c>
      <c r="J167" s="2">
        <v>608499</v>
      </c>
      <c r="K167" s="2">
        <v>545250</v>
      </c>
      <c r="L167" s="2">
        <v>63249</v>
      </c>
      <c r="M167" s="3">
        <v>41913</v>
      </c>
      <c r="N167" s="4">
        <v>10</v>
      </c>
      <c r="O167" s="1" t="s">
        <v>39</v>
      </c>
      <c r="P167" s="11">
        <v>2014</v>
      </c>
      <c r="Q167" s="2">
        <v>29</v>
      </c>
    </row>
    <row r="168" spans="1:17" x14ac:dyDescent="0.25">
      <c r="A168" t="s">
        <v>33</v>
      </c>
      <c r="B168" t="s">
        <v>18</v>
      </c>
      <c r="C168" s="1" t="s">
        <v>37</v>
      </c>
      <c r="D168" s="1" t="s">
        <v>45</v>
      </c>
      <c r="E168">
        <v>1702</v>
      </c>
      <c r="F168" s="2">
        <v>10</v>
      </c>
      <c r="G168" s="2">
        <v>300</v>
      </c>
      <c r="H168" s="2">
        <v>510600</v>
      </c>
      <c r="I168" s="2">
        <v>35742</v>
      </c>
      <c r="J168" s="2">
        <v>474858</v>
      </c>
      <c r="K168" s="2">
        <v>425500</v>
      </c>
      <c r="L168" s="2">
        <v>49358</v>
      </c>
      <c r="M168" s="3">
        <v>41760</v>
      </c>
      <c r="N168" s="4">
        <v>5</v>
      </c>
      <c r="O168" s="1" t="s">
        <v>43</v>
      </c>
      <c r="P168" s="11">
        <v>2014</v>
      </c>
      <c r="Q168" s="2">
        <v>29</v>
      </c>
    </row>
    <row r="169" spans="1:17" x14ac:dyDescent="0.25">
      <c r="A169" t="s">
        <v>33</v>
      </c>
      <c r="B169" t="s">
        <v>24</v>
      </c>
      <c r="C169" s="1" t="s">
        <v>37</v>
      </c>
      <c r="D169" s="1" t="s">
        <v>45</v>
      </c>
      <c r="E169">
        <v>448</v>
      </c>
      <c r="F169" s="2">
        <v>10</v>
      </c>
      <c r="G169" s="2">
        <v>300</v>
      </c>
      <c r="H169" s="2">
        <v>134400</v>
      </c>
      <c r="I169" s="2">
        <v>9408</v>
      </c>
      <c r="J169" s="2">
        <v>124992</v>
      </c>
      <c r="K169" s="2">
        <v>112000</v>
      </c>
      <c r="L169" s="2">
        <v>12992</v>
      </c>
      <c r="M169" s="3">
        <v>41791</v>
      </c>
      <c r="N169" s="4">
        <v>6</v>
      </c>
      <c r="O169" s="1" t="s">
        <v>25</v>
      </c>
      <c r="P169" s="11">
        <v>2014</v>
      </c>
      <c r="Q169" s="2">
        <v>29</v>
      </c>
    </row>
    <row r="170" spans="1:17" x14ac:dyDescent="0.25">
      <c r="A170" t="s">
        <v>23</v>
      </c>
      <c r="B170" t="s">
        <v>24</v>
      </c>
      <c r="C170" s="1" t="s">
        <v>37</v>
      </c>
      <c r="D170" s="1" t="s">
        <v>45</v>
      </c>
      <c r="E170">
        <v>2101</v>
      </c>
      <c r="F170" s="2">
        <v>10</v>
      </c>
      <c r="G170" s="2">
        <v>15</v>
      </c>
      <c r="H170" s="2">
        <v>31515</v>
      </c>
      <c r="I170" s="2">
        <v>2206.0500000000002</v>
      </c>
      <c r="J170" s="2">
        <v>29308.95</v>
      </c>
      <c r="K170" s="2">
        <v>21010</v>
      </c>
      <c r="L170" s="2">
        <v>8298.9500000000007</v>
      </c>
      <c r="M170" s="3">
        <v>41852</v>
      </c>
      <c r="N170" s="4">
        <v>8</v>
      </c>
      <c r="O170" s="1" t="s">
        <v>34</v>
      </c>
      <c r="P170" s="11">
        <v>2014</v>
      </c>
      <c r="Q170" s="2">
        <v>3.95</v>
      </c>
    </row>
    <row r="171" spans="1:17" x14ac:dyDescent="0.25">
      <c r="A171" t="s">
        <v>17</v>
      </c>
      <c r="B171" t="s">
        <v>24</v>
      </c>
      <c r="C171" s="1" t="s">
        <v>37</v>
      </c>
      <c r="D171" s="1" t="s">
        <v>45</v>
      </c>
      <c r="E171">
        <v>1535</v>
      </c>
      <c r="F171" s="2">
        <v>10</v>
      </c>
      <c r="G171" s="2">
        <v>20</v>
      </c>
      <c r="H171" s="2">
        <v>30700</v>
      </c>
      <c r="I171" s="2">
        <v>2149</v>
      </c>
      <c r="J171" s="2">
        <v>28551</v>
      </c>
      <c r="K171" s="2">
        <v>15350</v>
      </c>
      <c r="L171" s="2">
        <v>13201</v>
      </c>
      <c r="M171" s="3">
        <v>41883</v>
      </c>
      <c r="N171" s="4">
        <v>9</v>
      </c>
      <c r="O171" s="1" t="s">
        <v>35</v>
      </c>
      <c r="P171" s="11">
        <v>2014</v>
      </c>
      <c r="Q171" s="2">
        <v>8.6</v>
      </c>
    </row>
    <row r="172" spans="1:17" x14ac:dyDescent="0.25">
      <c r="A172" t="s">
        <v>17</v>
      </c>
      <c r="B172" t="s">
        <v>24</v>
      </c>
      <c r="C172" s="1" t="s">
        <v>40</v>
      </c>
      <c r="D172" s="1" t="s">
        <v>45</v>
      </c>
      <c r="E172">
        <v>2876</v>
      </c>
      <c r="F172" s="2">
        <v>260</v>
      </c>
      <c r="G172" s="2">
        <v>350</v>
      </c>
      <c r="H172" s="2">
        <v>1006600</v>
      </c>
      <c r="I172" s="2">
        <v>70462</v>
      </c>
      <c r="J172" s="2">
        <v>936138</v>
      </c>
      <c r="K172" s="2">
        <v>747760</v>
      </c>
      <c r="L172" s="2">
        <v>188378</v>
      </c>
      <c r="M172" s="3">
        <v>41883</v>
      </c>
      <c r="N172" s="4">
        <v>9</v>
      </c>
      <c r="O172" s="1" t="s">
        <v>35</v>
      </c>
      <c r="P172" s="11">
        <v>2014</v>
      </c>
      <c r="Q172" s="2">
        <v>65.5</v>
      </c>
    </row>
    <row r="173" spans="1:17" x14ac:dyDescent="0.25">
      <c r="A173" t="s">
        <v>17</v>
      </c>
      <c r="B173" t="s">
        <v>18</v>
      </c>
      <c r="C173" s="1" t="s">
        <v>40</v>
      </c>
      <c r="D173" s="1" t="s">
        <v>45</v>
      </c>
      <c r="E173">
        <v>1118</v>
      </c>
      <c r="F173" s="2">
        <v>260</v>
      </c>
      <c r="G173" s="2">
        <v>20</v>
      </c>
      <c r="H173" s="2">
        <v>22360</v>
      </c>
      <c r="I173" s="2">
        <v>1565.2</v>
      </c>
      <c r="J173" s="2">
        <v>20794.8</v>
      </c>
      <c r="K173" s="2">
        <v>11180</v>
      </c>
      <c r="L173" s="2">
        <v>9614.7999999999993</v>
      </c>
      <c r="M173" s="3">
        <v>41944</v>
      </c>
      <c r="N173" s="4">
        <v>11</v>
      </c>
      <c r="O173" s="1" t="s">
        <v>44</v>
      </c>
      <c r="P173" s="11">
        <v>2014</v>
      </c>
      <c r="Q173" s="2">
        <v>8.6</v>
      </c>
    </row>
    <row r="174" spans="1:17" x14ac:dyDescent="0.25">
      <c r="A174" t="s">
        <v>33</v>
      </c>
      <c r="B174" t="s">
        <v>36</v>
      </c>
      <c r="C174" s="1" t="s">
        <v>40</v>
      </c>
      <c r="D174" s="1" t="s">
        <v>45</v>
      </c>
      <c r="E174">
        <v>1372</v>
      </c>
      <c r="F174" s="2">
        <v>260</v>
      </c>
      <c r="G174" s="2">
        <v>300</v>
      </c>
      <c r="H174" s="2">
        <v>411600</v>
      </c>
      <c r="I174" s="2">
        <v>28812</v>
      </c>
      <c r="J174" s="2">
        <v>382788</v>
      </c>
      <c r="K174" s="2">
        <v>343000</v>
      </c>
      <c r="L174" s="2">
        <v>39788</v>
      </c>
      <c r="M174" s="3">
        <v>41974</v>
      </c>
      <c r="N174" s="4">
        <v>12</v>
      </c>
      <c r="O174" s="1" t="s">
        <v>27</v>
      </c>
      <c r="P174" s="11">
        <v>2014</v>
      </c>
      <c r="Q174" s="2">
        <v>29</v>
      </c>
    </row>
    <row r="175" spans="1:17" x14ac:dyDescent="0.25">
      <c r="A175" t="s">
        <v>17</v>
      </c>
      <c r="B175" t="s">
        <v>18</v>
      </c>
      <c r="C175" s="1" t="s">
        <v>28</v>
      </c>
      <c r="D175" s="1" t="s">
        <v>45</v>
      </c>
      <c r="E175">
        <v>488</v>
      </c>
      <c r="F175" s="2">
        <v>5</v>
      </c>
      <c r="G175" s="2">
        <v>7</v>
      </c>
      <c r="H175" s="2">
        <v>3416</v>
      </c>
      <c r="I175" s="2">
        <v>273.27999999999997</v>
      </c>
      <c r="J175" s="2">
        <v>3142.7200000000003</v>
      </c>
      <c r="K175" s="2">
        <v>2440</v>
      </c>
      <c r="L175" s="2">
        <v>702.72000000000025</v>
      </c>
      <c r="M175" s="3">
        <v>41671</v>
      </c>
      <c r="N175" s="4">
        <v>2</v>
      </c>
      <c r="O175" s="1" t="s">
        <v>38</v>
      </c>
      <c r="P175" s="11">
        <v>2014</v>
      </c>
      <c r="Q175" s="2">
        <v>1.4400000000000006</v>
      </c>
    </row>
    <row r="176" spans="1:17" x14ac:dyDescent="0.25">
      <c r="A176" t="s">
        <v>17</v>
      </c>
      <c r="B176" t="s">
        <v>36</v>
      </c>
      <c r="C176" s="1" t="s">
        <v>28</v>
      </c>
      <c r="D176" s="1" t="s">
        <v>45</v>
      </c>
      <c r="E176">
        <v>1282</v>
      </c>
      <c r="F176" s="2">
        <v>5</v>
      </c>
      <c r="G176" s="2">
        <v>20</v>
      </c>
      <c r="H176" s="2">
        <v>25640</v>
      </c>
      <c r="I176" s="2">
        <v>2051.1999999999998</v>
      </c>
      <c r="J176" s="2">
        <v>23588.799999999999</v>
      </c>
      <c r="K176" s="2">
        <v>12820</v>
      </c>
      <c r="L176" s="2">
        <v>10768.8</v>
      </c>
      <c r="M176" s="3">
        <v>41791</v>
      </c>
      <c r="N176" s="4">
        <v>6</v>
      </c>
      <c r="O176" s="1" t="s">
        <v>25</v>
      </c>
      <c r="P176" s="11">
        <v>2014</v>
      </c>
      <c r="Q176" s="2">
        <v>8.3999999999999986</v>
      </c>
    </row>
    <row r="177" spans="1:17" x14ac:dyDescent="0.25">
      <c r="A177" t="s">
        <v>17</v>
      </c>
      <c r="B177" t="s">
        <v>18</v>
      </c>
      <c r="C177" s="1" t="s">
        <v>37</v>
      </c>
      <c r="D177" s="1" t="s">
        <v>45</v>
      </c>
      <c r="E177">
        <v>257</v>
      </c>
      <c r="F177" s="2">
        <v>10</v>
      </c>
      <c r="G177" s="2">
        <v>7</v>
      </c>
      <c r="H177" s="2">
        <v>1799</v>
      </c>
      <c r="I177" s="2">
        <v>143.91999999999999</v>
      </c>
      <c r="J177" s="2">
        <v>1655.08</v>
      </c>
      <c r="K177" s="2">
        <v>1285</v>
      </c>
      <c r="L177" s="2">
        <v>370.07999999999993</v>
      </c>
      <c r="M177" s="3">
        <v>41760</v>
      </c>
      <c r="N177" s="4">
        <v>5</v>
      </c>
      <c r="O177" s="1" t="s">
        <v>43</v>
      </c>
      <c r="P177" s="11">
        <v>2014</v>
      </c>
      <c r="Q177" s="2">
        <v>1.4399999999999997</v>
      </c>
    </row>
    <row r="178" spans="1:17" x14ac:dyDescent="0.25">
      <c r="A178" t="s">
        <v>17</v>
      </c>
      <c r="B178" t="s">
        <v>36</v>
      </c>
      <c r="C178" s="1" t="s">
        <v>40</v>
      </c>
      <c r="D178" s="1" t="s">
        <v>45</v>
      </c>
      <c r="E178">
        <v>1282</v>
      </c>
      <c r="F178" s="2">
        <v>260</v>
      </c>
      <c r="G178" s="2">
        <v>20</v>
      </c>
      <c r="H178" s="2">
        <v>25640</v>
      </c>
      <c r="I178" s="2">
        <v>2051.1999999999998</v>
      </c>
      <c r="J178" s="2">
        <v>23588.799999999999</v>
      </c>
      <c r="K178" s="2">
        <v>12820</v>
      </c>
      <c r="L178" s="2">
        <v>10768.8</v>
      </c>
      <c r="M178" s="3">
        <v>41791</v>
      </c>
      <c r="N178" s="4">
        <v>6</v>
      </c>
      <c r="O178" s="1" t="s">
        <v>25</v>
      </c>
      <c r="P178" s="11">
        <v>2014</v>
      </c>
      <c r="Q178" s="2">
        <v>8.3999999999999986</v>
      </c>
    </row>
    <row r="179" spans="1:17" x14ac:dyDescent="0.25">
      <c r="A179" t="s">
        <v>23</v>
      </c>
      <c r="B179" t="s">
        <v>24</v>
      </c>
      <c r="C179" s="1" t="s">
        <v>19</v>
      </c>
      <c r="D179" s="1" t="s">
        <v>45</v>
      </c>
      <c r="E179">
        <v>490</v>
      </c>
      <c r="F179" s="2">
        <v>3</v>
      </c>
      <c r="G179" s="2">
        <v>15</v>
      </c>
      <c r="H179" s="2">
        <v>7350</v>
      </c>
      <c r="I179" s="2">
        <v>588</v>
      </c>
      <c r="J179" s="2">
        <v>6762</v>
      </c>
      <c r="K179" s="2">
        <v>4900</v>
      </c>
      <c r="L179" s="2">
        <v>1862</v>
      </c>
      <c r="M179" s="3">
        <v>41944</v>
      </c>
      <c r="N179" s="4">
        <v>11</v>
      </c>
      <c r="O179" s="1" t="s">
        <v>44</v>
      </c>
      <c r="P179" s="11">
        <v>2014</v>
      </c>
      <c r="Q179" s="2">
        <v>3.8</v>
      </c>
    </row>
    <row r="180" spans="1:17" x14ac:dyDescent="0.25">
      <c r="A180" t="s">
        <v>17</v>
      </c>
      <c r="B180" t="s">
        <v>26</v>
      </c>
      <c r="C180" s="1" t="s">
        <v>19</v>
      </c>
      <c r="D180" s="1" t="s">
        <v>45</v>
      </c>
      <c r="E180">
        <v>1362</v>
      </c>
      <c r="F180" s="2">
        <v>3</v>
      </c>
      <c r="G180" s="2">
        <v>350</v>
      </c>
      <c r="H180" s="2">
        <v>476700</v>
      </c>
      <c r="I180" s="2">
        <v>38136</v>
      </c>
      <c r="J180" s="2">
        <v>438564</v>
      </c>
      <c r="K180" s="2">
        <v>354120</v>
      </c>
      <c r="L180" s="2">
        <v>84444</v>
      </c>
      <c r="M180" s="3">
        <v>41974</v>
      </c>
      <c r="N180" s="4">
        <v>12</v>
      </c>
      <c r="O180" s="1" t="s">
        <v>27</v>
      </c>
      <c r="P180" s="11">
        <v>2014</v>
      </c>
      <c r="Q180" s="2">
        <v>62</v>
      </c>
    </row>
    <row r="181" spans="1:17" x14ac:dyDescent="0.25">
      <c r="A181" t="s">
        <v>23</v>
      </c>
      <c r="B181" t="s">
        <v>24</v>
      </c>
      <c r="C181" s="1" t="s">
        <v>28</v>
      </c>
      <c r="D181" s="1" t="s">
        <v>45</v>
      </c>
      <c r="E181">
        <v>2501</v>
      </c>
      <c r="F181" s="2">
        <v>5</v>
      </c>
      <c r="G181" s="2">
        <v>15</v>
      </c>
      <c r="H181" s="2">
        <v>37515</v>
      </c>
      <c r="I181" s="2">
        <v>3001.2</v>
      </c>
      <c r="J181" s="2">
        <v>34513.800000000003</v>
      </c>
      <c r="K181" s="2">
        <v>25010</v>
      </c>
      <c r="L181" s="2">
        <v>9503.8000000000029</v>
      </c>
      <c r="M181" s="3">
        <v>41699</v>
      </c>
      <c r="N181" s="4">
        <v>3</v>
      </c>
      <c r="O181" s="1" t="s">
        <v>29</v>
      </c>
      <c r="P181" s="11">
        <v>2014</v>
      </c>
      <c r="Q181" s="2">
        <v>3.8000000000000012</v>
      </c>
    </row>
    <row r="182" spans="1:17" x14ac:dyDescent="0.25">
      <c r="A182" t="s">
        <v>17</v>
      </c>
      <c r="B182" t="s">
        <v>18</v>
      </c>
      <c r="C182" s="1" t="s">
        <v>28</v>
      </c>
      <c r="D182" s="1" t="s">
        <v>45</v>
      </c>
      <c r="E182">
        <v>708</v>
      </c>
      <c r="F182" s="2">
        <v>5</v>
      </c>
      <c r="G182" s="2">
        <v>20</v>
      </c>
      <c r="H182" s="2">
        <v>14160</v>
      </c>
      <c r="I182" s="2">
        <v>1132.8</v>
      </c>
      <c r="J182" s="2">
        <v>13027.2</v>
      </c>
      <c r="K182" s="2">
        <v>7080</v>
      </c>
      <c r="L182" s="2">
        <v>5947.2000000000007</v>
      </c>
      <c r="M182" s="3">
        <v>41791</v>
      </c>
      <c r="N182" s="4">
        <v>6</v>
      </c>
      <c r="O182" s="1" t="s">
        <v>25</v>
      </c>
      <c r="P182" s="11">
        <v>2014</v>
      </c>
      <c r="Q182" s="2">
        <v>8.4</v>
      </c>
    </row>
    <row r="183" spans="1:17" x14ac:dyDescent="0.25">
      <c r="A183" t="s">
        <v>17</v>
      </c>
      <c r="B183" t="s">
        <v>22</v>
      </c>
      <c r="C183" s="1" t="s">
        <v>28</v>
      </c>
      <c r="D183" s="1" t="s">
        <v>45</v>
      </c>
      <c r="E183">
        <v>645</v>
      </c>
      <c r="F183" s="2">
        <v>5</v>
      </c>
      <c r="G183" s="2">
        <v>20</v>
      </c>
      <c r="H183" s="2">
        <v>12900</v>
      </c>
      <c r="I183" s="2">
        <v>1032</v>
      </c>
      <c r="J183" s="2">
        <v>11868</v>
      </c>
      <c r="K183" s="2">
        <v>6450</v>
      </c>
      <c r="L183" s="2">
        <v>5418</v>
      </c>
      <c r="M183" s="3">
        <v>41821</v>
      </c>
      <c r="N183" s="4">
        <v>7</v>
      </c>
      <c r="O183" s="1" t="s">
        <v>32</v>
      </c>
      <c r="P183" s="11">
        <v>2014</v>
      </c>
      <c r="Q183" s="2">
        <v>8.4</v>
      </c>
    </row>
    <row r="184" spans="1:17" x14ac:dyDescent="0.25">
      <c r="A184" t="s">
        <v>33</v>
      </c>
      <c r="B184" t="s">
        <v>24</v>
      </c>
      <c r="C184" s="1" t="s">
        <v>28</v>
      </c>
      <c r="D184" s="1" t="s">
        <v>45</v>
      </c>
      <c r="E184">
        <v>1562</v>
      </c>
      <c r="F184" s="2">
        <v>5</v>
      </c>
      <c r="G184" s="2">
        <v>300</v>
      </c>
      <c r="H184" s="2">
        <v>468600</v>
      </c>
      <c r="I184" s="2">
        <v>37488</v>
      </c>
      <c r="J184" s="2">
        <v>431112</v>
      </c>
      <c r="K184" s="2">
        <v>390500</v>
      </c>
      <c r="L184" s="2">
        <v>40612</v>
      </c>
      <c r="M184" s="3">
        <v>41852</v>
      </c>
      <c r="N184" s="4">
        <v>8</v>
      </c>
      <c r="O184" s="1" t="s">
        <v>34</v>
      </c>
      <c r="P184" s="11">
        <v>2014</v>
      </c>
      <c r="Q184" s="2">
        <v>26</v>
      </c>
    </row>
    <row r="185" spans="1:17" x14ac:dyDescent="0.25">
      <c r="A185" t="s">
        <v>23</v>
      </c>
      <c r="B185" t="s">
        <v>22</v>
      </c>
      <c r="C185" s="1" t="s">
        <v>28</v>
      </c>
      <c r="D185" s="1" t="s">
        <v>45</v>
      </c>
      <c r="E185">
        <v>711</v>
      </c>
      <c r="F185" s="2">
        <v>5</v>
      </c>
      <c r="G185" s="2">
        <v>15</v>
      </c>
      <c r="H185" s="2">
        <v>10665</v>
      </c>
      <c r="I185" s="2">
        <v>853.2</v>
      </c>
      <c r="J185" s="2">
        <v>9811.7999999999993</v>
      </c>
      <c r="K185" s="2">
        <v>7110</v>
      </c>
      <c r="L185" s="2">
        <v>2701.7999999999993</v>
      </c>
      <c r="M185" s="3">
        <v>41974</v>
      </c>
      <c r="N185" s="4">
        <v>12</v>
      </c>
      <c r="O185" s="1" t="s">
        <v>27</v>
      </c>
      <c r="P185" s="11">
        <v>2014</v>
      </c>
      <c r="Q185" s="2">
        <v>3.7999999999999989</v>
      </c>
    </row>
    <row r="186" spans="1:17" x14ac:dyDescent="0.25">
      <c r="A186" t="s">
        <v>17</v>
      </c>
      <c r="B186" t="s">
        <v>22</v>
      </c>
      <c r="C186" s="1" t="s">
        <v>37</v>
      </c>
      <c r="D186" s="1" t="s">
        <v>45</v>
      </c>
      <c r="E186">
        <v>1259</v>
      </c>
      <c r="F186" s="2">
        <v>10</v>
      </c>
      <c r="G186" s="2">
        <v>7</v>
      </c>
      <c r="H186" s="2">
        <v>8813</v>
      </c>
      <c r="I186" s="2">
        <v>705.04</v>
      </c>
      <c r="J186" s="2">
        <v>8107.96</v>
      </c>
      <c r="K186" s="2">
        <v>6295</v>
      </c>
      <c r="L186" s="2">
        <v>1812.96</v>
      </c>
      <c r="M186" s="3">
        <v>41730</v>
      </c>
      <c r="N186" s="4">
        <v>4</v>
      </c>
      <c r="O186" s="1" t="s">
        <v>41</v>
      </c>
      <c r="P186" s="11">
        <v>2014</v>
      </c>
      <c r="Q186" s="2">
        <v>1.44</v>
      </c>
    </row>
    <row r="187" spans="1:17" x14ac:dyDescent="0.25">
      <c r="A187" t="s">
        <v>17</v>
      </c>
      <c r="B187" t="s">
        <v>22</v>
      </c>
      <c r="C187" s="1" t="s">
        <v>37</v>
      </c>
      <c r="D187" s="1" t="s">
        <v>45</v>
      </c>
      <c r="E187">
        <v>1095</v>
      </c>
      <c r="F187" s="2">
        <v>10</v>
      </c>
      <c r="G187" s="2">
        <v>7</v>
      </c>
      <c r="H187" s="2">
        <v>7665</v>
      </c>
      <c r="I187" s="2">
        <v>613.20000000000005</v>
      </c>
      <c r="J187" s="2">
        <v>7051.8</v>
      </c>
      <c r="K187" s="2">
        <v>5475</v>
      </c>
      <c r="L187" s="2">
        <v>1576.8000000000002</v>
      </c>
      <c r="M187" s="3">
        <v>41760</v>
      </c>
      <c r="N187" s="4">
        <v>5</v>
      </c>
      <c r="O187" s="1" t="s">
        <v>43</v>
      </c>
      <c r="P187" s="11">
        <v>2014</v>
      </c>
      <c r="Q187" s="2">
        <v>1.4400000000000002</v>
      </c>
    </row>
    <row r="188" spans="1:17" x14ac:dyDescent="0.25">
      <c r="A188" t="s">
        <v>17</v>
      </c>
      <c r="B188" t="s">
        <v>22</v>
      </c>
      <c r="C188" s="1" t="s">
        <v>37</v>
      </c>
      <c r="D188" s="1" t="s">
        <v>45</v>
      </c>
      <c r="E188">
        <v>1366</v>
      </c>
      <c r="F188" s="2">
        <v>10</v>
      </c>
      <c r="G188" s="2">
        <v>20</v>
      </c>
      <c r="H188" s="2">
        <v>27320</v>
      </c>
      <c r="I188" s="2">
        <v>2185.6</v>
      </c>
      <c r="J188" s="2">
        <v>25134.400000000001</v>
      </c>
      <c r="K188" s="2">
        <v>13660</v>
      </c>
      <c r="L188" s="2">
        <v>11474.400000000001</v>
      </c>
      <c r="M188" s="3">
        <v>41791</v>
      </c>
      <c r="N188" s="4">
        <v>6</v>
      </c>
      <c r="O188" s="1" t="s">
        <v>25</v>
      </c>
      <c r="P188" s="11">
        <v>2014</v>
      </c>
      <c r="Q188" s="2">
        <v>8.4</v>
      </c>
    </row>
    <row r="189" spans="1:17" x14ac:dyDescent="0.25">
      <c r="A189" t="s">
        <v>33</v>
      </c>
      <c r="B189" t="s">
        <v>26</v>
      </c>
      <c r="C189" s="1" t="s">
        <v>37</v>
      </c>
      <c r="D189" s="1" t="s">
        <v>45</v>
      </c>
      <c r="E189">
        <v>2460</v>
      </c>
      <c r="F189" s="2">
        <v>10</v>
      </c>
      <c r="G189" s="2">
        <v>300</v>
      </c>
      <c r="H189" s="2">
        <v>738000</v>
      </c>
      <c r="I189" s="2">
        <v>59040</v>
      </c>
      <c r="J189" s="2">
        <v>678960</v>
      </c>
      <c r="K189" s="2">
        <v>615000</v>
      </c>
      <c r="L189" s="2">
        <v>63960</v>
      </c>
      <c r="M189" s="3">
        <v>41791</v>
      </c>
      <c r="N189" s="4">
        <v>6</v>
      </c>
      <c r="O189" s="1" t="s">
        <v>25</v>
      </c>
      <c r="P189" s="11">
        <v>2014</v>
      </c>
      <c r="Q189" s="2">
        <v>26</v>
      </c>
    </row>
    <row r="190" spans="1:17" x14ac:dyDescent="0.25">
      <c r="A190" t="s">
        <v>17</v>
      </c>
      <c r="B190" t="s">
        <v>36</v>
      </c>
      <c r="C190" s="1" t="s">
        <v>37</v>
      </c>
      <c r="D190" s="1" t="s">
        <v>45</v>
      </c>
      <c r="E190">
        <v>678</v>
      </c>
      <c r="F190" s="2">
        <v>10</v>
      </c>
      <c r="G190" s="2">
        <v>7</v>
      </c>
      <c r="H190" s="2">
        <v>4746</v>
      </c>
      <c r="I190" s="2">
        <v>379.68</v>
      </c>
      <c r="J190" s="2">
        <v>4366.32</v>
      </c>
      <c r="K190" s="2">
        <v>3390</v>
      </c>
      <c r="L190" s="2">
        <v>976.31999999999971</v>
      </c>
      <c r="M190" s="3">
        <v>41852</v>
      </c>
      <c r="N190" s="4">
        <v>8</v>
      </c>
      <c r="O190" s="1" t="s">
        <v>34</v>
      </c>
      <c r="P190" s="11">
        <v>2014</v>
      </c>
      <c r="Q190" s="2">
        <v>1.4399999999999995</v>
      </c>
    </row>
    <row r="191" spans="1:17" x14ac:dyDescent="0.25">
      <c r="A191" t="s">
        <v>17</v>
      </c>
      <c r="B191" t="s">
        <v>22</v>
      </c>
      <c r="C191" s="1" t="s">
        <v>37</v>
      </c>
      <c r="D191" s="1" t="s">
        <v>45</v>
      </c>
      <c r="E191">
        <v>1598</v>
      </c>
      <c r="F191" s="2">
        <v>10</v>
      </c>
      <c r="G191" s="2">
        <v>7</v>
      </c>
      <c r="H191" s="2">
        <v>11186</v>
      </c>
      <c r="I191" s="2">
        <v>894.88</v>
      </c>
      <c r="J191" s="2">
        <v>10291.120000000001</v>
      </c>
      <c r="K191" s="2">
        <v>7990</v>
      </c>
      <c r="L191" s="2">
        <v>2301.1200000000008</v>
      </c>
      <c r="M191" s="3">
        <v>41852</v>
      </c>
      <c r="N191" s="4">
        <v>8</v>
      </c>
      <c r="O191" s="1" t="s">
        <v>34</v>
      </c>
      <c r="P191" s="11">
        <v>2014</v>
      </c>
      <c r="Q191" s="2">
        <v>1.4400000000000004</v>
      </c>
    </row>
    <row r="192" spans="1:17" x14ac:dyDescent="0.25">
      <c r="A192" t="s">
        <v>17</v>
      </c>
      <c r="B192" t="s">
        <v>22</v>
      </c>
      <c r="C192" s="1" t="s">
        <v>37</v>
      </c>
      <c r="D192" s="1" t="s">
        <v>45</v>
      </c>
      <c r="E192">
        <v>1934</v>
      </c>
      <c r="F192" s="2">
        <v>10</v>
      </c>
      <c r="G192" s="2">
        <v>20</v>
      </c>
      <c r="H192" s="2">
        <v>38680</v>
      </c>
      <c r="I192" s="2">
        <v>3094.4</v>
      </c>
      <c r="J192" s="2">
        <v>35585.599999999999</v>
      </c>
      <c r="K192" s="2">
        <v>19340</v>
      </c>
      <c r="L192" s="2">
        <v>16245.599999999999</v>
      </c>
      <c r="M192" s="3">
        <v>41883</v>
      </c>
      <c r="N192" s="4">
        <v>9</v>
      </c>
      <c r="O192" s="1" t="s">
        <v>35</v>
      </c>
      <c r="P192" s="11">
        <v>2014</v>
      </c>
      <c r="Q192" s="2">
        <v>8.3999999999999986</v>
      </c>
    </row>
    <row r="193" spans="1:17" x14ac:dyDescent="0.25">
      <c r="A193" t="s">
        <v>17</v>
      </c>
      <c r="B193" t="s">
        <v>26</v>
      </c>
      <c r="C193" s="1" t="s">
        <v>37</v>
      </c>
      <c r="D193" s="1" t="s">
        <v>45</v>
      </c>
      <c r="E193">
        <v>2993</v>
      </c>
      <c r="F193" s="2">
        <v>10</v>
      </c>
      <c r="G193" s="2">
        <v>20</v>
      </c>
      <c r="H193" s="2">
        <v>59860</v>
      </c>
      <c r="I193" s="2">
        <v>4788.8</v>
      </c>
      <c r="J193" s="2">
        <v>55071.199999999997</v>
      </c>
      <c r="K193" s="2">
        <v>29930</v>
      </c>
      <c r="L193" s="2">
        <v>25141.199999999997</v>
      </c>
      <c r="M193" s="3">
        <v>41883</v>
      </c>
      <c r="N193" s="4">
        <v>9</v>
      </c>
      <c r="O193" s="1" t="s">
        <v>35</v>
      </c>
      <c r="P193" s="11">
        <v>2014</v>
      </c>
      <c r="Q193" s="2">
        <v>8.3999999999999986</v>
      </c>
    </row>
    <row r="194" spans="1:17" x14ac:dyDescent="0.25">
      <c r="A194" t="s">
        <v>17</v>
      </c>
      <c r="B194" t="s">
        <v>26</v>
      </c>
      <c r="C194" s="1" t="s">
        <v>37</v>
      </c>
      <c r="D194" s="1" t="s">
        <v>45</v>
      </c>
      <c r="E194">
        <v>1362</v>
      </c>
      <c r="F194" s="2">
        <v>10</v>
      </c>
      <c r="G194" s="2">
        <v>350</v>
      </c>
      <c r="H194" s="2">
        <v>476700</v>
      </c>
      <c r="I194" s="2">
        <v>38136</v>
      </c>
      <c r="J194" s="2">
        <v>438564</v>
      </c>
      <c r="K194" s="2">
        <v>354120</v>
      </c>
      <c r="L194" s="2">
        <v>84444</v>
      </c>
      <c r="M194" s="3">
        <v>41974</v>
      </c>
      <c r="N194" s="4">
        <v>12</v>
      </c>
      <c r="O194" s="1" t="s">
        <v>27</v>
      </c>
      <c r="P194" s="11">
        <v>2014</v>
      </c>
      <c r="Q194" s="2">
        <v>62</v>
      </c>
    </row>
    <row r="195" spans="1:17" x14ac:dyDescent="0.25">
      <c r="A195" t="s">
        <v>17</v>
      </c>
      <c r="B195" t="s">
        <v>18</v>
      </c>
      <c r="C195" s="1" t="s">
        <v>40</v>
      </c>
      <c r="D195" s="1" t="s">
        <v>45</v>
      </c>
      <c r="E195">
        <v>708</v>
      </c>
      <c r="F195" s="2">
        <v>260</v>
      </c>
      <c r="G195" s="2">
        <v>20</v>
      </c>
      <c r="H195" s="2">
        <v>14160</v>
      </c>
      <c r="I195" s="2">
        <v>1132.8</v>
      </c>
      <c r="J195" s="2">
        <v>13027.2</v>
      </c>
      <c r="K195" s="2">
        <v>7080</v>
      </c>
      <c r="L195" s="2">
        <v>5947.2000000000007</v>
      </c>
      <c r="M195" s="3">
        <v>41791</v>
      </c>
      <c r="N195" s="4">
        <v>6</v>
      </c>
      <c r="O195" s="1" t="s">
        <v>25</v>
      </c>
      <c r="P195" s="11">
        <v>2014</v>
      </c>
      <c r="Q195" s="2">
        <v>8.4</v>
      </c>
    </row>
    <row r="196" spans="1:17" x14ac:dyDescent="0.25">
      <c r="A196" t="s">
        <v>17</v>
      </c>
      <c r="B196" t="s">
        <v>36</v>
      </c>
      <c r="C196" s="1" t="s">
        <v>40</v>
      </c>
      <c r="D196" s="1" t="s">
        <v>45</v>
      </c>
      <c r="E196">
        <v>2907</v>
      </c>
      <c r="F196" s="2">
        <v>260</v>
      </c>
      <c r="G196" s="2">
        <v>7</v>
      </c>
      <c r="H196" s="2">
        <v>20349</v>
      </c>
      <c r="I196" s="2">
        <v>1627.92</v>
      </c>
      <c r="J196" s="2">
        <v>18721.080000000002</v>
      </c>
      <c r="K196" s="2">
        <v>14535</v>
      </c>
      <c r="L196" s="2">
        <v>4186.0800000000017</v>
      </c>
      <c r="M196" s="3">
        <v>41791</v>
      </c>
      <c r="N196" s="4">
        <v>6</v>
      </c>
      <c r="O196" s="1" t="s">
        <v>25</v>
      </c>
      <c r="P196" s="11">
        <v>2014</v>
      </c>
      <c r="Q196" s="2">
        <v>1.4400000000000006</v>
      </c>
    </row>
    <row r="197" spans="1:17" x14ac:dyDescent="0.25">
      <c r="A197" t="s">
        <v>17</v>
      </c>
      <c r="B197" t="s">
        <v>22</v>
      </c>
      <c r="C197" s="1" t="s">
        <v>40</v>
      </c>
      <c r="D197" s="1" t="s">
        <v>45</v>
      </c>
      <c r="E197">
        <v>1366</v>
      </c>
      <c r="F197" s="2">
        <v>260</v>
      </c>
      <c r="G197" s="2">
        <v>20</v>
      </c>
      <c r="H197" s="2">
        <v>27320</v>
      </c>
      <c r="I197" s="2">
        <v>2185.6</v>
      </c>
      <c r="J197" s="2">
        <v>25134.400000000001</v>
      </c>
      <c r="K197" s="2">
        <v>13660</v>
      </c>
      <c r="L197" s="2">
        <v>11474.400000000001</v>
      </c>
      <c r="M197" s="3">
        <v>41791</v>
      </c>
      <c r="N197" s="4">
        <v>6</v>
      </c>
      <c r="O197" s="1" t="s">
        <v>25</v>
      </c>
      <c r="P197" s="11">
        <v>2014</v>
      </c>
      <c r="Q197" s="2">
        <v>8.4</v>
      </c>
    </row>
    <row r="198" spans="1:17" x14ac:dyDescent="0.25">
      <c r="A198" t="s">
        <v>33</v>
      </c>
      <c r="B198" t="s">
        <v>26</v>
      </c>
      <c r="C198" s="1" t="s">
        <v>40</v>
      </c>
      <c r="D198" s="1" t="s">
        <v>45</v>
      </c>
      <c r="E198">
        <v>2460</v>
      </c>
      <c r="F198" s="2">
        <v>260</v>
      </c>
      <c r="G198" s="2">
        <v>300</v>
      </c>
      <c r="H198" s="2">
        <v>738000</v>
      </c>
      <c r="I198" s="2">
        <v>59040</v>
      </c>
      <c r="J198" s="2">
        <v>678960</v>
      </c>
      <c r="K198" s="2">
        <v>615000</v>
      </c>
      <c r="L198" s="2">
        <v>63960</v>
      </c>
      <c r="M198" s="3">
        <v>41791</v>
      </c>
      <c r="N198" s="4">
        <v>6</v>
      </c>
      <c r="O198" s="1" t="s">
        <v>25</v>
      </c>
      <c r="P198" s="11">
        <v>2014</v>
      </c>
      <c r="Q198" s="2">
        <v>26</v>
      </c>
    </row>
    <row r="199" spans="1:17" x14ac:dyDescent="0.25">
      <c r="A199" t="s">
        <v>17</v>
      </c>
      <c r="B199" t="s">
        <v>22</v>
      </c>
      <c r="C199" s="1" t="s">
        <v>40</v>
      </c>
      <c r="D199" s="1" t="s">
        <v>45</v>
      </c>
      <c r="E199">
        <v>1520</v>
      </c>
      <c r="F199" s="2">
        <v>260</v>
      </c>
      <c r="G199" s="2">
        <v>20</v>
      </c>
      <c r="H199" s="2">
        <v>30400</v>
      </c>
      <c r="I199" s="2">
        <v>2432</v>
      </c>
      <c r="J199" s="2">
        <v>27968</v>
      </c>
      <c r="K199" s="2">
        <v>15200</v>
      </c>
      <c r="L199" s="2">
        <v>12768</v>
      </c>
      <c r="M199" s="3">
        <v>41944</v>
      </c>
      <c r="N199" s="4">
        <v>11</v>
      </c>
      <c r="O199" s="1" t="s">
        <v>44</v>
      </c>
      <c r="P199" s="11">
        <v>2014</v>
      </c>
      <c r="Q199" s="2">
        <v>8.4</v>
      </c>
    </row>
    <row r="200" spans="1:17" x14ac:dyDescent="0.25">
      <c r="A200" t="s">
        <v>23</v>
      </c>
      <c r="B200" t="s">
        <v>22</v>
      </c>
      <c r="C200" s="1" t="s">
        <v>40</v>
      </c>
      <c r="D200" s="1" t="s">
        <v>45</v>
      </c>
      <c r="E200">
        <v>711</v>
      </c>
      <c r="F200" s="2">
        <v>260</v>
      </c>
      <c r="G200" s="2">
        <v>15</v>
      </c>
      <c r="H200" s="2">
        <v>10665</v>
      </c>
      <c r="I200" s="2">
        <v>853.2</v>
      </c>
      <c r="J200" s="2">
        <v>9811.7999999999993</v>
      </c>
      <c r="K200" s="2">
        <v>7110</v>
      </c>
      <c r="L200" s="2">
        <v>2701.7999999999993</v>
      </c>
      <c r="M200" s="3">
        <v>41974</v>
      </c>
      <c r="N200" s="4">
        <v>12</v>
      </c>
      <c r="O200" s="1" t="s">
        <v>27</v>
      </c>
      <c r="P200" s="11">
        <v>2014</v>
      </c>
      <c r="Q200" s="2">
        <v>3.7999999999999989</v>
      </c>
    </row>
    <row r="201" spans="1:17" x14ac:dyDescent="0.25">
      <c r="A201" t="s">
        <v>33</v>
      </c>
      <c r="B201" t="s">
        <v>26</v>
      </c>
      <c r="C201" s="1" t="s">
        <v>40</v>
      </c>
      <c r="D201" s="1" t="s">
        <v>45</v>
      </c>
      <c r="E201">
        <v>635</v>
      </c>
      <c r="F201" s="2">
        <v>260</v>
      </c>
      <c r="G201" s="2">
        <v>300</v>
      </c>
      <c r="H201" s="2">
        <v>190500</v>
      </c>
      <c r="I201" s="2">
        <v>15240</v>
      </c>
      <c r="J201" s="2">
        <v>175260</v>
      </c>
      <c r="K201" s="2">
        <v>158750</v>
      </c>
      <c r="L201" s="2">
        <v>16510</v>
      </c>
      <c r="M201" s="3">
        <v>41974</v>
      </c>
      <c r="N201" s="4">
        <v>12</v>
      </c>
      <c r="O201" s="1" t="s">
        <v>27</v>
      </c>
      <c r="P201" s="11">
        <v>2014</v>
      </c>
      <c r="Q201" s="2">
        <v>26</v>
      </c>
    </row>
    <row r="202" spans="1:17" x14ac:dyDescent="0.25">
      <c r="A202" t="s">
        <v>33</v>
      </c>
      <c r="B202" t="s">
        <v>18</v>
      </c>
      <c r="C202" s="1" t="s">
        <v>19</v>
      </c>
      <c r="D202" s="1" t="s">
        <v>45</v>
      </c>
      <c r="E202">
        <v>1094</v>
      </c>
      <c r="F202" s="2">
        <v>3</v>
      </c>
      <c r="G202" s="2">
        <v>300</v>
      </c>
      <c r="H202" s="2">
        <v>328200</v>
      </c>
      <c r="I202" s="2">
        <v>29538</v>
      </c>
      <c r="J202" s="2">
        <v>298662</v>
      </c>
      <c r="K202" s="2">
        <v>273500</v>
      </c>
      <c r="L202" s="2">
        <v>25162</v>
      </c>
      <c r="M202" s="3">
        <v>41791</v>
      </c>
      <c r="N202" s="4">
        <v>6</v>
      </c>
      <c r="O202" s="1" t="s">
        <v>25</v>
      </c>
      <c r="P202" s="11">
        <v>2014</v>
      </c>
      <c r="Q202" s="2">
        <v>23</v>
      </c>
    </row>
    <row r="203" spans="1:17" x14ac:dyDescent="0.25">
      <c r="A203" t="s">
        <v>33</v>
      </c>
      <c r="B203" t="s">
        <v>18</v>
      </c>
      <c r="C203" s="1" t="s">
        <v>28</v>
      </c>
      <c r="D203" s="1" t="s">
        <v>45</v>
      </c>
      <c r="E203">
        <v>3802.5</v>
      </c>
      <c r="F203" s="2">
        <v>5</v>
      </c>
      <c r="G203" s="2">
        <v>300</v>
      </c>
      <c r="H203" s="2">
        <v>1140750</v>
      </c>
      <c r="I203" s="2">
        <v>102667.5</v>
      </c>
      <c r="J203" s="2">
        <v>1038082.5</v>
      </c>
      <c r="K203" s="2">
        <v>950625</v>
      </c>
      <c r="L203" s="2">
        <v>87457.5</v>
      </c>
      <c r="M203" s="3">
        <v>41730</v>
      </c>
      <c r="N203" s="4">
        <v>4</v>
      </c>
      <c r="O203" s="1" t="s">
        <v>41</v>
      </c>
      <c r="P203" s="11">
        <v>2014</v>
      </c>
      <c r="Q203" s="2">
        <v>23</v>
      </c>
    </row>
    <row r="204" spans="1:17" x14ac:dyDescent="0.25">
      <c r="A204" t="s">
        <v>17</v>
      </c>
      <c r="B204" t="s">
        <v>24</v>
      </c>
      <c r="C204" s="1" t="s">
        <v>28</v>
      </c>
      <c r="D204" s="1" t="s">
        <v>45</v>
      </c>
      <c r="E204">
        <v>1666</v>
      </c>
      <c r="F204" s="2">
        <v>5</v>
      </c>
      <c r="G204" s="2">
        <v>350</v>
      </c>
      <c r="H204" s="2">
        <v>583100</v>
      </c>
      <c r="I204" s="2">
        <v>52479</v>
      </c>
      <c r="J204" s="2">
        <v>530621</v>
      </c>
      <c r="K204" s="2">
        <v>433160</v>
      </c>
      <c r="L204" s="2">
        <v>97461</v>
      </c>
      <c r="M204" s="3">
        <v>41760</v>
      </c>
      <c r="N204" s="4">
        <v>5</v>
      </c>
      <c r="O204" s="1" t="s">
        <v>43</v>
      </c>
      <c r="P204" s="11">
        <v>2014</v>
      </c>
      <c r="Q204" s="2">
        <v>58.5</v>
      </c>
    </row>
    <row r="205" spans="1:17" x14ac:dyDescent="0.25">
      <c r="A205" t="s">
        <v>30</v>
      </c>
      <c r="B205" t="s">
        <v>18</v>
      </c>
      <c r="C205" s="1" t="s">
        <v>28</v>
      </c>
      <c r="D205" s="1" t="s">
        <v>45</v>
      </c>
      <c r="E205">
        <v>2321</v>
      </c>
      <c r="F205" s="2">
        <v>5</v>
      </c>
      <c r="G205" s="2">
        <v>12</v>
      </c>
      <c r="H205" s="2">
        <v>27852</v>
      </c>
      <c r="I205" s="2">
        <v>2506.6799999999998</v>
      </c>
      <c r="J205" s="2">
        <v>25345.32</v>
      </c>
      <c r="K205" s="2">
        <v>6963</v>
      </c>
      <c r="L205" s="2">
        <v>18382.32</v>
      </c>
      <c r="M205" s="3">
        <v>41944</v>
      </c>
      <c r="N205" s="4">
        <v>11</v>
      </c>
      <c r="O205" s="1" t="s">
        <v>44</v>
      </c>
      <c r="P205" s="11">
        <v>2014</v>
      </c>
      <c r="Q205" s="2">
        <v>7.92</v>
      </c>
    </row>
    <row r="206" spans="1:17" x14ac:dyDescent="0.25">
      <c r="A206" t="s">
        <v>33</v>
      </c>
      <c r="B206" t="s">
        <v>26</v>
      </c>
      <c r="C206" s="1" t="s">
        <v>37</v>
      </c>
      <c r="D206" s="1" t="s">
        <v>45</v>
      </c>
      <c r="E206">
        <v>2565</v>
      </c>
      <c r="F206" s="2">
        <v>10</v>
      </c>
      <c r="G206" s="2">
        <v>300</v>
      </c>
      <c r="H206" s="2">
        <v>769500</v>
      </c>
      <c r="I206" s="2">
        <v>69255</v>
      </c>
      <c r="J206" s="2">
        <v>700245</v>
      </c>
      <c r="K206" s="2">
        <v>641250</v>
      </c>
      <c r="L206" s="2">
        <v>58995</v>
      </c>
      <c r="M206" s="3">
        <v>41640</v>
      </c>
      <c r="N206" s="4">
        <v>1</v>
      </c>
      <c r="O206" s="1" t="s">
        <v>21</v>
      </c>
      <c r="P206" s="11">
        <v>2014</v>
      </c>
      <c r="Q206" s="2">
        <v>23</v>
      </c>
    </row>
    <row r="207" spans="1:17" x14ac:dyDescent="0.25">
      <c r="A207" t="s">
        <v>17</v>
      </c>
      <c r="B207" t="s">
        <v>26</v>
      </c>
      <c r="C207" s="1" t="s">
        <v>37</v>
      </c>
      <c r="D207" s="1" t="s">
        <v>45</v>
      </c>
      <c r="E207">
        <v>2417</v>
      </c>
      <c r="F207" s="2">
        <v>10</v>
      </c>
      <c r="G207" s="2">
        <v>350</v>
      </c>
      <c r="H207" s="2">
        <v>845950</v>
      </c>
      <c r="I207" s="2">
        <v>76135.5</v>
      </c>
      <c r="J207" s="2">
        <v>769814.5</v>
      </c>
      <c r="K207" s="2">
        <v>628420</v>
      </c>
      <c r="L207" s="2">
        <v>141394.5</v>
      </c>
      <c r="M207" s="3">
        <v>41640</v>
      </c>
      <c r="N207" s="4">
        <v>1</v>
      </c>
      <c r="O207" s="1" t="s">
        <v>21</v>
      </c>
      <c r="P207" s="11">
        <v>2014</v>
      </c>
      <c r="Q207" s="2">
        <v>58.5</v>
      </c>
    </row>
    <row r="208" spans="1:17" x14ac:dyDescent="0.25">
      <c r="A208" t="s">
        <v>23</v>
      </c>
      <c r="B208" t="s">
        <v>36</v>
      </c>
      <c r="C208" s="1" t="s">
        <v>37</v>
      </c>
      <c r="D208" s="1" t="s">
        <v>45</v>
      </c>
      <c r="E208">
        <v>3675</v>
      </c>
      <c r="F208" s="2">
        <v>10</v>
      </c>
      <c r="G208" s="2">
        <v>15</v>
      </c>
      <c r="H208" s="2">
        <v>55125</v>
      </c>
      <c r="I208" s="2">
        <v>4961.25</v>
      </c>
      <c r="J208" s="2">
        <v>50163.75</v>
      </c>
      <c r="K208" s="2">
        <v>36750</v>
      </c>
      <c r="L208" s="2">
        <v>13413.75</v>
      </c>
      <c r="M208" s="3">
        <v>41730</v>
      </c>
      <c r="N208" s="4">
        <v>4</v>
      </c>
      <c r="O208" s="1" t="s">
        <v>41</v>
      </c>
      <c r="P208" s="11">
        <v>2014</v>
      </c>
      <c r="Q208" s="2">
        <v>3.65</v>
      </c>
    </row>
    <row r="209" spans="1:17" x14ac:dyDescent="0.25">
      <c r="A209" t="s">
        <v>33</v>
      </c>
      <c r="B209" t="s">
        <v>18</v>
      </c>
      <c r="C209" s="1" t="s">
        <v>37</v>
      </c>
      <c r="D209" s="1" t="s">
        <v>45</v>
      </c>
      <c r="E209">
        <v>1094</v>
      </c>
      <c r="F209" s="2">
        <v>10</v>
      </c>
      <c r="G209" s="2">
        <v>300</v>
      </c>
      <c r="H209" s="2">
        <v>328200</v>
      </c>
      <c r="I209" s="2">
        <v>29538</v>
      </c>
      <c r="J209" s="2">
        <v>298662</v>
      </c>
      <c r="K209" s="2">
        <v>273500</v>
      </c>
      <c r="L209" s="2">
        <v>25162</v>
      </c>
      <c r="M209" s="3">
        <v>41791</v>
      </c>
      <c r="N209" s="4">
        <v>6</v>
      </c>
      <c r="O209" s="1" t="s">
        <v>25</v>
      </c>
      <c r="P209" s="11">
        <v>2014</v>
      </c>
      <c r="Q209" s="2">
        <v>23</v>
      </c>
    </row>
    <row r="210" spans="1:17" x14ac:dyDescent="0.25">
      <c r="A210" t="s">
        <v>23</v>
      </c>
      <c r="B210" t="s">
        <v>24</v>
      </c>
      <c r="C210" s="1" t="s">
        <v>37</v>
      </c>
      <c r="D210" s="1" t="s">
        <v>45</v>
      </c>
      <c r="E210">
        <v>1227</v>
      </c>
      <c r="F210" s="2">
        <v>10</v>
      </c>
      <c r="G210" s="2">
        <v>15</v>
      </c>
      <c r="H210" s="2">
        <v>18405</v>
      </c>
      <c r="I210" s="2">
        <v>1656.45</v>
      </c>
      <c r="J210" s="2">
        <v>16748.55</v>
      </c>
      <c r="K210" s="2">
        <v>12270</v>
      </c>
      <c r="L210" s="2">
        <v>4478.5499999999993</v>
      </c>
      <c r="M210" s="3">
        <v>41913</v>
      </c>
      <c r="N210" s="4">
        <v>10</v>
      </c>
      <c r="O210" s="1" t="s">
        <v>39</v>
      </c>
      <c r="P210" s="11">
        <v>2014</v>
      </c>
      <c r="Q210" s="2">
        <v>3.6499999999999995</v>
      </c>
    </row>
    <row r="211" spans="1:17" x14ac:dyDescent="0.25">
      <c r="A211" t="s">
        <v>33</v>
      </c>
      <c r="B211" t="s">
        <v>24</v>
      </c>
      <c r="C211" s="1" t="s">
        <v>37</v>
      </c>
      <c r="D211" s="1" t="s">
        <v>45</v>
      </c>
      <c r="E211">
        <v>1324</v>
      </c>
      <c r="F211" s="2">
        <v>10</v>
      </c>
      <c r="G211" s="2">
        <v>300</v>
      </c>
      <c r="H211" s="2">
        <v>397200</v>
      </c>
      <c r="I211" s="2">
        <v>35748</v>
      </c>
      <c r="J211" s="2">
        <v>361452</v>
      </c>
      <c r="K211" s="2">
        <v>331000</v>
      </c>
      <c r="L211" s="2">
        <v>30452</v>
      </c>
      <c r="M211" s="3">
        <v>41944</v>
      </c>
      <c r="N211" s="4">
        <v>11</v>
      </c>
      <c r="O211" s="1" t="s">
        <v>44</v>
      </c>
      <c r="P211" s="11">
        <v>2014</v>
      </c>
      <c r="Q211" s="2">
        <v>23</v>
      </c>
    </row>
    <row r="212" spans="1:17" x14ac:dyDescent="0.25">
      <c r="A212" t="s">
        <v>17</v>
      </c>
      <c r="B212" t="s">
        <v>36</v>
      </c>
      <c r="C212" s="1" t="s">
        <v>40</v>
      </c>
      <c r="D212" s="1" t="s">
        <v>45</v>
      </c>
      <c r="E212">
        <v>2071</v>
      </c>
      <c r="F212" s="2">
        <v>260</v>
      </c>
      <c r="G212" s="2">
        <v>350</v>
      </c>
      <c r="H212" s="2">
        <v>724850</v>
      </c>
      <c r="I212" s="2">
        <v>65236.5</v>
      </c>
      <c r="J212" s="2">
        <v>659613.5</v>
      </c>
      <c r="K212" s="2">
        <v>538460</v>
      </c>
      <c r="L212" s="2">
        <v>121153.5</v>
      </c>
      <c r="M212" s="3">
        <v>41883</v>
      </c>
      <c r="N212" s="4">
        <v>9</v>
      </c>
      <c r="O212" s="1" t="s">
        <v>35</v>
      </c>
      <c r="P212" s="11">
        <v>2014</v>
      </c>
      <c r="Q212" s="2">
        <v>58.5</v>
      </c>
    </row>
    <row r="213" spans="1:17" x14ac:dyDescent="0.25">
      <c r="A213" t="s">
        <v>17</v>
      </c>
      <c r="B213" t="s">
        <v>18</v>
      </c>
      <c r="C213" s="1" t="s">
        <v>40</v>
      </c>
      <c r="D213" s="1" t="s">
        <v>45</v>
      </c>
      <c r="E213">
        <v>1269</v>
      </c>
      <c r="F213" s="2">
        <v>260</v>
      </c>
      <c r="G213" s="2">
        <v>350</v>
      </c>
      <c r="H213" s="2">
        <v>444150</v>
      </c>
      <c r="I213" s="2">
        <v>39973.5</v>
      </c>
      <c r="J213" s="2">
        <v>404176.5</v>
      </c>
      <c r="K213" s="2">
        <v>329940</v>
      </c>
      <c r="L213" s="2">
        <v>74236.5</v>
      </c>
      <c r="M213" s="3">
        <v>41913</v>
      </c>
      <c r="N213" s="4">
        <v>10</v>
      </c>
      <c r="O213" s="1" t="s">
        <v>39</v>
      </c>
      <c r="P213" s="11">
        <v>2014</v>
      </c>
      <c r="Q213" s="2">
        <v>58.5</v>
      </c>
    </row>
    <row r="214" spans="1:17" x14ac:dyDescent="0.25">
      <c r="A214" t="s">
        <v>17</v>
      </c>
      <c r="B214" t="s">
        <v>26</v>
      </c>
      <c r="C214" s="1" t="s">
        <v>40</v>
      </c>
      <c r="D214" s="1" t="s">
        <v>45</v>
      </c>
      <c r="E214">
        <v>1694</v>
      </c>
      <c r="F214" s="2">
        <v>260</v>
      </c>
      <c r="G214" s="2">
        <v>20</v>
      </c>
      <c r="H214" s="2">
        <v>33880</v>
      </c>
      <c r="I214" s="2">
        <v>3049.2</v>
      </c>
      <c r="J214" s="2">
        <v>30830.799999999999</v>
      </c>
      <c r="K214" s="2">
        <v>16940</v>
      </c>
      <c r="L214" s="2">
        <v>13890.8</v>
      </c>
      <c r="M214" s="3">
        <v>41944</v>
      </c>
      <c r="N214" s="4">
        <v>11</v>
      </c>
      <c r="O214" s="1" t="s">
        <v>44</v>
      </c>
      <c r="P214" s="11">
        <v>2014</v>
      </c>
      <c r="Q214" s="2">
        <v>8.1999999999999993</v>
      </c>
    </row>
    <row r="215" spans="1:17" x14ac:dyDescent="0.25">
      <c r="A215" t="s">
        <v>17</v>
      </c>
      <c r="B215" t="s">
        <v>22</v>
      </c>
      <c r="C215" s="1" t="s">
        <v>19</v>
      </c>
      <c r="D215" s="1" t="s">
        <v>45</v>
      </c>
      <c r="E215">
        <v>663</v>
      </c>
      <c r="F215" s="2">
        <v>3</v>
      </c>
      <c r="G215" s="2">
        <v>20</v>
      </c>
      <c r="H215" s="2">
        <v>13260</v>
      </c>
      <c r="I215" s="2">
        <v>1193.4000000000001</v>
      </c>
      <c r="J215" s="2">
        <v>12066.6</v>
      </c>
      <c r="K215" s="2">
        <v>6630</v>
      </c>
      <c r="L215" s="2">
        <v>5436.6</v>
      </c>
      <c r="M215" s="3">
        <v>41760</v>
      </c>
      <c r="N215" s="4">
        <v>5</v>
      </c>
      <c r="O215" s="1" t="s">
        <v>43</v>
      </c>
      <c r="P215" s="11">
        <v>2014</v>
      </c>
      <c r="Q215" s="2">
        <v>8.2000000000000011</v>
      </c>
    </row>
    <row r="216" spans="1:17" x14ac:dyDescent="0.25">
      <c r="A216" t="s">
        <v>17</v>
      </c>
      <c r="B216" t="s">
        <v>18</v>
      </c>
      <c r="C216" s="1" t="s">
        <v>19</v>
      </c>
      <c r="D216" s="1" t="s">
        <v>45</v>
      </c>
      <c r="E216">
        <v>819</v>
      </c>
      <c r="F216" s="2">
        <v>3</v>
      </c>
      <c r="G216" s="2">
        <v>7</v>
      </c>
      <c r="H216" s="2">
        <v>5733</v>
      </c>
      <c r="I216" s="2">
        <v>515.97</v>
      </c>
      <c r="J216" s="2">
        <v>5217.03</v>
      </c>
      <c r="K216" s="2">
        <v>4095</v>
      </c>
      <c r="L216" s="2">
        <v>1122.03</v>
      </c>
      <c r="M216" s="3">
        <v>41821</v>
      </c>
      <c r="N216" s="4">
        <v>7</v>
      </c>
      <c r="O216" s="1" t="s">
        <v>32</v>
      </c>
      <c r="P216" s="11">
        <v>2014</v>
      </c>
      <c r="Q216" s="2">
        <v>1.3699999999999999</v>
      </c>
    </row>
    <row r="217" spans="1:17" x14ac:dyDescent="0.25">
      <c r="A217" t="s">
        <v>30</v>
      </c>
      <c r="B217" t="s">
        <v>22</v>
      </c>
      <c r="C217" s="1" t="s">
        <v>19</v>
      </c>
      <c r="D217" s="1" t="s">
        <v>45</v>
      </c>
      <c r="E217">
        <v>1580</v>
      </c>
      <c r="F217" s="2">
        <v>3</v>
      </c>
      <c r="G217" s="2">
        <v>12</v>
      </c>
      <c r="H217" s="2">
        <v>18960</v>
      </c>
      <c r="I217" s="2">
        <v>1706.4</v>
      </c>
      <c r="J217" s="2">
        <v>17253.599999999999</v>
      </c>
      <c r="K217" s="2">
        <v>4740</v>
      </c>
      <c r="L217" s="2">
        <v>12513.599999999999</v>
      </c>
      <c r="M217" s="3">
        <v>41883</v>
      </c>
      <c r="N217" s="4">
        <v>9</v>
      </c>
      <c r="O217" s="1" t="s">
        <v>35</v>
      </c>
      <c r="P217" s="11">
        <v>2014</v>
      </c>
      <c r="Q217" s="2">
        <v>7.919999999999999</v>
      </c>
    </row>
    <row r="218" spans="1:17" x14ac:dyDescent="0.25">
      <c r="A218" t="s">
        <v>17</v>
      </c>
      <c r="B218" t="s">
        <v>26</v>
      </c>
      <c r="C218" s="1" t="s">
        <v>19</v>
      </c>
      <c r="D218" s="1" t="s">
        <v>45</v>
      </c>
      <c r="E218">
        <v>521</v>
      </c>
      <c r="F218" s="2">
        <v>3</v>
      </c>
      <c r="G218" s="2">
        <v>7</v>
      </c>
      <c r="H218" s="2">
        <v>3647</v>
      </c>
      <c r="I218" s="2">
        <v>328.23</v>
      </c>
      <c r="J218" s="2">
        <v>3318.77</v>
      </c>
      <c r="K218" s="2">
        <v>2605</v>
      </c>
      <c r="L218" s="2">
        <v>713.77</v>
      </c>
      <c r="M218" s="3">
        <v>41974</v>
      </c>
      <c r="N218" s="4">
        <v>12</v>
      </c>
      <c r="O218" s="1" t="s">
        <v>27</v>
      </c>
      <c r="P218" s="11">
        <v>2014</v>
      </c>
      <c r="Q218" s="2">
        <v>1.3699999999999999</v>
      </c>
    </row>
    <row r="219" spans="1:17" x14ac:dyDescent="0.25">
      <c r="A219" t="s">
        <v>17</v>
      </c>
      <c r="B219" t="s">
        <v>36</v>
      </c>
      <c r="C219" s="1" t="s">
        <v>37</v>
      </c>
      <c r="D219" s="1" t="s">
        <v>45</v>
      </c>
      <c r="E219">
        <v>973</v>
      </c>
      <c r="F219" s="2">
        <v>10</v>
      </c>
      <c r="G219" s="2">
        <v>20</v>
      </c>
      <c r="H219" s="2">
        <v>19460</v>
      </c>
      <c r="I219" s="2">
        <v>1751.4</v>
      </c>
      <c r="J219" s="2">
        <v>17708.599999999999</v>
      </c>
      <c r="K219" s="2">
        <v>9730</v>
      </c>
      <c r="L219" s="2">
        <v>7978.5999999999985</v>
      </c>
      <c r="M219" s="3">
        <v>41699</v>
      </c>
      <c r="N219" s="4">
        <v>3</v>
      </c>
      <c r="O219" s="1" t="s">
        <v>29</v>
      </c>
      <c r="P219" s="11">
        <v>2014</v>
      </c>
      <c r="Q219" s="2">
        <v>8.1999999999999993</v>
      </c>
    </row>
    <row r="220" spans="1:17" x14ac:dyDescent="0.25">
      <c r="A220" t="s">
        <v>17</v>
      </c>
      <c r="B220" t="s">
        <v>26</v>
      </c>
      <c r="C220" s="1" t="s">
        <v>37</v>
      </c>
      <c r="D220" s="1" t="s">
        <v>45</v>
      </c>
      <c r="E220">
        <v>1038</v>
      </c>
      <c r="F220" s="2">
        <v>10</v>
      </c>
      <c r="G220" s="2">
        <v>20</v>
      </c>
      <c r="H220" s="2">
        <v>20760</v>
      </c>
      <c r="I220" s="2">
        <v>1868.4</v>
      </c>
      <c r="J220" s="2">
        <v>18891.599999999999</v>
      </c>
      <c r="K220" s="2">
        <v>10380</v>
      </c>
      <c r="L220" s="2">
        <v>8511.5999999999985</v>
      </c>
      <c r="M220" s="3">
        <v>41791</v>
      </c>
      <c r="N220" s="4">
        <v>6</v>
      </c>
      <c r="O220" s="1" t="s">
        <v>25</v>
      </c>
      <c r="P220" s="11">
        <v>2014</v>
      </c>
      <c r="Q220" s="2">
        <v>8.1999999999999993</v>
      </c>
    </row>
    <row r="221" spans="1:17" x14ac:dyDescent="0.25">
      <c r="A221" t="s">
        <v>17</v>
      </c>
      <c r="B221" t="s">
        <v>22</v>
      </c>
      <c r="C221" s="1" t="s">
        <v>37</v>
      </c>
      <c r="D221" s="1" t="s">
        <v>45</v>
      </c>
      <c r="E221">
        <v>360</v>
      </c>
      <c r="F221" s="2">
        <v>10</v>
      </c>
      <c r="G221" s="2">
        <v>7</v>
      </c>
      <c r="H221" s="2">
        <v>2520</v>
      </c>
      <c r="I221" s="2">
        <v>226.8</v>
      </c>
      <c r="J221" s="2">
        <v>2293.1999999999998</v>
      </c>
      <c r="K221" s="2">
        <v>1800</v>
      </c>
      <c r="L221" s="2">
        <v>493.19999999999982</v>
      </c>
      <c r="M221" s="3">
        <v>41913</v>
      </c>
      <c r="N221" s="4">
        <v>10</v>
      </c>
      <c r="O221" s="1" t="s">
        <v>39</v>
      </c>
      <c r="P221" s="11">
        <v>2014</v>
      </c>
      <c r="Q221" s="2">
        <v>1.3699999999999994</v>
      </c>
    </row>
    <row r="222" spans="1:17" x14ac:dyDescent="0.25">
      <c r="A222" t="s">
        <v>17</v>
      </c>
      <c r="B222" t="s">
        <v>26</v>
      </c>
      <c r="C222" s="1" t="s">
        <v>40</v>
      </c>
      <c r="D222" s="1" t="s">
        <v>45</v>
      </c>
      <c r="E222">
        <v>1038</v>
      </c>
      <c r="F222" s="2">
        <v>260</v>
      </c>
      <c r="G222" s="2">
        <v>20</v>
      </c>
      <c r="H222" s="2">
        <v>20760</v>
      </c>
      <c r="I222" s="2">
        <v>1868.4</v>
      </c>
      <c r="J222" s="2">
        <v>18891.599999999999</v>
      </c>
      <c r="K222" s="2">
        <v>10380</v>
      </c>
      <c r="L222" s="2">
        <v>8511.5999999999985</v>
      </c>
      <c r="M222" s="3">
        <v>41791</v>
      </c>
      <c r="N222" s="4">
        <v>6</v>
      </c>
      <c r="O222" s="1" t="s">
        <v>25</v>
      </c>
      <c r="P222" s="11">
        <v>2014</v>
      </c>
      <c r="Q222" s="2">
        <v>8.1999999999999993</v>
      </c>
    </row>
    <row r="223" spans="1:17" x14ac:dyDescent="0.25">
      <c r="A223" t="s">
        <v>23</v>
      </c>
      <c r="B223" t="s">
        <v>18</v>
      </c>
      <c r="C223" s="1" t="s">
        <v>40</v>
      </c>
      <c r="D223" s="1" t="s">
        <v>45</v>
      </c>
      <c r="E223">
        <v>1630.5</v>
      </c>
      <c r="F223" s="2">
        <v>260</v>
      </c>
      <c r="G223" s="2">
        <v>15</v>
      </c>
      <c r="H223" s="2">
        <v>24457.5</v>
      </c>
      <c r="I223" s="2">
        <v>2201.1750000000002</v>
      </c>
      <c r="J223" s="2">
        <v>22256.324999999997</v>
      </c>
      <c r="K223" s="2">
        <v>16305</v>
      </c>
      <c r="L223" s="2">
        <v>5951.3249999999989</v>
      </c>
      <c r="M223" s="3">
        <v>41821</v>
      </c>
      <c r="N223" s="4">
        <v>7</v>
      </c>
      <c r="O223" s="1" t="s">
        <v>32</v>
      </c>
      <c r="P223" s="11">
        <v>2014</v>
      </c>
      <c r="Q223" s="2">
        <v>3.6499999999999995</v>
      </c>
    </row>
    <row r="224" spans="1:17" x14ac:dyDescent="0.25">
      <c r="A224" t="s">
        <v>17</v>
      </c>
      <c r="B224" t="s">
        <v>36</v>
      </c>
      <c r="C224" s="1" t="s">
        <v>28</v>
      </c>
      <c r="D224" s="1" t="s">
        <v>46</v>
      </c>
      <c r="E224">
        <v>2328</v>
      </c>
      <c r="F224" s="2">
        <v>5</v>
      </c>
      <c r="G224" s="2">
        <v>7</v>
      </c>
      <c r="H224" s="2">
        <v>16296</v>
      </c>
      <c r="I224" s="2">
        <v>1629.6</v>
      </c>
      <c r="J224" s="2">
        <v>14666.4</v>
      </c>
      <c r="K224" s="2">
        <v>11640</v>
      </c>
      <c r="L224" s="2">
        <v>3026.3999999999996</v>
      </c>
      <c r="M224" s="3">
        <v>41883</v>
      </c>
      <c r="N224" s="4">
        <v>9</v>
      </c>
      <c r="O224" s="1" t="s">
        <v>35</v>
      </c>
      <c r="P224" s="11">
        <v>2014</v>
      </c>
      <c r="Q224" s="2">
        <v>1.2999999999999998</v>
      </c>
    </row>
    <row r="225" spans="1:17" x14ac:dyDescent="0.25">
      <c r="A225" t="s">
        <v>17</v>
      </c>
      <c r="B225" t="s">
        <v>36</v>
      </c>
      <c r="C225" s="1" t="s">
        <v>28</v>
      </c>
      <c r="D225" s="1" t="s">
        <v>46</v>
      </c>
      <c r="E225">
        <v>2313</v>
      </c>
      <c r="F225" s="2">
        <v>5</v>
      </c>
      <c r="G225" s="2">
        <v>350</v>
      </c>
      <c r="H225" s="2">
        <v>809550</v>
      </c>
      <c r="I225" s="2">
        <v>80955</v>
      </c>
      <c r="J225" s="2">
        <v>728595</v>
      </c>
      <c r="K225" s="2">
        <v>601380</v>
      </c>
      <c r="L225" s="2">
        <v>127215</v>
      </c>
      <c r="M225" s="3">
        <v>41760</v>
      </c>
      <c r="N225" s="4">
        <v>5</v>
      </c>
      <c r="O225" s="1" t="s">
        <v>43</v>
      </c>
      <c r="P225" s="11">
        <v>2014</v>
      </c>
      <c r="Q225" s="2">
        <v>55</v>
      </c>
    </row>
    <row r="226" spans="1:17" x14ac:dyDescent="0.25">
      <c r="A226" t="s">
        <v>23</v>
      </c>
      <c r="B226" t="s">
        <v>24</v>
      </c>
      <c r="C226" s="1" t="s">
        <v>28</v>
      </c>
      <c r="D226" s="1" t="s">
        <v>46</v>
      </c>
      <c r="E226">
        <v>2072</v>
      </c>
      <c r="F226" s="2">
        <v>5</v>
      </c>
      <c r="G226" s="2">
        <v>15</v>
      </c>
      <c r="H226" s="2">
        <v>31080</v>
      </c>
      <c r="I226" s="2">
        <v>3108</v>
      </c>
      <c r="J226" s="2">
        <v>27972</v>
      </c>
      <c r="K226" s="2">
        <v>20720</v>
      </c>
      <c r="L226" s="2">
        <v>7252</v>
      </c>
      <c r="M226" s="3">
        <v>41974</v>
      </c>
      <c r="N226" s="4">
        <v>12</v>
      </c>
      <c r="O226" s="1" t="s">
        <v>27</v>
      </c>
      <c r="P226" s="11">
        <v>2014</v>
      </c>
      <c r="Q226" s="2">
        <v>3.5</v>
      </c>
    </row>
    <row r="227" spans="1:17" x14ac:dyDescent="0.25">
      <c r="A227" t="s">
        <v>17</v>
      </c>
      <c r="B227" t="s">
        <v>24</v>
      </c>
      <c r="C227" s="1" t="s">
        <v>37</v>
      </c>
      <c r="D227" s="1" t="s">
        <v>46</v>
      </c>
      <c r="E227">
        <v>1954</v>
      </c>
      <c r="F227" s="2">
        <v>10</v>
      </c>
      <c r="G227" s="2">
        <v>20</v>
      </c>
      <c r="H227" s="2">
        <v>39080</v>
      </c>
      <c r="I227" s="2">
        <v>3908</v>
      </c>
      <c r="J227" s="2">
        <v>35172</v>
      </c>
      <c r="K227" s="2">
        <v>19540</v>
      </c>
      <c r="L227" s="2">
        <v>15632</v>
      </c>
      <c r="M227" s="3">
        <v>41699</v>
      </c>
      <c r="N227" s="4">
        <v>3</v>
      </c>
      <c r="O227" s="1" t="s">
        <v>29</v>
      </c>
      <c r="P227" s="11">
        <v>2014</v>
      </c>
      <c r="Q227" s="2">
        <v>8</v>
      </c>
    </row>
    <row r="228" spans="1:17" x14ac:dyDescent="0.25">
      <c r="A228" t="s">
        <v>33</v>
      </c>
      <c r="B228" t="s">
        <v>26</v>
      </c>
      <c r="C228" s="1" t="s">
        <v>37</v>
      </c>
      <c r="D228" s="1" t="s">
        <v>46</v>
      </c>
      <c r="E228">
        <v>591</v>
      </c>
      <c r="F228" s="2">
        <v>10</v>
      </c>
      <c r="G228" s="2">
        <v>300</v>
      </c>
      <c r="H228" s="2">
        <v>177300</v>
      </c>
      <c r="I228" s="2">
        <v>17730</v>
      </c>
      <c r="J228" s="2">
        <v>159570</v>
      </c>
      <c r="K228" s="2">
        <v>147750</v>
      </c>
      <c r="L228" s="2">
        <v>11820</v>
      </c>
      <c r="M228" s="3">
        <v>41760</v>
      </c>
      <c r="N228" s="4">
        <v>5</v>
      </c>
      <c r="O228" s="1" t="s">
        <v>43</v>
      </c>
      <c r="P228" s="11">
        <v>2014</v>
      </c>
      <c r="Q228" s="2">
        <v>20</v>
      </c>
    </row>
    <row r="229" spans="1:17" x14ac:dyDescent="0.25">
      <c r="A229" t="s">
        <v>17</v>
      </c>
      <c r="B229" t="s">
        <v>22</v>
      </c>
      <c r="C229" s="1" t="s">
        <v>37</v>
      </c>
      <c r="D229" s="1" t="s">
        <v>46</v>
      </c>
      <c r="E229">
        <v>241</v>
      </c>
      <c r="F229" s="2">
        <v>10</v>
      </c>
      <c r="G229" s="2">
        <v>20</v>
      </c>
      <c r="H229" s="2">
        <v>4820</v>
      </c>
      <c r="I229" s="2">
        <v>482</v>
      </c>
      <c r="J229" s="2">
        <v>4338</v>
      </c>
      <c r="K229" s="2">
        <v>2410</v>
      </c>
      <c r="L229" s="2">
        <v>1928</v>
      </c>
      <c r="M229" s="3">
        <v>41913</v>
      </c>
      <c r="N229" s="4">
        <v>10</v>
      </c>
      <c r="O229" s="1" t="s">
        <v>39</v>
      </c>
      <c r="P229" s="11">
        <v>2014</v>
      </c>
      <c r="Q229" s="2">
        <v>8</v>
      </c>
    </row>
    <row r="230" spans="1:17" x14ac:dyDescent="0.25">
      <c r="A230" t="s">
        <v>17</v>
      </c>
      <c r="B230" t="s">
        <v>18</v>
      </c>
      <c r="C230" s="1" t="s">
        <v>40</v>
      </c>
      <c r="D230" s="1" t="s">
        <v>46</v>
      </c>
      <c r="E230">
        <v>2240</v>
      </c>
      <c r="F230" s="2">
        <v>260</v>
      </c>
      <c r="G230" s="2">
        <v>350</v>
      </c>
      <c r="H230" s="2">
        <v>784000</v>
      </c>
      <c r="I230" s="2">
        <v>78400</v>
      </c>
      <c r="J230" s="2">
        <v>705600</v>
      </c>
      <c r="K230" s="2">
        <v>582400</v>
      </c>
      <c r="L230" s="2">
        <v>123200</v>
      </c>
      <c r="M230" s="3">
        <v>41671</v>
      </c>
      <c r="N230" s="4">
        <v>2</v>
      </c>
      <c r="O230" s="1" t="s">
        <v>38</v>
      </c>
      <c r="P230" s="11">
        <v>2014</v>
      </c>
      <c r="Q230" s="2">
        <v>55</v>
      </c>
    </row>
    <row r="231" spans="1:17" x14ac:dyDescent="0.25">
      <c r="A231" t="s">
        <v>33</v>
      </c>
      <c r="B231" t="s">
        <v>36</v>
      </c>
      <c r="C231" s="1" t="s">
        <v>40</v>
      </c>
      <c r="D231" s="1" t="s">
        <v>46</v>
      </c>
      <c r="E231">
        <v>2993</v>
      </c>
      <c r="F231" s="2">
        <v>260</v>
      </c>
      <c r="G231" s="2">
        <v>300</v>
      </c>
      <c r="H231" s="2">
        <v>897900</v>
      </c>
      <c r="I231" s="2">
        <v>89790</v>
      </c>
      <c r="J231" s="2">
        <v>808110</v>
      </c>
      <c r="K231" s="2">
        <v>748250</v>
      </c>
      <c r="L231" s="2">
        <v>59860</v>
      </c>
      <c r="M231" s="3">
        <v>41699</v>
      </c>
      <c r="N231" s="4">
        <v>3</v>
      </c>
      <c r="O231" s="1" t="s">
        <v>29</v>
      </c>
      <c r="P231" s="11">
        <v>2014</v>
      </c>
      <c r="Q231" s="2">
        <v>20</v>
      </c>
    </row>
    <row r="232" spans="1:17" x14ac:dyDescent="0.25">
      <c r="A232" t="s">
        <v>30</v>
      </c>
      <c r="B232" t="s">
        <v>18</v>
      </c>
      <c r="C232" s="1" t="s">
        <v>40</v>
      </c>
      <c r="D232" s="1" t="s">
        <v>46</v>
      </c>
      <c r="E232">
        <v>3520.5</v>
      </c>
      <c r="F232" s="2">
        <v>260</v>
      </c>
      <c r="G232" s="2">
        <v>12</v>
      </c>
      <c r="H232" s="2">
        <v>42246</v>
      </c>
      <c r="I232" s="2">
        <v>4224.6000000000004</v>
      </c>
      <c r="J232" s="2">
        <v>38021.399999999994</v>
      </c>
      <c r="K232" s="2">
        <v>10561.5</v>
      </c>
      <c r="L232" s="2">
        <v>27459.899999999998</v>
      </c>
      <c r="M232" s="3">
        <v>41730</v>
      </c>
      <c r="N232" s="4">
        <v>4</v>
      </c>
      <c r="O232" s="1" t="s">
        <v>41</v>
      </c>
      <c r="P232" s="11">
        <v>2014</v>
      </c>
      <c r="Q232" s="2">
        <v>7.8</v>
      </c>
    </row>
    <row r="233" spans="1:17" x14ac:dyDescent="0.25">
      <c r="A233" t="s">
        <v>17</v>
      </c>
      <c r="B233" t="s">
        <v>26</v>
      </c>
      <c r="C233" s="1" t="s">
        <v>40</v>
      </c>
      <c r="D233" s="1" t="s">
        <v>46</v>
      </c>
      <c r="E233">
        <v>2039</v>
      </c>
      <c r="F233" s="2">
        <v>260</v>
      </c>
      <c r="G233" s="2">
        <v>20</v>
      </c>
      <c r="H233" s="2">
        <v>40780</v>
      </c>
      <c r="I233" s="2">
        <v>4078</v>
      </c>
      <c r="J233" s="2">
        <v>36702</v>
      </c>
      <c r="K233" s="2">
        <v>20390</v>
      </c>
      <c r="L233" s="2">
        <v>16312</v>
      </c>
      <c r="M233" s="3">
        <v>41760</v>
      </c>
      <c r="N233" s="4">
        <v>5</v>
      </c>
      <c r="O233" s="1" t="s">
        <v>43</v>
      </c>
      <c r="P233" s="11">
        <v>2014</v>
      </c>
      <c r="Q233" s="2">
        <v>8</v>
      </c>
    </row>
    <row r="234" spans="1:17" x14ac:dyDescent="0.25">
      <c r="A234" t="s">
        <v>30</v>
      </c>
      <c r="B234" t="s">
        <v>22</v>
      </c>
      <c r="C234" s="1" t="s">
        <v>40</v>
      </c>
      <c r="D234" s="1" t="s">
        <v>46</v>
      </c>
      <c r="E234">
        <v>2574</v>
      </c>
      <c r="F234" s="2">
        <v>260</v>
      </c>
      <c r="G234" s="2">
        <v>12</v>
      </c>
      <c r="H234" s="2">
        <v>30888</v>
      </c>
      <c r="I234" s="2">
        <v>3088.8</v>
      </c>
      <c r="J234" s="2">
        <v>27799.200000000001</v>
      </c>
      <c r="K234" s="2">
        <v>7722</v>
      </c>
      <c r="L234" s="2">
        <v>20077.2</v>
      </c>
      <c r="M234" s="3">
        <v>41852</v>
      </c>
      <c r="N234" s="4">
        <v>8</v>
      </c>
      <c r="O234" s="1" t="s">
        <v>34</v>
      </c>
      <c r="P234" s="11">
        <v>2014</v>
      </c>
      <c r="Q234" s="2">
        <v>7.8000000000000007</v>
      </c>
    </row>
    <row r="235" spans="1:17" x14ac:dyDescent="0.25">
      <c r="A235" t="s">
        <v>17</v>
      </c>
      <c r="B235" t="s">
        <v>18</v>
      </c>
      <c r="C235" s="1" t="s">
        <v>40</v>
      </c>
      <c r="D235" s="1" t="s">
        <v>46</v>
      </c>
      <c r="E235">
        <v>707</v>
      </c>
      <c r="F235" s="2">
        <v>260</v>
      </c>
      <c r="G235" s="2">
        <v>350</v>
      </c>
      <c r="H235" s="2">
        <v>247450</v>
      </c>
      <c r="I235" s="2">
        <v>24745</v>
      </c>
      <c r="J235" s="2">
        <v>222705</v>
      </c>
      <c r="K235" s="2">
        <v>183820</v>
      </c>
      <c r="L235" s="2">
        <v>38885</v>
      </c>
      <c r="M235" s="3">
        <v>41883</v>
      </c>
      <c r="N235" s="4">
        <v>9</v>
      </c>
      <c r="O235" s="1" t="s">
        <v>35</v>
      </c>
      <c r="P235" s="11">
        <v>2014</v>
      </c>
      <c r="Q235" s="2">
        <v>55</v>
      </c>
    </row>
    <row r="236" spans="1:17" x14ac:dyDescent="0.25">
      <c r="A236" t="s">
        <v>23</v>
      </c>
      <c r="B236" t="s">
        <v>24</v>
      </c>
      <c r="C236" s="1" t="s">
        <v>40</v>
      </c>
      <c r="D236" s="1" t="s">
        <v>46</v>
      </c>
      <c r="E236">
        <v>2072</v>
      </c>
      <c r="F236" s="2">
        <v>260</v>
      </c>
      <c r="G236" s="2">
        <v>15</v>
      </c>
      <c r="H236" s="2">
        <v>31080</v>
      </c>
      <c r="I236" s="2">
        <v>3108</v>
      </c>
      <c r="J236" s="2">
        <v>27972</v>
      </c>
      <c r="K236" s="2">
        <v>20720</v>
      </c>
      <c r="L236" s="2">
        <v>7252</v>
      </c>
      <c r="M236" s="3">
        <v>41974</v>
      </c>
      <c r="N236" s="4">
        <v>12</v>
      </c>
      <c r="O236" s="1" t="s">
        <v>27</v>
      </c>
      <c r="P236" s="11">
        <v>2014</v>
      </c>
      <c r="Q236" s="2">
        <v>3.5</v>
      </c>
    </row>
    <row r="237" spans="1:17" x14ac:dyDescent="0.25">
      <c r="A237" t="s">
        <v>33</v>
      </c>
      <c r="B237" t="s">
        <v>24</v>
      </c>
      <c r="C237" s="1" t="s">
        <v>40</v>
      </c>
      <c r="D237" s="1" t="s">
        <v>46</v>
      </c>
      <c r="E237">
        <v>853</v>
      </c>
      <c r="F237" s="2">
        <v>260</v>
      </c>
      <c r="G237" s="2">
        <v>300</v>
      </c>
      <c r="H237" s="2">
        <v>255900</v>
      </c>
      <c r="I237" s="2">
        <v>25590</v>
      </c>
      <c r="J237" s="2">
        <v>230310</v>
      </c>
      <c r="K237" s="2">
        <v>213250</v>
      </c>
      <c r="L237" s="2">
        <v>17060</v>
      </c>
      <c r="M237" s="3">
        <v>41974</v>
      </c>
      <c r="N237" s="4">
        <v>12</v>
      </c>
      <c r="O237" s="1" t="s">
        <v>27</v>
      </c>
      <c r="P237" s="11">
        <v>2014</v>
      </c>
      <c r="Q237" s="2">
        <v>20</v>
      </c>
    </row>
    <row r="238" spans="1:17" x14ac:dyDescent="0.25">
      <c r="A238" t="s">
        <v>17</v>
      </c>
      <c r="B238" t="s">
        <v>24</v>
      </c>
      <c r="C238" s="1" t="s">
        <v>37</v>
      </c>
      <c r="D238" s="1" t="s">
        <v>46</v>
      </c>
      <c r="E238">
        <v>2532</v>
      </c>
      <c r="F238" s="2">
        <v>10</v>
      </c>
      <c r="G238" s="2">
        <v>7</v>
      </c>
      <c r="H238" s="2">
        <v>17724</v>
      </c>
      <c r="I238" s="2">
        <v>1949.6399999999999</v>
      </c>
      <c r="J238" s="2">
        <v>15774.36</v>
      </c>
      <c r="K238" s="2">
        <v>12660</v>
      </c>
      <c r="L238" s="2">
        <v>3114.3599999999997</v>
      </c>
      <c r="M238" s="3">
        <v>41730</v>
      </c>
      <c r="N238" s="4">
        <v>4</v>
      </c>
      <c r="O238" s="1" t="s">
        <v>41</v>
      </c>
      <c r="P238" s="11">
        <v>2014</v>
      </c>
      <c r="Q238" s="2">
        <v>1.2299999999999998</v>
      </c>
    </row>
    <row r="239" spans="1:17" x14ac:dyDescent="0.25">
      <c r="A239" t="s">
        <v>23</v>
      </c>
      <c r="B239" t="s">
        <v>36</v>
      </c>
      <c r="C239" s="1" t="s">
        <v>40</v>
      </c>
      <c r="D239" s="1" t="s">
        <v>46</v>
      </c>
      <c r="E239">
        <v>3199.5</v>
      </c>
      <c r="F239" s="2">
        <v>260</v>
      </c>
      <c r="G239" s="2">
        <v>15</v>
      </c>
      <c r="H239" s="2">
        <v>47992.5</v>
      </c>
      <c r="I239" s="2">
        <v>5279.1749999999993</v>
      </c>
      <c r="J239" s="2">
        <v>42713.324999999997</v>
      </c>
      <c r="K239" s="2">
        <v>31995</v>
      </c>
      <c r="L239" s="2">
        <v>10718.324999999999</v>
      </c>
      <c r="M239" s="3">
        <v>41821</v>
      </c>
      <c r="N239" s="4">
        <v>7</v>
      </c>
      <c r="O239" s="1" t="s">
        <v>32</v>
      </c>
      <c r="P239" s="11">
        <v>2014</v>
      </c>
      <c r="Q239" s="2">
        <v>3.3499999999999996</v>
      </c>
    </row>
    <row r="240" spans="1:17" x14ac:dyDescent="0.25">
      <c r="A240" t="s">
        <v>30</v>
      </c>
      <c r="B240" t="s">
        <v>22</v>
      </c>
      <c r="C240" s="1" t="s">
        <v>40</v>
      </c>
      <c r="D240" s="1" t="s">
        <v>46</v>
      </c>
      <c r="E240">
        <v>472</v>
      </c>
      <c r="F240" s="2">
        <v>260</v>
      </c>
      <c r="G240" s="2">
        <v>12</v>
      </c>
      <c r="H240" s="2">
        <v>5664</v>
      </c>
      <c r="I240" s="2">
        <v>623.04</v>
      </c>
      <c r="J240" s="2">
        <v>5040.96</v>
      </c>
      <c r="K240" s="2">
        <v>1416</v>
      </c>
      <c r="L240" s="2">
        <v>3624.96</v>
      </c>
      <c r="M240" s="3">
        <v>41913</v>
      </c>
      <c r="N240" s="4">
        <v>10</v>
      </c>
      <c r="O240" s="1" t="s">
        <v>39</v>
      </c>
      <c r="P240" s="11">
        <v>2014</v>
      </c>
      <c r="Q240" s="2">
        <v>7.68</v>
      </c>
    </row>
    <row r="241" spans="1:17" x14ac:dyDescent="0.25">
      <c r="A241" t="s">
        <v>30</v>
      </c>
      <c r="B241" t="s">
        <v>18</v>
      </c>
      <c r="C241" s="1" t="s">
        <v>19</v>
      </c>
      <c r="D241" s="1" t="s">
        <v>46</v>
      </c>
      <c r="E241">
        <v>1937</v>
      </c>
      <c r="F241" s="2">
        <v>3</v>
      </c>
      <c r="G241" s="2">
        <v>12</v>
      </c>
      <c r="H241" s="2">
        <v>23244</v>
      </c>
      <c r="I241" s="2">
        <v>2556.84</v>
      </c>
      <c r="J241" s="2">
        <v>20687.16</v>
      </c>
      <c r="K241" s="2">
        <v>5811</v>
      </c>
      <c r="L241" s="2">
        <v>14876.16</v>
      </c>
      <c r="M241" s="3">
        <v>41671</v>
      </c>
      <c r="N241" s="4">
        <v>2</v>
      </c>
      <c r="O241" s="1" t="s">
        <v>38</v>
      </c>
      <c r="P241" s="11">
        <v>2014</v>
      </c>
      <c r="Q241" s="2">
        <v>7.68</v>
      </c>
    </row>
    <row r="242" spans="1:17" x14ac:dyDescent="0.25">
      <c r="A242" t="s">
        <v>17</v>
      </c>
      <c r="B242" t="s">
        <v>22</v>
      </c>
      <c r="C242" s="1" t="s">
        <v>19</v>
      </c>
      <c r="D242" s="1" t="s">
        <v>46</v>
      </c>
      <c r="E242">
        <v>792</v>
      </c>
      <c r="F242" s="2">
        <v>3</v>
      </c>
      <c r="G242" s="2">
        <v>350</v>
      </c>
      <c r="H242" s="2">
        <v>277200</v>
      </c>
      <c r="I242" s="2">
        <v>30492</v>
      </c>
      <c r="J242" s="2">
        <v>246708</v>
      </c>
      <c r="K242" s="2">
        <v>205920</v>
      </c>
      <c r="L242" s="2">
        <v>40788</v>
      </c>
      <c r="M242" s="3">
        <v>41699</v>
      </c>
      <c r="N242" s="4">
        <v>3</v>
      </c>
      <c r="O242" s="1" t="s">
        <v>29</v>
      </c>
      <c r="P242" s="11">
        <v>2014</v>
      </c>
      <c r="Q242" s="2">
        <v>51.5</v>
      </c>
    </row>
    <row r="243" spans="1:17" x14ac:dyDescent="0.25">
      <c r="A243" t="s">
        <v>33</v>
      </c>
      <c r="B243" t="s">
        <v>22</v>
      </c>
      <c r="C243" s="1" t="s">
        <v>19</v>
      </c>
      <c r="D243" s="1" t="s">
        <v>46</v>
      </c>
      <c r="E243">
        <v>2811</v>
      </c>
      <c r="F243" s="2">
        <v>3</v>
      </c>
      <c r="G243" s="2">
        <v>300</v>
      </c>
      <c r="H243" s="2">
        <v>843300</v>
      </c>
      <c r="I243" s="2">
        <v>92763</v>
      </c>
      <c r="J243" s="2">
        <v>750537</v>
      </c>
      <c r="K243" s="2">
        <v>702750</v>
      </c>
      <c r="L243" s="2">
        <v>47787</v>
      </c>
      <c r="M243" s="3">
        <v>41821</v>
      </c>
      <c r="N243" s="4">
        <v>7</v>
      </c>
      <c r="O243" s="1" t="s">
        <v>32</v>
      </c>
      <c r="P243" s="11">
        <v>2014</v>
      </c>
      <c r="Q243" s="2">
        <v>17</v>
      </c>
    </row>
    <row r="244" spans="1:17" x14ac:dyDescent="0.25">
      <c r="A244" t="s">
        <v>17</v>
      </c>
      <c r="B244" t="s">
        <v>22</v>
      </c>
      <c r="C244" s="1" t="s">
        <v>28</v>
      </c>
      <c r="D244" s="1" t="s">
        <v>46</v>
      </c>
      <c r="E244">
        <v>766</v>
      </c>
      <c r="F244" s="2">
        <v>5</v>
      </c>
      <c r="G244" s="2">
        <v>350</v>
      </c>
      <c r="H244" s="2">
        <v>268100</v>
      </c>
      <c r="I244" s="2">
        <v>29491</v>
      </c>
      <c r="J244" s="2">
        <v>238609</v>
      </c>
      <c r="K244" s="2">
        <v>199160</v>
      </c>
      <c r="L244" s="2">
        <v>39449</v>
      </c>
      <c r="M244" s="3">
        <v>41640</v>
      </c>
      <c r="N244" s="4">
        <v>1</v>
      </c>
      <c r="O244" s="1" t="s">
        <v>21</v>
      </c>
      <c r="P244" s="11">
        <v>2014</v>
      </c>
      <c r="Q244" s="2">
        <v>51.5</v>
      </c>
    </row>
    <row r="245" spans="1:17" x14ac:dyDescent="0.25">
      <c r="A245" t="s">
        <v>23</v>
      </c>
      <c r="B245" t="s">
        <v>26</v>
      </c>
      <c r="C245" s="1" t="s">
        <v>28</v>
      </c>
      <c r="D245" s="1" t="s">
        <v>46</v>
      </c>
      <c r="E245">
        <v>2157</v>
      </c>
      <c r="F245" s="2">
        <v>5</v>
      </c>
      <c r="G245" s="2">
        <v>15</v>
      </c>
      <c r="H245" s="2">
        <v>32355</v>
      </c>
      <c r="I245" s="2">
        <v>3559.05</v>
      </c>
      <c r="J245" s="2">
        <v>28795.95</v>
      </c>
      <c r="K245" s="2">
        <v>21570</v>
      </c>
      <c r="L245" s="2">
        <v>7225.9500000000007</v>
      </c>
      <c r="M245" s="3">
        <v>41974</v>
      </c>
      <c r="N245" s="4">
        <v>12</v>
      </c>
      <c r="O245" s="1" t="s">
        <v>27</v>
      </c>
      <c r="P245" s="11">
        <v>2014</v>
      </c>
      <c r="Q245" s="2">
        <v>3.3500000000000005</v>
      </c>
    </row>
    <row r="246" spans="1:17" x14ac:dyDescent="0.25">
      <c r="A246" t="s">
        <v>33</v>
      </c>
      <c r="B246" t="s">
        <v>18</v>
      </c>
      <c r="C246" s="1" t="s">
        <v>37</v>
      </c>
      <c r="D246" s="1" t="s">
        <v>46</v>
      </c>
      <c r="E246">
        <v>873</v>
      </c>
      <c r="F246" s="2">
        <v>10</v>
      </c>
      <c r="G246" s="2">
        <v>300</v>
      </c>
      <c r="H246" s="2">
        <v>261900</v>
      </c>
      <c r="I246" s="2">
        <v>28809</v>
      </c>
      <c r="J246" s="2">
        <v>233091</v>
      </c>
      <c r="K246" s="2">
        <v>218250</v>
      </c>
      <c r="L246" s="2">
        <v>14841</v>
      </c>
      <c r="M246" s="3">
        <v>41640</v>
      </c>
      <c r="N246" s="4">
        <v>1</v>
      </c>
      <c r="O246" s="1" t="s">
        <v>21</v>
      </c>
      <c r="P246" s="11">
        <v>2014</v>
      </c>
      <c r="Q246" s="2">
        <v>17</v>
      </c>
    </row>
    <row r="247" spans="1:17" x14ac:dyDescent="0.25">
      <c r="A247" t="s">
        <v>17</v>
      </c>
      <c r="B247" t="s">
        <v>26</v>
      </c>
      <c r="C247" s="1" t="s">
        <v>37</v>
      </c>
      <c r="D247" s="1" t="s">
        <v>46</v>
      </c>
      <c r="E247">
        <v>1122</v>
      </c>
      <c r="F247" s="2">
        <v>10</v>
      </c>
      <c r="G247" s="2">
        <v>20</v>
      </c>
      <c r="H247" s="2">
        <v>22440</v>
      </c>
      <c r="I247" s="2">
        <v>2468.4</v>
      </c>
      <c r="J247" s="2">
        <v>19971.599999999999</v>
      </c>
      <c r="K247" s="2">
        <v>11220</v>
      </c>
      <c r="L247" s="2">
        <v>8751.5999999999985</v>
      </c>
      <c r="M247" s="3">
        <v>41699</v>
      </c>
      <c r="N247" s="4">
        <v>3</v>
      </c>
      <c r="O247" s="1" t="s">
        <v>29</v>
      </c>
      <c r="P247" s="11">
        <v>2014</v>
      </c>
      <c r="Q247" s="2">
        <v>7.7999999999999989</v>
      </c>
    </row>
    <row r="248" spans="1:17" x14ac:dyDescent="0.25">
      <c r="A248" t="s">
        <v>17</v>
      </c>
      <c r="B248" t="s">
        <v>18</v>
      </c>
      <c r="C248" s="1" t="s">
        <v>37</v>
      </c>
      <c r="D248" s="1" t="s">
        <v>46</v>
      </c>
      <c r="E248">
        <v>2104.5</v>
      </c>
      <c r="F248" s="2">
        <v>10</v>
      </c>
      <c r="G248" s="2">
        <v>350</v>
      </c>
      <c r="H248" s="2">
        <v>736575</v>
      </c>
      <c r="I248" s="2">
        <v>81023.25</v>
      </c>
      <c r="J248" s="2">
        <v>655551.75</v>
      </c>
      <c r="K248" s="2">
        <v>547170</v>
      </c>
      <c r="L248" s="2">
        <v>108381.75</v>
      </c>
      <c r="M248" s="3">
        <v>41821</v>
      </c>
      <c r="N248" s="4">
        <v>7</v>
      </c>
      <c r="O248" s="1" t="s">
        <v>32</v>
      </c>
      <c r="P248" s="11">
        <v>2014</v>
      </c>
      <c r="Q248" s="2">
        <v>51.5</v>
      </c>
    </row>
    <row r="249" spans="1:17" x14ac:dyDescent="0.25">
      <c r="A249" t="s">
        <v>30</v>
      </c>
      <c r="B249" t="s">
        <v>18</v>
      </c>
      <c r="C249" s="1" t="s">
        <v>37</v>
      </c>
      <c r="D249" s="1" t="s">
        <v>46</v>
      </c>
      <c r="E249">
        <v>4026</v>
      </c>
      <c r="F249" s="2">
        <v>10</v>
      </c>
      <c r="G249" s="2">
        <v>12</v>
      </c>
      <c r="H249" s="2">
        <v>48312</v>
      </c>
      <c r="I249" s="2">
        <v>5314.32</v>
      </c>
      <c r="J249" s="2">
        <v>42997.68</v>
      </c>
      <c r="K249" s="2">
        <v>12078</v>
      </c>
      <c r="L249" s="2">
        <v>30919.68</v>
      </c>
      <c r="M249" s="3">
        <v>41821</v>
      </c>
      <c r="N249" s="4">
        <v>7</v>
      </c>
      <c r="O249" s="1" t="s">
        <v>32</v>
      </c>
      <c r="P249" s="11">
        <v>2014</v>
      </c>
      <c r="Q249" s="2">
        <v>7.68</v>
      </c>
    </row>
    <row r="250" spans="1:17" x14ac:dyDescent="0.25">
      <c r="A250" t="s">
        <v>30</v>
      </c>
      <c r="B250" t="s">
        <v>24</v>
      </c>
      <c r="C250" s="1" t="s">
        <v>37</v>
      </c>
      <c r="D250" s="1" t="s">
        <v>46</v>
      </c>
      <c r="E250">
        <v>2425.5</v>
      </c>
      <c r="F250" s="2">
        <v>10</v>
      </c>
      <c r="G250" s="2">
        <v>12</v>
      </c>
      <c r="H250" s="2">
        <v>29106</v>
      </c>
      <c r="I250" s="2">
        <v>3201.66</v>
      </c>
      <c r="J250" s="2">
        <v>25904.340000000004</v>
      </c>
      <c r="K250" s="2">
        <v>7276.5</v>
      </c>
      <c r="L250" s="2">
        <v>18627.840000000004</v>
      </c>
      <c r="M250" s="3">
        <v>41821</v>
      </c>
      <c r="N250" s="4">
        <v>7</v>
      </c>
      <c r="O250" s="1" t="s">
        <v>32</v>
      </c>
      <c r="P250" s="11">
        <v>2014</v>
      </c>
      <c r="Q250" s="2">
        <v>7.6800000000000015</v>
      </c>
    </row>
    <row r="251" spans="1:17" x14ac:dyDescent="0.25">
      <c r="A251" t="s">
        <v>17</v>
      </c>
      <c r="B251" t="s">
        <v>18</v>
      </c>
      <c r="C251" s="1" t="s">
        <v>37</v>
      </c>
      <c r="D251" s="1" t="s">
        <v>46</v>
      </c>
      <c r="E251">
        <v>2394</v>
      </c>
      <c r="F251" s="2">
        <v>10</v>
      </c>
      <c r="G251" s="2">
        <v>20</v>
      </c>
      <c r="H251" s="2">
        <v>47880</v>
      </c>
      <c r="I251" s="2">
        <v>5266.8</v>
      </c>
      <c r="J251" s="2">
        <v>42613.2</v>
      </c>
      <c r="K251" s="2">
        <v>23940</v>
      </c>
      <c r="L251" s="2">
        <v>18673.199999999997</v>
      </c>
      <c r="M251" s="3">
        <v>41852</v>
      </c>
      <c r="N251" s="4">
        <v>8</v>
      </c>
      <c r="O251" s="1" t="s">
        <v>34</v>
      </c>
      <c r="P251" s="11">
        <v>2014</v>
      </c>
      <c r="Q251" s="2">
        <v>7.7999999999999989</v>
      </c>
    </row>
    <row r="252" spans="1:17" x14ac:dyDescent="0.25">
      <c r="A252" t="s">
        <v>23</v>
      </c>
      <c r="B252" t="s">
        <v>26</v>
      </c>
      <c r="C252" s="1" t="s">
        <v>37</v>
      </c>
      <c r="D252" s="1" t="s">
        <v>46</v>
      </c>
      <c r="E252">
        <v>1984</v>
      </c>
      <c r="F252" s="2">
        <v>10</v>
      </c>
      <c r="G252" s="2">
        <v>15</v>
      </c>
      <c r="H252" s="2">
        <v>29760</v>
      </c>
      <c r="I252" s="2">
        <v>3273.6</v>
      </c>
      <c r="J252" s="2">
        <v>26486.400000000001</v>
      </c>
      <c r="K252" s="2">
        <v>19840</v>
      </c>
      <c r="L252" s="2">
        <v>6646.4000000000015</v>
      </c>
      <c r="M252" s="3">
        <v>41852</v>
      </c>
      <c r="N252" s="4">
        <v>8</v>
      </c>
      <c r="O252" s="1" t="s">
        <v>34</v>
      </c>
      <c r="P252" s="11">
        <v>2014</v>
      </c>
      <c r="Q252" s="2">
        <v>3.3500000000000005</v>
      </c>
    </row>
    <row r="253" spans="1:17" x14ac:dyDescent="0.25">
      <c r="A253" t="s">
        <v>33</v>
      </c>
      <c r="B253" t="s">
        <v>18</v>
      </c>
      <c r="C253" s="1" t="s">
        <v>37</v>
      </c>
      <c r="D253" s="1" t="s">
        <v>46</v>
      </c>
      <c r="E253">
        <v>1366</v>
      </c>
      <c r="F253" s="2">
        <v>10</v>
      </c>
      <c r="G253" s="2">
        <v>300</v>
      </c>
      <c r="H253" s="2">
        <v>409800</v>
      </c>
      <c r="I253" s="2">
        <v>45078</v>
      </c>
      <c r="J253" s="2">
        <v>364722</v>
      </c>
      <c r="K253" s="2">
        <v>341500</v>
      </c>
      <c r="L253" s="2">
        <v>23222</v>
      </c>
      <c r="M253" s="3">
        <v>41944</v>
      </c>
      <c r="N253" s="4">
        <v>11</v>
      </c>
      <c r="O253" s="1" t="s">
        <v>44</v>
      </c>
      <c r="P253" s="11">
        <v>2014</v>
      </c>
      <c r="Q253" s="2">
        <v>17</v>
      </c>
    </row>
    <row r="254" spans="1:17" x14ac:dyDescent="0.25">
      <c r="A254" t="s">
        <v>17</v>
      </c>
      <c r="B254" t="s">
        <v>26</v>
      </c>
      <c r="C254" s="1" t="s">
        <v>40</v>
      </c>
      <c r="D254" s="1" t="s">
        <v>46</v>
      </c>
      <c r="E254">
        <v>2629</v>
      </c>
      <c r="F254" s="2">
        <v>260</v>
      </c>
      <c r="G254" s="2">
        <v>20</v>
      </c>
      <c r="H254" s="2">
        <v>52580</v>
      </c>
      <c r="I254" s="2">
        <v>5783.8</v>
      </c>
      <c r="J254" s="2">
        <v>46796.2</v>
      </c>
      <c r="K254" s="2">
        <v>26290</v>
      </c>
      <c r="L254" s="2">
        <v>20506.199999999997</v>
      </c>
      <c r="M254" s="3">
        <v>41640</v>
      </c>
      <c r="N254" s="4">
        <v>1</v>
      </c>
      <c r="O254" s="1" t="s">
        <v>21</v>
      </c>
      <c r="P254" s="11">
        <v>2014</v>
      </c>
      <c r="Q254" s="2">
        <v>7.7999999999999989</v>
      </c>
    </row>
    <row r="255" spans="1:17" x14ac:dyDescent="0.25">
      <c r="A255" t="s">
        <v>23</v>
      </c>
      <c r="B255" t="s">
        <v>26</v>
      </c>
      <c r="C255" s="1" t="s">
        <v>40</v>
      </c>
      <c r="D255" s="1" t="s">
        <v>46</v>
      </c>
      <c r="E255">
        <v>2157</v>
      </c>
      <c r="F255" s="2">
        <v>260</v>
      </c>
      <c r="G255" s="2">
        <v>15</v>
      </c>
      <c r="H255" s="2">
        <v>32355</v>
      </c>
      <c r="I255" s="2">
        <v>3559.05</v>
      </c>
      <c r="J255" s="2">
        <v>28795.95</v>
      </c>
      <c r="K255" s="2">
        <v>21570</v>
      </c>
      <c r="L255" s="2">
        <v>7225.9500000000007</v>
      </c>
      <c r="M255" s="3">
        <v>41974</v>
      </c>
      <c r="N255" s="4">
        <v>12</v>
      </c>
      <c r="O255" s="1" t="s">
        <v>27</v>
      </c>
      <c r="P255" s="11">
        <v>2014</v>
      </c>
      <c r="Q255" s="2">
        <v>3.3500000000000005</v>
      </c>
    </row>
    <row r="256" spans="1:17" x14ac:dyDescent="0.25">
      <c r="A256" t="s">
        <v>17</v>
      </c>
      <c r="B256" t="s">
        <v>26</v>
      </c>
      <c r="C256" s="1" t="s">
        <v>19</v>
      </c>
      <c r="D256" s="1" t="s">
        <v>46</v>
      </c>
      <c r="E256">
        <v>886</v>
      </c>
      <c r="F256" s="2">
        <v>3</v>
      </c>
      <c r="G256" s="2">
        <v>350</v>
      </c>
      <c r="H256" s="2">
        <v>310100</v>
      </c>
      <c r="I256" s="2">
        <v>37212</v>
      </c>
      <c r="J256" s="2">
        <v>272888</v>
      </c>
      <c r="K256" s="2">
        <v>230360</v>
      </c>
      <c r="L256" s="2">
        <v>42528</v>
      </c>
      <c r="M256" s="3">
        <v>41791</v>
      </c>
      <c r="N256" s="4">
        <v>6</v>
      </c>
      <c r="O256" s="1" t="s">
        <v>25</v>
      </c>
      <c r="P256" s="11">
        <v>2014</v>
      </c>
      <c r="Q256" s="2">
        <v>48</v>
      </c>
    </row>
    <row r="257" spans="1:17" x14ac:dyDescent="0.25">
      <c r="A257" t="s">
        <v>23</v>
      </c>
      <c r="B257" t="s">
        <v>18</v>
      </c>
      <c r="C257" s="1" t="s">
        <v>19</v>
      </c>
      <c r="D257" s="1" t="s">
        <v>46</v>
      </c>
      <c r="E257">
        <v>2689</v>
      </c>
      <c r="F257" s="2">
        <v>3</v>
      </c>
      <c r="G257" s="2">
        <v>15</v>
      </c>
      <c r="H257" s="2">
        <v>40335</v>
      </c>
      <c r="I257" s="2">
        <v>4840.2</v>
      </c>
      <c r="J257" s="2">
        <v>35494.800000000003</v>
      </c>
      <c r="K257" s="2">
        <v>26890</v>
      </c>
      <c r="L257" s="2">
        <v>8604.8000000000029</v>
      </c>
      <c r="M257" s="3">
        <v>41944</v>
      </c>
      <c r="N257" s="4">
        <v>11</v>
      </c>
      <c r="O257" s="1" t="s">
        <v>44</v>
      </c>
      <c r="P257" s="11">
        <v>2014</v>
      </c>
      <c r="Q257" s="2">
        <v>3.2000000000000011</v>
      </c>
    </row>
    <row r="258" spans="1:17" x14ac:dyDescent="0.25">
      <c r="A258" t="s">
        <v>23</v>
      </c>
      <c r="B258" t="s">
        <v>36</v>
      </c>
      <c r="C258" s="1" t="s">
        <v>28</v>
      </c>
      <c r="D258" s="1" t="s">
        <v>46</v>
      </c>
      <c r="E258">
        <v>677</v>
      </c>
      <c r="F258" s="2">
        <v>5</v>
      </c>
      <c r="G258" s="2">
        <v>15</v>
      </c>
      <c r="H258" s="2">
        <v>10155</v>
      </c>
      <c r="I258" s="2">
        <v>1218.5999999999999</v>
      </c>
      <c r="J258" s="2">
        <v>8936.4</v>
      </c>
      <c r="K258" s="2">
        <v>6770</v>
      </c>
      <c r="L258" s="2">
        <v>2166.3999999999996</v>
      </c>
      <c r="M258" s="3">
        <v>41699</v>
      </c>
      <c r="N258" s="4">
        <v>3</v>
      </c>
      <c r="O258" s="1" t="s">
        <v>29</v>
      </c>
      <c r="P258" s="11">
        <v>2014</v>
      </c>
      <c r="Q258" s="2">
        <v>3.1999999999999993</v>
      </c>
    </row>
    <row r="259" spans="1:17" x14ac:dyDescent="0.25">
      <c r="A259" t="s">
        <v>33</v>
      </c>
      <c r="B259" t="s">
        <v>24</v>
      </c>
      <c r="C259" s="1" t="s">
        <v>28</v>
      </c>
      <c r="D259" s="1" t="s">
        <v>46</v>
      </c>
      <c r="E259">
        <v>1773</v>
      </c>
      <c r="F259" s="2">
        <v>5</v>
      </c>
      <c r="G259" s="2">
        <v>300</v>
      </c>
      <c r="H259" s="2">
        <v>531900</v>
      </c>
      <c r="I259" s="2">
        <v>63828</v>
      </c>
      <c r="J259" s="2">
        <v>468072</v>
      </c>
      <c r="K259" s="2">
        <v>443250</v>
      </c>
      <c r="L259" s="2">
        <v>24822</v>
      </c>
      <c r="M259" s="3">
        <v>41730</v>
      </c>
      <c r="N259" s="4">
        <v>4</v>
      </c>
      <c r="O259" s="1" t="s">
        <v>41</v>
      </c>
      <c r="P259" s="11">
        <v>2014</v>
      </c>
      <c r="Q259" s="2">
        <v>14</v>
      </c>
    </row>
    <row r="260" spans="1:17" x14ac:dyDescent="0.25">
      <c r="A260" t="s">
        <v>17</v>
      </c>
      <c r="B260" t="s">
        <v>26</v>
      </c>
      <c r="C260" s="1" t="s">
        <v>28</v>
      </c>
      <c r="D260" s="1" t="s">
        <v>46</v>
      </c>
      <c r="E260">
        <v>2420</v>
      </c>
      <c r="F260" s="2">
        <v>5</v>
      </c>
      <c r="G260" s="2">
        <v>7</v>
      </c>
      <c r="H260" s="2">
        <v>16940</v>
      </c>
      <c r="I260" s="2">
        <v>2032.8</v>
      </c>
      <c r="J260" s="2">
        <v>14907.2</v>
      </c>
      <c r="K260" s="2">
        <v>12100</v>
      </c>
      <c r="L260" s="2">
        <v>2807.2000000000007</v>
      </c>
      <c r="M260" s="3">
        <v>41883</v>
      </c>
      <c r="N260" s="4">
        <v>9</v>
      </c>
      <c r="O260" s="1" t="s">
        <v>35</v>
      </c>
      <c r="P260" s="11">
        <v>2014</v>
      </c>
      <c r="Q260" s="2">
        <v>1.1600000000000004</v>
      </c>
    </row>
    <row r="261" spans="1:17" x14ac:dyDescent="0.25">
      <c r="A261" t="s">
        <v>17</v>
      </c>
      <c r="B261" t="s">
        <v>18</v>
      </c>
      <c r="C261" s="1" t="s">
        <v>28</v>
      </c>
      <c r="D261" s="1" t="s">
        <v>46</v>
      </c>
      <c r="E261">
        <v>2734</v>
      </c>
      <c r="F261" s="2">
        <v>5</v>
      </c>
      <c r="G261" s="2">
        <v>7</v>
      </c>
      <c r="H261" s="2">
        <v>19138</v>
      </c>
      <c r="I261" s="2">
        <v>2296.56</v>
      </c>
      <c r="J261" s="2">
        <v>16841.439999999999</v>
      </c>
      <c r="K261" s="2">
        <v>13670</v>
      </c>
      <c r="L261" s="2">
        <v>3171.4399999999987</v>
      </c>
      <c r="M261" s="3">
        <v>41913</v>
      </c>
      <c r="N261" s="4">
        <v>10</v>
      </c>
      <c r="O261" s="1" t="s">
        <v>39</v>
      </c>
      <c r="P261" s="11">
        <v>2014</v>
      </c>
      <c r="Q261" s="2">
        <v>1.1599999999999995</v>
      </c>
    </row>
    <row r="262" spans="1:17" x14ac:dyDescent="0.25">
      <c r="A262" t="s">
        <v>33</v>
      </c>
      <c r="B262" t="s">
        <v>36</v>
      </c>
      <c r="C262" s="1" t="s">
        <v>37</v>
      </c>
      <c r="D262" s="1" t="s">
        <v>46</v>
      </c>
      <c r="E262">
        <v>3495</v>
      </c>
      <c r="F262" s="2">
        <v>10</v>
      </c>
      <c r="G262" s="2">
        <v>300</v>
      </c>
      <c r="H262" s="2">
        <v>1048500</v>
      </c>
      <c r="I262" s="2">
        <v>125820</v>
      </c>
      <c r="J262" s="2">
        <v>922680</v>
      </c>
      <c r="K262" s="2">
        <v>873750</v>
      </c>
      <c r="L262" s="2">
        <v>48930</v>
      </c>
      <c r="M262" s="3">
        <v>41640</v>
      </c>
      <c r="N262" s="4">
        <v>1</v>
      </c>
      <c r="O262" s="1" t="s">
        <v>21</v>
      </c>
      <c r="P262" s="11">
        <v>2014</v>
      </c>
      <c r="Q262" s="2">
        <v>14</v>
      </c>
    </row>
    <row r="263" spans="1:17" x14ac:dyDescent="0.25">
      <c r="A263" t="s">
        <v>17</v>
      </c>
      <c r="B263" t="s">
        <v>26</v>
      </c>
      <c r="C263" s="1" t="s">
        <v>37</v>
      </c>
      <c r="D263" s="1" t="s">
        <v>46</v>
      </c>
      <c r="E263">
        <v>886</v>
      </c>
      <c r="F263" s="2">
        <v>10</v>
      </c>
      <c r="G263" s="2">
        <v>350</v>
      </c>
      <c r="H263" s="2">
        <v>310100</v>
      </c>
      <c r="I263" s="2">
        <v>37212</v>
      </c>
      <c r="J263" s="2">
        <v>272888</v>
      </c>
      <c r="K263" s="2">
        <v>230360</v>
      </c>
      <c r="L263" s="2">
        <v>42528</v>
      </c>
      <c r="M263" s="3">
        <v>41791</v>
      </c>
      <c r="N263" s="4">
        <v>6</v>
      </c>
      <c r="O263" s="1" t="s">
        <v>25</v>
      </c>
      <c r="P263" s="11">
        <v>2014</v>
      </c>
      <c r="Q263" s="2">
        <v>48</v>
      </c>
    </row>
    <row r="264" spans="1:17" x14ac:dyDescent="0.25">
      <c r="A264" t="s">
        <v>17</v>
      </c>
      <c r="B264" t="s">
        <v>26</v>
      </c>
      <c r="C264" s="1" t="s">
        <v>37</v>
      </c>
      <c r="D264" s="1" t="s">
        <v>46</v>
      </c>
      <c r="E264">
        <v>905</v>
      </c>
      <c r="F264" s="2">
        <v>10</v>
      </c>
      <c r="G264" s="2">
        <v>20</v>
      </c>
      <c r="H264" s="2">
        <v>18100</v>
      </c>
      <c r="I264" s="2">
        <v>2172</v>
      </c>
      <c r="J264" s="2">
        <v>15928</v>
      </c>
      <c r="K264" s="2">
        <v>9050</v>
      </c>
      <c r="L264" s="2">
        <v>6878</v>
      </c>
      <c r="M264" s="3">
        <v>41913</v>
      </c>
      <c r="N264" s="4">
        <v>10</v>
      </c>
      <c r="O264" s="1" t="s">
        <v>39</v>
      </c>
      <c r="P264" s="11">
        <v>2014</v>
      </c>
      <c r="Q264" s="2">
        <v>7.6</v>
      </c>
    </row>
    <row r="265" spans="1:17" x14ac:dyDescent="0.25">
      <c r="A265" t="s">
        <v>17</v>
      </c>
      <c r="B265" t="s">
        <v>24</v>
      </c>
      <c r="C265" s="1" t="s">
        <v>37</v>
      </c>
      <c r="D265" s="1" t="s">
        <v>46</v>
      </c>
      <c r="E265">
        <v>1594</v>
      </c>
      <c r="F265" s="2">
        <v>10</v>
      </c>
      <c r="G265" s="2">
        <v>350</v>
      </c>
      <c r="H265" s="2">
        <v>557900</v>
      </c>
      <c r="I265" s="2">
        <v>66948</v>
      </c>
      <c r="J265" s="2">
        <v>490952</v>
      </c>
      <c r="K265" s="2">
        <v>414440</v>
      </c>
      <c r="L265" s="2">
        <v>76512</v>
      </c>
      <c r="M265" s="3">
        <v>41944</v>
      </c>
      <c r="N265" s="4">
        <v>11</v>
      </c>
      <c r="O265" s="1" t="s">
        <v>44</v>
      </c>
      <c r="P265" s="11">
        <v>2014</v>
      </c>
      <c r="Q265" s="2">
        <v>48</v>
      </c>
    </row>
    <row r="266" spans="1:17" x14ac:dyDescent="0.25">
      <c r="A266" t="s">
        <v>33</v>
      </c>
      <c r="B266" t="s">
        <v>22</v>
      </c>
      <c r="C266" s="1" t="s">
        <v>37</v>
      </c>
      <c r="D266" s="1" t="s">
        <v>46</v>
      </c>
      <c r="E266">
        <v>1359</v>
      </c>
      <c r="F266" s="2">
        <v>10</v>
      </c>
      <c r="G266" s="2">
        <v>300</v>
      </c>
      <c r="H266" s="2">
        <v>407700</v>
      </c>
      <c r="I266" s="2">
        <v>48924</v>
      </c>
      <c r="J266" s="2">
        <v>358776</v>
      </c>
      <c r="K266" s="2">
        <v>339750</v>
      </c>
      <c r="L266" s="2">
        <v>19026</v>
      </c>
      <c r="M266" s="3">
        <v>41944</v>
      </c>
      <c r="N266" s="4">
        <v>11</v>
      </c>
      <c r="O266" s="1" t="s">
        <v>44</v>
      </c>
      <c r="P266" s="11">
        <v>2014</v>
      </c>
      <c r="Q266" s="2">
        <v>14</v>
      </c>
    </row>
    <row r="267" spans="1:17" x14ac:dyDescent="0.25">
      <c r="A267" t="s">
        <v>33</v>
      </c>
      <c r="B267" t="s">
        <v>26</v>
      </c>
      <c r="C267" s="1" t="s">
        <v>37</v>
      </c>
      <c r="D267" s="1" t="s">
        <v>46</v>
      </c>
      <c r="E267">
        <v>2150</v>
      </c>
      <c r="F267" s="2">
        <v>10</v>
      </c>
      <c r="G267" s="2">
        <v>300</v>
      </c>
      <c r="H267" s="2">
        <v>645000</v>
      </c>
      <c r="I267" s="2">
        <v>77400</v>
      </c>
      <c r="J267" s="2">
        <v>567600</v>
      </c>
      <c r="K267" s="2">
        <v>537500</v>
      </c>
      <c r="L267" s="2">
        <v>30100</v>
      </c>
      <c r="M267" s="3">
        <v>41944</v>
      </c>
      <c r="N267" s="4">
        <v>11</v>
      </c>
      <c r="O267" s="1" t="s">
        <v>44</v>
      </c>
      <c r="P267" s="11">
        <v>2014</v>
      </c>
      <c r="Q267" s="2">
        <v>14</v>
      </c>
    </row>
    <row r="268" spans="1:17" x14ac:dyDescent="0.25">
      <c r="A268" t="s">
        <v>17</v>
      </c>
      <c r="B268" t="s">
        <v>26</v>
      </c>
      <c r="C268" s="1" t="s">
        <v>37</v>
      </c>
      <c r="D268" s="1" t="s">
        <v>46</v>
      </c>
      <c r="E268">
        <v>1197</v>
      </c>
      <c r="F268" s="2">
        <v>10</v>
      </c>
      <c r="G268" s="2">
        <v>350</v>
      </c>
      <c r="H268" s="2">
        <v>418950</v>
      </c>
      <c r="I268" s="2">
        <v>50274</v>
      </c>
      <c r="J268" s="2">
        <v>368676</v>
      </c>
      <c r="K268" s="2">
        <v>311220</v>
      </c>
      <c r="L268" s="2">
        <v>57456</v>
      </c>
      <c r="M268" s="3">
        <v>41944</v>
      </c>
      <c r="N268" s="4">
        <v>11</v>
      </c>
      <c r="O268" s="1" t="s">
        <v>44</v>
      </c>
      <c r="P268" s="11">
        <v>2014</v>
      </c>
      <c r="Q268" s="2">
        <v>48</v>
      </c>
    </row>
    <row r="269" spans="1:17" x14ac:dyDescent="0.25">
      <c r="A269" t="s">
        <v>17</v>
      </c>
      <c r="B269" t="s">
        <v>26</v>
      </c>
      <c r="C269" s="1" t="s">
        <v>37</v>
      </c>
      <c r="D269" s="1" t="s">
        <v>46</v>
      </c>
      <c r="E269">
        <v>1233</v>
      </c>
      <c r="F269" s="2">
        <v>10</v>
      </c>
      <c r="G269" s="2">
        <v>20</v>
      </c>
      <c r="H269" s="2">
        <v>24660</v>
      </c>
      <c r="I269" s="2">
        <v>2959.2</v>
      </c>
      <c r="J269" s="2">
        <v>21700.799999999999</v>
      </c>
      <c r="K269" s="2">
        <v>12330</v>
      </c>
      <c r="L269" s="2">
        <v>9370.7999999999993</v>
      </c>
      <c r="M269" s="3">
        <v>41974</v>
      </c>
      <c r="N269" s="4">
        <v>12</v>
      </c>
      <c r="O269" s="1" t="s">
        <v>27</v>
      </c>
      <c r="P269" s="11">
        <v>2014</v>
      </c>
      <c r="Q269" s="2">
        <v>7.6</v>
      </c>
    </row>
    <row r="270" spans="1:17" x14ac:dyDescent="0.25">
      <c r="A270" t="s">
        <v>17</v>
      </c>
      <c r="B270" t="s">
        <v>36</v>
      </c>
      <c r="C270" s="1" t="s">
        <v>40</v>
      </c>
      <c r="D270" s="1" t="s">
        <v>46</v>
      </c>
      <c r="E270">
        <v>270</v>
      </c>
      <c r="F270" s="2">
        <v>260</v>
      </c>
      <c r="G270" s="2">
        <v>350</v>
      </c>
      <c r="H270" s="2">
        <v>94500</v>
      </c>
      <c r="I270" s="2">
        <v>11340</v>
      </c>
      <c r="J270" s="2">
        <v>83160</v>
      </c>
      <c r="K270" s="2">
        <v>70200</v>
      </c>
      <c r="L270" s="2">
        <v>12960</v>
      </c>
      <c r="M270" s="3">
        <v>41671</v>
      </c>
      <c r="N270" s="4">
        <v>2</v>
      </c>
      <c r="O270" s="1" t="s">
        <v>38</v>
      </c>
      <c r="P270" s="11">
        <v>2014</v>
      </c>
      <c r="Q270" s="2">
        <v>48</v>
      </c>
    </row>
    <row r="271" spans="1:17" x14ac:dyDescent="0.25">
      <c r="A271" t="s">
        <v>17</v>
      </c>
      <c r="B271" t="s">
        <v>24</v>
      </c>
      <c r="C271" s="1" t="s">
        <v>40</v>
      </c>
      <c r="D271" s="1" t="s">
        <v>46</v>
      </c>
      <c r="E271">
        <v>3421.5</v>
      </c>
      <c r="F271" s="2">
        <v>260</v>
      </c>
      <c r="G271" s="2">
        <v>7</v>
      </c>
      <c r="H271" s="2">
        <v>23950.5</v>
      </c>
      <c r="I271" s="2">
        <v>2874.06</v>
      </c>
      <c r="J271" s="2">
        <v>21076.44</v>
      </c>
      <c r="K271" s="2">
        <v>17107.5</v>
      </c>
      <c r="L271" s="2">
        <v>3968.9399999999987</v>
      </c>
      <c r="M271" s="3">
        <v>41821</v>
      </c>
      <c r="N271" s="4">
        <v>7</v>
      </c>
      <c r="O271" s="1" t="s">
        <v>32</v>
      </c>
      <c r="P271" s="11">
        <v>2014</v>
      </c>
      <c r="Q271" s="2">
        <v>1.1599999999999997</v>
      </c>
    </row>
    <row r="272" spans="1:17" x14ac:dyDescent="0.25">
      <c r="A272" t="s">
        <v>17</v>
      </c>
      <c r="B272" t="s">
        <v>18</v>
      </c>
      <c r="C272" s="1" t="s">
        <v>40</v>
      </c>
      <c r="D272" s="1" t="s">
        <v>46</v>
      </c>
      <c r="E272">
        <v>2734</v>
      </c>
      <c r="F272" s="2">
        <v>260</v>
      </c>
      <c r="G272" s="2">
        <v>7</v>
      </c>
      <c r="H272" s="2">
        <v>19138</v>
      </c>
      <c r="I272" s="2">
        <v>2296.56</v>
      </c>
      <c r="J272" s="2">
        <v>16841.439999999999</v>
      </c>
      <c r="K272" s="2">
        <v>13670</v>
      </c>
      <c r="L272" s="2">
        <v>3171.4399999999987</v>
      </c>
      <c r="M272" s="3">
        <v>41913</v>
      </c>
      <c r="N272" s="4">
        <v>10</v>
      </c>
      <c r="O272" s="1" t="s">
        <v>39</v>
      </c>
      <c r="P272" s="11">
        <v>2014</v>
      </c>
      <c r="Q272" s="2">
        <v>1.1599999999999995</v>
      </c>
    </row>
    <row r="273" spans="1:17" x14ac:dyDescent="0.25">
      <c r="A273" t="s">
        <v>17</v>
      </c>
      <c r="B273" t="s">
        <v>24</v>
      </c>
      <c r="C273" s="1" t="s">
        <v>19</v>
      </c>
      <c r="D273" s="1" t="s">
        <v>46</v>
      </c>
      <c r="E273">
        <v>2521.5</v>
      </c>
      <c r="F273" s="2">
        <v>3</v>
      </c>
      <c r="G273" s="2">
        <v>20</v>
      </c>
      <c r="H273" s="2">
        <v>50430</v>
      </c>
      <c r="I273" s="2">
        <v>6051.6</v>
      </c>
      <c r="J273" s="2">
        <v>44378.399999999994</v>
      </c>
      <c r="K273" s="2">
        <v>25215</v>
      </c>
      <c r="L273" s="2">
        <v>19163.399999999998</v>
      </c>
      <c r="M273" s="3">
        <v>41640</v>
      </c>
      <c r="N273" s="4">
        <v>1</v>
      </c>
      <c r="O273" s="1" t="s">
        <v>21</v>
      </c>
      <c r="P273" s="11">
        <v>2014</v>
      </c>
      <c r="Q273" s="2">
        <v>7.5999999999999988</v>
      </c>
    </row>
    <row r="274" spans="1:17" x14ac:dyDescent="0.25">
      <c r="A274" t="s">
        <v>30</v>
      </c>
      <c r="B274" t="s">
        <v>26</v>
      </c>
      <c r="C274" s="1" t="s">
        <v>28</v>
      </c>
      <c r="D274" s="1" t="s">
        <v>46</v>
      </c>
      <c r="E274">
        <v>2661</v>
      </c>
      <c r="F274" s="2">
        <v>5</v>
      </c>
      <c r="G274" s="2">
        <v>12</v>
      </c>
      <c r="H274" s="2">
        <v>31932</v>
      </c>
      <c r="I274" s="2">
        <v>3831.84</v>
      </c>
      <c r="J274" s="2">
        <v>28100.16</v>
      </c>
      <c r="K274" s="2">
        <v>7983</v>
      </c>
      <c r="L274" s="2">
        <v>20117.16</v>
      </c>
      <c r="M274" s="3">
        <v>41760</v>
      </c>
      <c r="N274" s="4">
        <v>5</v>
      </c>
      <c r="O274" s="1" t="s">
        <v>43</v>
      </c>
      <c r="P274" s="11">
        <v>2014</v>
      </c>
      <c r="Q274" s="2">
        <v>7.56</v>
      </c>
    </row>
    <row r="275" spans="1:17" x14ac:dyDescent="0.25">
      <c r="A275" t="s">
        <v>17</v>
      </c>
      <c r="B275" t="s">
        <v>22</v>
      </c>
      <c r="C275" s="1" t="s">
        <v>37</v>
      </c>
      <c r="D275" s="1" t="s">
        <v>46</v>
      </c>
      <c r="E275">
        <v>1531</v>
      </c>
      <c r="F275" s="2">
        <v>10</v>
      </c>
      <c r="G275" s="2">
        <v>20</v>
      </c>
      <c r="H275" s="2">
        <v>30620</v>
      </c>
      <c r="I275" s="2">
        <v>3674.4</v>
      </c>
      <c r="J275" s="2">
        <v>26945.599999999999</v>
      </c>
      <c r="K275" s="2">
        <v>15310</v>
      </c>
      <c r="L275" s="2">
        <v>11635.599999999999</v>
      </c>
      <c r="M275" s="3">
        <v>41974</v>
      </c>
      <c r="N275" s="4">
        <v>12</v>
      </c>
      <c r="O275" s="1" t="s">
        <v>27</v>
      </c>
      <c r="P275" s="11">
        <v>2014</v>
      </c>
      <c r="Q275" s="2">
        <v>7.5999999999999988</v>
      </c>
    </row>
    <row r="276" spans="1:17" x14ac:dyDescent="0.25">
      <c r="A276" t="s">
        <v>23</v>
      </c>
      <c r="B276" t="s">
        <v>36</v>
      </c>
      <c r="C276" s="1" t="s">
        <v>19</v>
      </c>
      <c r="D276" s="1" t="s">
        <v>46</v>
      </c>
      <c r="E276">
        <v>2567</v>
      </c>
      <c r="F276" s="2">
        <v>3</v>
      </c>
      <c r="G276" s="2">
        <v>15</v>
      </c>
      <c r="H276" s="2">
        <v>38505</v>
      </c>
      <c r="I276" s="2">
        <v>5005.6499999999996</v>
      </c>
      <c r="J276" s="2">
        <v>33499.35</v>
      </c>
      <c r="K276" s="2">
        <v>25670</v>
      </c>
      <c r="L276" s="2">
        <v>7829.3499999999985</v>
      </c>
      <c r="M276" s="3">
        <v>41791</v>
      </c>
      <c r="N276" s="4">
        <v>6</v>
      </c>
      <c r="O276" s="1" t="s">
        <v>25</v>
      </c>
      <c r="P276" s="11">
        <v>2014</v>
      </c>
      <c r="Q276" s="2">
        <v>3.0499999999999994</v>
      </c>
    </row>
    <row r="277" spans="1:17" x14ac:dyDescent="0.25">
      <c r="A277" t="s">
        <v>17</v>
      </c>
      <c r="B277" t="s">
        <v>18</v>
      </c>
      <c r="C277" s="1" t="s">
        <v>19</v>
      </c>
      <c r="D277" s="1" t="s">
        <v>46</v>
      </c>
      <c r="E277">
        <v>923</v>
      </c>
      <c r="F277" s="2">
        <v>3</v>
      </c>
      <c r="G277" s="2">
        <v>350</v>
      </c>
      <c r="H277" s="2">
        <v>323050</v>
      </c>
      <c r="I277" s="2">
        <v>41996.5</v>
      </c>
      <c r="J277" s="2">
        <v>281053.5</v>
      </c>
      <c r="K277" s="2">
        <v>239980</v>
      </c>
      <c r="L277" s="2">
        <v>41073.5</v>
      </c>
      <c r="M277" s="3">
        <v>41699</v>
      </c>
      <c r="N277" s="4">
        <v>3</v>
      </c>
      <c r="O277" s="1" t="s">
        <v>29</v>
      </c>
      <c r="P277" s="11">
        <v>2014</v>
      </c>
      <c r="Q277" s="2">
        <v>44.5</v>
      </c>
    </row>
    <row r="278" spans="1:17" x14ac:dyDescent="0.25">
      <c r="A278" t="s">
        <v>17</v>
      </c>
      <c r="B278" t="s">
        <v>24</v>
      </c>
      <c r="C278" s="1" t="s">
        <v>19</v>
      </c>
      <c r="D278" s="1" t="s">
        <v>46</v>
      </c>
      <c r="E278">
        <v>1790</v>
      </c>
      <c r="F278" s="2">
        <v>3</v>
      </c>
      <c r="G278" s="2">
        <v>350</v>
      </c>
      <c r="H278" s="2">
        <v>626500</v>
      </c>
      <c r="I278" s="2">
        <v>81445</v>
      </c>
      <c r="J278" s="2">
        <v>545055</v>
      </c>
      <c r="K278" s="2">
        <v>465400</v>
      </c>
      <c r="L278" s="2">
        <v>79655</v>
      </c>
      <c r="M278" s="3">
        <v>41699</v>
      </c>
      <c r="N278" s="4">
        <v>3</v>
      </c>
      <c r="O278" s="1" t="s">
        <v>29</v>
      </c>
      <c r="P278" s="11">
        <v>2014</v>
      </c>
      <c r="Q278" s="2">
        <v>44.5</v>
      </c>
    </row>
    <row r="279" spans="1:17" x14ac:dyDescent="0.25">
      <c r="A279" t="s">
        <v>17</v>
      </c>
      <c r="B279" t="s">
        <v>36</v>
      </c>
      <c r="C279" s="1" t="s">
        <v>28</v>
      </c>
      <c r="D279" s="1" t="s">
        <v>46</v>
      </c>
      <c r="E279">
        <v>982.5</v>
      </c>
      <c r="F279" s="2">
        <v>5</v>
      </c>
      <c r="G279" s="2">
        <v>350</v>
      </c>
      <c r="H279" s="2">
        <v>343875</v>
      </c>
      <c r="I279" s="2">
        <v>44703.75</v>
      </c>
      <c r="J279" s="2">
        <v>299171.25</v>
      </c>
      <c r="K279" s="2">
        <v>255450</v>
      </c>
      <c r="L279" s="2">
        <v>43721.25</v>
      </c>
      <c r="M279" s="3">
        <v>41640</v>
      </c>
      <c r="N279" s="4">
        <v>1</v>
      </c>
      <c r="O279" s="1" t="s">
        <v>21</v>
      </c>
      <c r="P279" s="11">
        <v>2014</v>
      </c>
      <c r="Q279" s="2">
        <v>44.5</v>
      </c>
    </row>
    <row r="280" spans="1:17" x14ac:dyDescent="0.25">
      <c r="A280" t="s">
        <v>17</v>
      </c>
      <c r="B280" t="s">
        <v>36</v>
      </c>
      <c r="C280" s="1" t="s">
        <v>28</v>
      </c>
      <c r="D280" s="1" t="s">
        <v>46</v>
      </c>
      <c r="E280">
        <v>1298</v>
      </c>
      <c r="F280" s="2">
        <v>5</v>
      </c>
      <c r="G280" s="2">
        <v>7</v>
      </c>
      <c r="H280" s="2">
        <v>9086</v>
      </c>
      <c r="I280" s="2">
        <v>1181.18</v>
      </c>
      <c r="J280" s="2">
        <v>7904.82</v>
      </c>
      <c r="K280" s="2">
        <v>6490</v>
      </c>
      <c r="L280" s="2">
        <v>1414.8199999999997</v>
      </c>
      <c r="M280" s="3">
        <v>41671</v>
      </c>
      <c r="N280" s="4">
        <v>2</v>
      </c>
      <c r="O280" s="1" t="s">
        <v>38</v>
      </c>
      <c r="P280" s="11">
        <v>2014</v>
      </c>
      <c r="Q280" s="2">
        <v>1.0899999999999999</v>
      </c>
    </row>
    <row r="281" spans="1:17" x14ac:dyDescent="0.25">
      <c r="A281" t="s">
        <v>30</v>
      </c>
      <c r="B281" t="s">
        <v>26</v>
      </c>
      <c r="C281" s="1" t="s">
        <v>28</v>
      </c>
      <c r="D281" s="1" t="s">
        <v>46</v>
      </c>
      <c r="E281">
        <v>604</v>
      </c>
      <c r="F281" s="2">
        <v>5</v>
      </c>
      <c r="G281" s="2">
        <v>12</v>
      </c>
      <c r="H281" s="2">
        <v>7248</v>
      </c>
      <c r="I281" s="2">
        <v>942.24</v>
      </c>
      <c r="J281" s="2">
        <v>6305.76</v>
      </c>
      <c r="K281" s="2">
        <v>1812</v>
      </c>
      <c r="L281" s="2">
        <v>4493.76</v>
      </c>
      <c r="M281" s="3">
        <v>41791</v>
      </c>
      <c r="N281" s="4">
        <v>6</v>
      </c>
      <c r="O281" s="1" t="s">
        <v>25</v>
      </c>
      <c r="P281" s="11">
        <v>2014</v>
      </c>
      <c r="Q281" s="2">
        <v>7.44</v>
      </c>
    </row>
    <row r="282" spans="1:17" x14ac:dyDescent="0.25">
      <c r="A282" t="s">
        <v>17</v>
      </c>
      <c r="B282" t="s">
        <v>26</v>
      </c>
      <c r="C282" s="1" t="s">
        <v>28</v>
      </c>
      <c r="D282" s="1" t="s">
        <v>46</v>
      </c>
      <c r="E282">
        <v>2255</v>
      </c>
      <c r="F282" s="2">
        <v>5</v>
      </c>
      <c r="G282" s="2">
        <v>20</v>
      </c>
      <c r="H282" s="2">
        <v>45100</v>
      </c>
      <c r="I282" s="2">
        <v>5863</v>
      </c>
      <c r="J282" s="2">
        <v>39237</v>
      </c>
      <c r="K282" s="2">
        <v>22550</v>
      </c>
      <c r="L282" s="2">
        <v>16687</v>
      </c>
      <c r="M282" s="3">
        <v>41821</v>
      </c>
      <c r="N282" s="4">
        <v>7</v>
      </c>
      <c r="O282" s="1" t="s">
        <v>32</v>
      </c>
      <c r="P282" s="11">
        <v>2014</v>
      </c>
      <c r="Q282" s="2">
        <v>7.4</v>
      </c>
    </row>
    <row r="283" spans="1:17" x14ac:dyDescent="0.25">
      <c r="A283" t="s">
        <v>17</v>
      </c>
      <c r="B283" t="s">
        <v>18</v>
      </c>
      <c r="C283" s="1" t="s">
        <v>28</v>
      </c>
      <c r="D283" s="1" t="s">
        <v>46</v>
      </c>
      <c r="E283">
        <v>1249</v>
      </c>
      <c r="F283" s="2">
        <v>5</v>
      </c>
      <c r="G283" s="2">
        <v>20</v>
      </c>
      <c r="H283" s="2">
        <v>24980</v>
      </c>
      <c r="I283" s="2">
        <v>3247.4</v>
      </c>
      <c r="J283" s="2">
        <v>21732.6</v>
      </c>
      <c r="K283" s="2">
        <v>12490</v>
      </c>
      <c r="L283" s="2">
        <v>9242.5999999999985</v>
      </c>
      <c r="M283" s="3">
        <v>41913</v>
      </c>
      <c r="N283" s="4">
        <v>10</v>
      </c>
      <c r="O283" s="1" t="s">
        <v>39</v>
      </c>
      <c r="P283" s="11">
        <v>2014</v>
      </c>
      <c r="Q283" s="2">
        <v>7.3999999999999986</v>
      </c>
    </row>
    <row r="284" spans="1:17" x14ac:dyDescent="0.25">
      <c r="A284" t="s">
        <v>17</v>
      </c>
      <c r="B284" t="s">
        <v>36</v>
      </c>
      <c r="C284" s="1" t="s">
        <v>37</v>
      </c>
      <c r="D284" s="1" t="s">
        <v>46</v>
      </c>
      <c r="E284">
        <v>1438.5</v>
      </c>
      <c r="F284" s="2">
        <v>10</v>
      </c>
      <c r="G284" s="2">
        <v>7</v>
      </c>
      <c r="H284" s="2">
        <v>10069.5</v>
      </c>
      <c r="I284" s="2">
        <v>1309.0350000000001</v>
      </c>
      <c r="J284" s="2">
        <v>8760.4650000000001</v>
      </c>
      <c r="K284" s="2">
        <v>7192.5</v>
      </c>
      <c r="L284" s="2">
        <v>1567.9649999999992</v>
      </c>
      <c r="M284" s="3">
        <v>41640</v>
      </c>
      <c r="N284" s="4">
        <v>1</v>
      </c>
      <c r="O284" s="1" t="s">
        <v>21</v>
      </c>
      <c r="P284" s="11">
        <v>2014</v>
      </c>
      <c r="Q284" s="2">
        <v>1.0899999999999994</v>
      </c>
    </row>
    <row r="285" spans="1:17" x14ac:dyDescent="0.25">
      <c r="A285" t="s">
        <v>33</v>
      </c>
      <c r="B285" t="s">
        <v>22</v>
      </c>
      <c r="C285" s="1" t="s">
        <v>37</v>
      </c>
      <c r="D285" s="1" t="s">
        <v>46</v>
      </c>
      <c r="E285">
        <v>807</v>
      </c>
      <c r="F285" s="2">
        <v>10</v>
      </c>
      <c r="G285" s="2">
        <v>300</v>
      </c>
      <c r="H285" s="2">
        <v>242100</v>
      </c>
      <c r="I285" s="2">
        <v>31473</v>
      </c>
      <c r="J285" s="2">
        <v>210627</v>
      </c>
      <c r="K285" s="2">
        <v>201750</v>
      </c>
      <c r="L285" s="2">
        <v>8877</v>
      </c>
      <c r="M285" s="3">
        <v>41640</v>
      </c>
      <c r="N285" s="4">
        <v>1</v>
      </c>
      <c r="O285" s="1" t="s">
        <v>21</v>
      </c>
      <c r="P285" s="11">
        <v>2014</v>
      </c>
      <c r="Q285" s="2">
        <v>11</v>
      </c>
    </row>
    <row r="286" spans="1:17" x14ac:dyDescent="0.25">
      <c r="A286" t="s">
        <v>17</v>
      </c>
      <c r="B286" t="s">
        <v>36</v>
      </c>
      <c r="C286" s="1" t="s">
        <v>37</v>
      </c>
      <c r="D286" s="1" t="s">
        <v>46</v>
      </c>
      <c r="E286">
        <v>2641</v>
      </c>
      <c r="F286" s="2">
        <v>10</v>
      </c>
      <c r="G286" s="2">
        <v>20</v>
      </c>
      <c r="H286" s="2">
        <v>52820</v>
      </c>
      <c r="I286" s="2">
        <v>6866.6</v>
      </c>
      <c r="J286" s="2">
        <v>45953.4</v>
      </c>
      <c r="K286" s="2">
        <v>26410</v>
      </c>
      <c r="L286" s="2">
        <v>19543.400000000001</v>
      </c>
      <c r="M286" s="3">
        <v>41671</v>
      </c>
      <c r="N286" s="4">
        <v>2</v>
      </c>
      <c r="O286" s="1" t="s">
        <v>38</v>
      </c>
      <c r="P286" s="11">
        <v>2014</v>
      </c>
      <c r="Q286" s="2">
        <v>7.4</v>
      </c>
    </row>
    <row r="287" spans="1:17" x14ac:dyDescent="0.25">
      <c r="A287" t="s">
        <v>17</v>
      </c>
      <c r="B287" t="s">
        <v>22</v>
      </c>
      <c r="C287" s="1" t="s">
        <v>37</v>
      </c>
      <c r="D287" s="1" t="s">
        <v>46</v>
      </c>
      <c r="E287">
        <v>2708</v>
      </c>
      <c r="F287" s="2">
        <v>10</v>
      </c>
      <c r="G287" s="2">
        <v>20</v>
      </c>
      <c r="H287" s="2">
        <v>54160</v>
      </c>
      <c r="I287" s="2">
        <v>7040.8</v>
      </c>
      <c r="J287" s="2">
        <v>47119.199999999997</v>
      </c>
      <c r="K287" s="2">
        <v>27080</v>
      </c>
      <c r="L287" s="2">
        <v>20039.199999999997</v>
      </c>
      <c r="M287" s="3">
        <v>41671</v>
      </c>
      <c r="N287" s="4">
        <v>2</v>
      </c>
      <c r="O287" s="1" t="s">
        <v>38</v>
      </c>
      <c r="P287" s="11">
        <v>2014</v>
      </c>
      <c r="Q287" s="2">
        <v>7.3999999999999986</v>
      </c>
    </row>
    <row r="288" spans="1:17" x14ac:dyDescent="0.25">
      <c r="A288" t="s">
        <v>17</v>
      </c>
      <c r="B288" t="s">
        <v>18</v>
      </c>
      <c r="C288" s="1" t="s">
        <v>37</v>
      </c>
      <c r="D288" s="1" t="s">
        <v>46</v>
      </c>
      <c r="E288">
        <v>2632</v>
      </c>
      <c r="F288" s="2">
        <v>10</v>
      </c>
      <c r="G288" s="2">
        <v>350</v>
      </c>
      <c r="H288" s="2">
        <v>921200</v>
      </c>
      <c r="I288" s="2">
        <v>119756</v>
      </c>
      <c r="J288" s="2">
        <v>801444</v>
      </c>
      <c r="K288" s="2">
        <v>684320</v>
      </c>
      <c r="L288" s="2">
        <v>117124</v>
      </c>
      <c r="M288" s="3">
        <v>41791</v>
      </c>
      <c r="N288" s="4">
        <v>6</v>
      </c>
      <c r="O288" s="1" t="s">
        <v>25</v>
      </c>
      <c r="P288" s="11">
        <v>2014</v>
      </c>
      <c r="Q288" s="2">
        <v>44.5</v>
      </c>
    </row>
    <row r="289" spans="1:17" x14ac:dyDescent="0.25">
      <c r="A289" t="s">
        <v>30</v>
      </c>
      <c r="B289" t="s">
        <v>26</v>
      </c>
      <c r="C289" s="1" t="s">
        <v>37</v>
      </c>
      <c r="D289" s="1" t="s">
        <v>46</v>
      </c>
      <c r="E289">
        <v>571</v>
      </c>
      <c r="F289" s="2">
        <v>10</v>
      </c>
      <c r="G289" s="2">
        <v>12</v>
      </c>
      <c r="H289" s="2">
        <v>6852</v>
      </c>
      <c r="I289" s="2">
        <v>890.76</v>
      </c>
      <c r="J289" s="2">
        <v>5961.24</v>
      </c>
      <c r="K289" s="2">
        <v>1713</v>
      </c>
      <c r="L289" s="2">
        <v>4248.24</v>
      </c>
      <c r="M289" s="3">
        <v>41821</v>
      </c>
      <c r="N289" s="4">
        <v>7</v>
      </c>
      <c r="O289" s="1" t="s">
        <v>32</v>
      </c>
      <c r="P289" s="11">
        <v>2014</v>
      </c>
      <c r="Q289" s="2">
        <v>7.4399999999999995</v>
      </c>
    </row>
    <row r="290" spans="1:17" x14ac:dyDescent="0.25">
      <c r="A290" t="s">
        <v>17</v>
      </c>
      <c r="B290" t="s">
        <v>24</v>
      </c>
      <c r="C290" s="1" t="s">
        <v>37</v>
      </c>
      <c r="D290" s="1" t="s">
        <v>46</v>
      </c>
      <c r="E290">
        <v>2696</v>
      </c>
      <c r="F290" s="2">
        <v>10</v>
      </c>
      <c r="G290" s="2">
        <v>7</v>
      </c>
      <c r="H290" s="2">
        <v>18872</v>
      </c>
      <c r="I290" s="2">
        <v>2453.36</v>
      </c>
      <c r="J290" s="2">
        <v>16418.64</v>
      </c>
      <c r="K290" s="2">
        <v>13480</v>
      </c>
      <c r="L290" s="2">
        <v>2938.6399999999994</v>
      </c>
      <c r="M290" s="3">
        <v>41852</v>
      </c>
      <c r="N290" s="4">
        <v>8</v>
      </c>
      <c r="O290" s="1" t="s">
        <v>34</v>
      </c>
      <c r="P290" s="11">
        <v>2014</v>
      </c>
      <c r="Q290" s="2">
        <v>1.0899999999999999</v>
      </c>
    </row>
    <row r="291" spans="1:17" x14ac:dyDescent="0.25">
      <c r="A291" t="s">
        <v>23</v>
      </c>
      <c r="B291" t="s">
        <v>18</v>
      </c>
      <c r="C291" s="1" t="s">
        <v>37</v>
      </c>
      <c r="D291" s="1" t="s">
        <v>46</v>
      </c>
      <c r="E291">
        <v>1565</v>
      </c>
      <c r="F291" s="2">
        <v>10</v>
      </c>
      <c r="G291" s="2">
        <v>15</v>
      </c>
      <c r="H291" s="2">
        <v>23475</v>
      </c>
      <c r="I291" s="2">
        <v>3051.75</v>
      </c>
      <c r="J291" s="2">
        <v>20423.25</v>
      </c>
      <c r="K291" s="2">
        <v>15650</v>
      </c>
      <c r="L291" s="2">
        <v>4773.25</v>
      </c>
      <c r="M291" s="3">
        <v>41913</v>
      </c>
      <c r="N291" s="4">
        <v>10</v>
      </c>
      <c r="O291" s="1" t="s">
        <v>39</v>
      </c>
      <c r="P291" s="11">
        <v>2014</v>
      </c>
      <c r="Q291" s="2">
        <v>3.05</v>
      </c>
    </row>
    <row r="292" spans="1:17" x14ac:dyDescent="0.25">
      <c r="A292" t="s">
        <v>17</v>
      </c>
      <c r="B292" t="s">
        <v>18</v>
      </c>
      <c r="C292" s="1" t="s">
        <v>37</v>
      </c>
      <c r="D292" s="1" t="s">
        <v>46</v>
      </c>
      <c r="E292">
        <v>1249</v>
      </c>
      <c r="F292" s="2">
        <v>10</v>
      </c>
      <c r="G292" s="2">
        <v>20</v>
      </c>
      <c r="H292" s="2">
        <v>24980</v>
      </c>
      <c r="I292" s="2">
        <v>3247.4</v>
      </c>
      <c r="J292" s="2">
        <v>21732.6</v>
      </c>
      <c r="K292" s="2">
        <v>12490</v>
      </c>
      <c r="L292" s="2">
        <v>9242.5999999999985</v>
      </c>
      <c r="M292" s="3">
        <v>41913</v>
      </c>
      <c r="N292" s="4">
        <v>10</v>
      </c>
      <c r="O292" s="1" t="s">
        <v>39</v>
      </c>
      <c r="P292" s="11">
        <v>2014</v>
      </c>
      <c r="Q292" s="2">
        <v>7.3999999999999986</v>
      </c>
    </row>
    <row r="293" spans="1:17" x14ac:dyDescent="0.25">
      <c r="A293" t="s">
        <v>17</v>
      </c>
      <c r="B293" t="s">
        <v>22</v>
      </c>
      <c r="C293" s="1" t="s">
        <v>37</v>
      </c>
      <c r="D293" s="1" t="s">
        <v>46</v>
      </c>
      <c r="E293">
        <v>357</v>
      </c>
      <c r="F293" s="2">
        <v>10</v>
      </c>
      <c r="G293" s="2">
        <v>350</v>
      </c>
      <c r="H293" s="2">
        <v>124950</v>
      </c>
      <c r="I293" s="2">
        <v>16243.5</v>
      </c>
      <c r="J293" s="2">
        <v>108706.5</v>
      </c>
      <c r="K293" s="2">
        <v>92820</v>
      </c>
      <c r="L293" s="2">
        <v>15886.5</v>
      </c>
      <c r="M293" s="3">
        <v>41944</v>
      </c>
      <c r="N293" s="4">
        <v>11</v>
      </c>
      <c r="O293" s="1" t="s">
        <v>44</v>
      </c>
      <c r="P293" s="11">
        <v>2014</v>
      </c>
      <c r="Q293" s="2">
        <v>44.5</v>
      </c>
    </row>
    <row r="294" spans="1:17" x14ac:dyDescent="0.25">
      <c r="A294" t="s">
        <v>30</v>
      </c>
      <c r="B294" t="s">
        <v>22</v>
      </c>
      <c r="C294" s="1" t="s">
        <v>37</v>
      </c>
      <c r="D294" s="1" t="s">
        <v>46</v>
      </c>
      <c r="E294">
        <v>1013</v>
      </c>
      <c r="F294" s="2">
        <v>10</v>
      </c>
      <c r="G294" s="2">
        <v>12</v>
      </c>
      <c r="H294" s="2">
        <v>12156</v>
      </c>
      <c r="I294" s="2">
        <v>1580.28</v>
      </c>
      <c r="J294" s="2">
        <v>10575.72</v>
      </c>
      <c r="K294" s="2">
        <v>3039</v>
      </c>
      <c r="L294" s="2">
        <v>7536.7199999999993</v>
      </c>
      <c r="M294" s="3">
        <v>41974</v>
      </c>
      <c r="N294" s="4">
        <v>12</v>
      </c>
      <c r="O294" s="1" t="s">
        <v>27</v>
      </c>
      <c r="P294" s="11">
        <v>2014</v>
      </c>
      <c r="Q294" s="2">
        <v>7.4399999999999995</v>
      </c>
    </row>
    <row r="295" spans="1:17" x14ac:dyDescent="0.25">
      <c r="A295" t="s">
        <v>17</v>
      </c>
      <c r="B295" t="s">
        <v>24</v>
      </c>
      <c r="C295" s="1" t="s">
        <v>40</v>
      </c>
      <c r="D295" s="1" t="s">
        <v>46</v>
      </c>
      <c r="E295">
        <v>1190</v>
      </c>
      <c r="F295" s="2">
        <v>260</v>
      </c>
      <c r="G295" s="2">
        <v>7</v>
      </c>
      <c r="H295" s="2">
        <v>8330</v>
      </c>
      <c r="I295" s="2">
        <v>1082.9000000000001</v>
      </c>
      <c r="J295" s="2">
        <v>7247.1</v>
      </c>
      <c r="K295" s="2">
        <v>5950</v>
      </c>
      <c r="L295" s="2">
        <v>1297.1000000000004</v>
      </c>
      <c r="M295" s="3">
        <v>41791</v>
      </c>
      <c r="N295" s="4">
        <v>6</v>
      </c>
      <c r="O295" s="1" t="s">
        <v>25</v>
      </c>
      <c r="P295" s="11">
        <v>2014</v>
      </c>
      <c r="Q295" s="2">
        <v>1.0900000000000003</v>
      </c>
    </row>
    <row r="296" spans="1:17" x14ac:dyDescent="0.25">
      <c r="A296" t="s">
        <v>30</v>
      </c>
      <c r="B296" t="s">
        <v>26</v>
      </c>
      <c r="C296" s="1" t="s">
        <v>40</v>
      </c>
      <c r="D296" s="1" t="s">
        <v>46</v>
      </c>
      <c r="E296">
        <v>410</v>
      </c>
      <c r="F296" s="2">
        <v>260</v>
      </c>
      <c r="G296" s="2">
        <v>12</v>
      </c>
      <c r="H296" s="2">
        <v>4920</v>
      </c>
      <c r="I296" s="2">
        <v>639.6</v>
      </c>
      <c r="J296" s="2">
        <v>4280.3999999999996</v>
      </c>
      <c r="K296" s="2">
        <v>1230</v>
      </c>
      <c r="L296" s="2">
        <v>3050.3999999999996</v>
      </c>
      <c r="M296" s="3">
        <v>41913</v>
      </c>
      <c r="N296" s="4">
        <v>10</v>
      </c>
      <c r="O296" s="1" t="s">
        <v>39</v>
      </c>
      <c r="P296" s="11">
        <v>2014</v>
      </c>
      <c r="Q296" s="2">
        <v>7.4399999999999995</v>
      </c>
    </row>
    <row r="297" spans="1:17" x14ac:dyDescent="0.25">
      <c r="A297" t="s">
        <v>17</v>
      </c>
      <c r="B297" t="s">
        <v>26</v>
      </c>
      <c r="C297" s="1" t="s">
        <v>19</v>
      </c>
      <c r="D297" s="1" t="s">
        <v>46</v>
      </c>
      <c r="E297">
        <v>2579</v>
      </c>
      <c r="F297" s="2">
        <v>3</v>
      </c>
      <c r="G297" s="2">
        <v>20</v>
      </c>
      <c r="H297" s="2">
        <v>51580</v>
      </c>
      <c r="I297" s="2">
        <v>7221.2</v>
      </c>
      <c r="J297" s="2">
        <v>44358.8</v>
      </c>
      <c r="K297" s="2">
        <v>25790</v>
      </c>
      <c r="L297" s="2">
        <v>18568.800000000003</v>
      </c>
      <c r="M297" s="3">
        <v>41730</v>
      </c>
      <c r="N297" s="4">
        <v>4</v>
      </c>
      <c r="O297" s="1" t="s">
        <v>41</v>
      </c>
      <c r="P297" s="11">
        <v>2014</v>
      </c>
      <c r="Q297" s="2">
        <v>7.2000000000000011</v>
      </c>
    </row>
    <row r="298" spans="1:17" x14ac:dyDescent="0.25">
      <c r="A298" t="s">
        <v>17</v>
      </c>
      <c r="B298" t="s">
        <v>36</v>
      </c>
      <c r="C298" s="1" t="s">
        <v>19</v>
      </c>
      <c r="D298" s="1" t="s">
        <v>46</v>
      </c>
      <c r="E298">
        <v>1743</v>
      </c>
      <c r="F298" s="2">
        <v>3</v>
      </c>
      <c r="G298" s="2">
        <v>20</v>
      </c>
      <c r="H298" s="2">
        <v>34860</v>
      </c>
      <c r="I298" s="2">
        <v>4880.3999999999996</v>
      </c>
      <c r="J298" s="2">
        <v>29979.599999999999</v>
      </c>
      <c r="K298" s="2">
        <v>17430</v>
      </c>
      <c r="L298" s="2">
        <v>12549.599999999999</v>
      </c>
      <c r="M298" s="3">
        <v>41760</v>
      </c>
      <c r="N298" s="4">
        <v>5</v>
      </c>
      <c r="O298" s="1" t="s">
        <v>43</v>
      </c>
      <c r="P298" s="11">
        <v>2014</v>
      </c>
      <c r="Q298" s="2">
        <v>7.1999999999999993</v>
      </c>
    </row>
    <row r="299" spans="1:17" x14ac:dyDescent="0.25">
      <c r="A299" t="s">
        <v>17</v>
      </c>
      <c r="B299" t="s">
        <v>22</v>
      </c>
      <c r="C299" s="1" t="s">
        <v>19</v>
      </c>
      <c r="D299" s="1" t="s">
        <v>46</v>
      </c>
      <c r="E299">
        <v>280</v>
      </c>
      <c r="F299" s="2">
        <v>3</v>
      </c>
      <c r="G299" s="2">
        <v>7</v>
      </c>
      <c r="H299" s="2">
        <v>1960</v>
      </c>
      <c r="I299" s="2">
        <v>274.39999999999998</v>
      </c>
      <c r="J299" s="2">
        <v>1685.6</v>
      </c>
      <c r="K299" s="2">
        <v>1400</v>
      </c>
      <c r="L299" s="2">
        <v>285.59999999999991</v>
      </c>
      <c r="M299" s="3">
        <v>41974</v>
      </c>
      <c r="N299" s="4">
        <v>12</v>
      </c>
      <c r="O299" s="1" t="s">
        <v>27</v>
      </c>
      <c r="P299" s="11">
        <v>2014</v>
      </c>
      <c r="Q299" s="2">
        <v>1.0199999999999996</v>
      </c>
    </row>
    <row r="300" spans="1:17" x14ac:dyDescent="0.25">
      <c r="A300" t="s">
        <v>17</v>
      </c>
      <c r="B300" t="s">
        <v>24</v>
      </c>
      <c r="C300" s="1" t="s">
        <v>28</v>
      </c>
      <c r="D300" s="1" t="s">
        <v>46</v>
      </c>
      <c r="E300">
        <v>293</v>
      </c>
      <c r="F300" s="2">
        <v>5</v>
      </c>
      <c r="G300" s="2">
        <v>7</v>
      </c>
      <c r="H300" s="2">
        <v>2051</v>
      </c>
      <c r="I300" s="2">
        <v>287.14</v>
      </c>
      <c r="J300" s="2">
        <v>1763.8600000000001</v>
      </c>
      <c r="K300" s="2">
        <v>1465</v>
      </c>
      <c r="L300" s="2">
        <v>298.86000000000013</v>
      </c>
      <c r="M300" s="3">
        <v>41671</v>
      </c>
      <c r="N300" s="4">
        <v>2</v>
      </c>
      <c r="O300" s="1" t="s">
        <v>38</v>
      </c>
      <c r="P300" s="11">
        <v>2014</v>
      </c>
      <c r="Q300" s="2">
        <v>1.0200000000000005</v>
      </c>
    </row>
    <row r="301" spans="1:17" x14ac:dyDescent="0.25">
      <c r="A301" t="s">
        <v>23</v>
      </c>
      <c r="B301" t="s">
        <v>22</v>
      </c>
      <c r="C301" s="1" t="s">
        <v>37</v>
      </c>
      <c r="D301" s="1" t="s">
        <v>46</v>
      </c>
      <c r="E301">
        <v>278</v>
      </c>
      <c r="F301" s="2">
        <v>10</v>
      </c>
      <c r="G301" s="2">
        <v>15</v>
      </c>
      <c r="H301" s="2">
        <v>4170</v>
      </c>
      <c r="I301" s="2">
        <v>583.79999999999995</v>
      </c>
      <c r="J301" s="2">
        <v>3586.2</v>
      </c>
      <c r="K301" s="2">
        <v>2780</v>
      </c>
      <c r="L301" s="2">
        <v>806.19999999999982</v>
      </c>
      <c r="M301" s="3">
        <v>41671</v>
      </c>
      <c r="N301" s="4">
        <v>2</v>
      </c>
      <c r="O301" s="1" t="s">
        <v>38</v>
      </c>
      <c r="P301" s="11">
        <v>2014</v>
      </c>
      <c r="Q301" s="2">
        <v>2.8999999999999995</v>
      </c>
    </row>
    <row r="302" spans="1:17" x14ac:dyDescent="0.25">
      <c r="A302" t="s">
        <v>17</v>
      </c>
      <c r="B302" t="s">
        <v>18</v>
      </c>
      <c r="C302" s="1" t="s">
        <v>37</v>
      </c>
      <c r="D302" s="1" t="s">
        <v>46</v>
      </c>
      <c r="E302">
        <v>2428</v>
      </c>
      <c r="F302" s="2">
        <v>10</v>
      </c>
      <c r="G302" s="2">
        <v>20</v>
      </c>
      <c r="H302" s="2">
        <v>48560</v>
      </c>
      <c r="I302" s="2">
        <v>6798.4</v>
      </c>
      <c r="J302" s="2">
        <v>41761.599999999999</v>
      </c>
      <c r="K302" s="2">
        <v>24280</v>
      </c>
      <c r="L302" s="2">
        <v>17481.599999999999</v>
      </c>
      <c r="M302" s="3">
        <v>41699</v>
      </c>
      <c r="N302" s="4">
        <v>3</v>
      </c>
      <c r="O302" s="1" t="s">
        <v>29</v>
      </c>
      <c r="P302" s="11">
        <v>2014</v>
      </c>
      <c r="Q302" s="2">
        <v>7.1999999999999993</v>
      </c>
    </row>
    <row r="303" spans="1:17" x14ac:dyDescent="0.25">
      <c r="A303" t="s">
        <v>23</v>
      </c>
      <c r="B303" t="s">
        <v>36</v>
      </c>
      <c r="C303" s="1" t="s">
        <v>37</v>
      </c>
      <c r="D303" s="1" t="s">
        <v>46</v>
      </c>
      <c r="E303">
        <v>1767</v>
      </c>
      <c r="F303" s="2">
        <v>10</v>
      </c>
      <c r="G303" s="2">
        <v>15</v>
      </c>
      <c r="H303" s="2">
        <v>26505</v>
      </c>
      <c r="I303" s="2">
        <v>3710.7</v>
      </c>
      <c r="J303" s="2">
        <v>22794.3</v>
      </c>
      <c r="K303" s="2">
        <v>17670</v>
      </c>
      <c r="L303" s="2">
        <v>5124.2999999999993</v>
      </c>
      <c r="M303" s="3">
        <v>41883</v>
      </c>
      <c r="N303" s="4">
        <v>9</v>
      </c>
      <c r="O303" s="1" t="s">
        <v>35</v>
      </c>
      <c r="P303" s="11">
        <v>2014</v>
      </c>
      <c r="Q303" s="2">
        <v>2.8999999999999995</v>
      </c>
    </row>
    <row r="304" spans="1:17" x14ac:dyDescent="0.25">
      <c r="A304" t="s">
        <v>30</v>
      </c>
      <c r="B304" t="s">
        <v>24</v>
      </c>
      <c r="C304" s="1" t="s">
        <v>37</v>
      </c>
      <c r="D304" s="1" t="s">
        <v>46</v>
      </c>
      <c r="E304">
        <v>1393</v>
      </c>
      <c r="F304" s="2">
        <v>10</v>
      </c>
      <c r="G304" s="2">
        <v>12</v>
      </c>
      <c r="H304" s="2">
        <v>16716</v>
      </c>
      <c r="I304" s="2">
        <v>2340.2399999999998</v>
      </c>
      <c r="J304" s="2">
        <v>14375.76</v>
      </c>
      <c r="K304" s="2">
        <v>4179</v>
      </c>
      <c r="L304" s="2">
        <v>10196.76</v>
      </c>
      <c r="M304" s="3">
        <v>41913</v>
      </c>
      <c r="N304" s="4">
        <v>10</v>
      </c>
      <c r="O304" s="1" t="s">
        <v>39</v>
      </c>
      <c r="P304" s="11">
        <v>2014</v>
      </c>
      <c r="Q304" s="2">
        <v>7.32</v>
      </c>
    </row>
    <row r="305" spans="1:17" x14ac:dyDescent="0.25">
      <c r="A305" t="s">
        <v>30</v>
      </c>
      <c r="B305" t="s">
        <v>24</v>
      </c>
      <c r="C305" s="1" t="s">
        <v>40</v>
      </c>
      <c r="D305" s="1" t="s">
        <v>46</v>
      </c>
      <c r="E305">
        <v>1393</v>
      </c>
      <c r="F305" s="2">
        <v>260</v>
      </c>
      <c r="G305" s="2">
        <v>12</v>
      </c>
      <c r="H305" s="2">
        <v>16716</v>
      </c>
      <c r="I305" s="2">
        <v>2340.2399999999998</v>
      </c>
      <c r="J305" s="2">
        <v>14375.76</v>
      </c>
      <c r="K305" s="2">
        <v>4179</v>
      </c>
      <c r="L305" s="2">
        <v>10196.76</v>
      </c>
      <c r="M305" s="3">
        <v>41913</v>
      </c>
      <c r="N305" s="4">
        <v>10</v>
      </c>
      <c r="O305" s="1" t="s">
        <v>39</v>
      </c>
      <c r="P305" s="11">
        <v>2014</v>
      </c>
      <c r="Q305" s="2">
        <v>7.32</v>
      </c>
    </row>
    <row r="306" spans="1:17" x14ac:dyDescent="0.25">
      <c r="A306" t="s">
        <v>33</v>
      </c>
      <c r="B306" t="s">
        <v>26</v>
      </c>
      <c r="C306" s="1" t="s">
        <v>19</v>
      </c>
      <c r="D306" s="1" t="s">
        <v>46</v>
      </c>
      <c r="E306">
        <v>801</v>
      </c>
      <c r="F306" s="2">
        <v>3</v>
      </c>
      <c r="G306" s="2">
        <v>300</v>
      </c>
      <c r="H306" s="2">
        <v>240300</v>
      </c>
      <c r="I306" s="2">
        <v>33642</v>
      </c>
      <c r="J306" s="2">
        <v>206658</v>
      </c>
      <c r="K306" s="2">
        <v>200250</v>
      </c>
      <c r="L306" s="2">
        <v>6408</v>
      </c>
      <c r="M306" s="3">
        <v>41821</v>
      </c>
      <c r="N306" s="4">
        <v>7</v>
      </c>
      <c r="O306" s="1" t="s">
        <v>32</v>
      </c>
      <c r="P306" s="11">
        <v>2014</v>
      </c>
      <c r="Q306" s="2">
        <v>8</v>
      </c>
    </row>
    <row r="307" spans="1:17" x14ac:dyDescent="0.25">
      <c r="A307" t="s">
        <v>33</v>
      </c>
      <c r="B307" t="s">
        <v>18</v>
      </c>
      <c r="C307" s="1" t="s">
        <v>19</v>
      </c>
      <c r="D307" s="1" t="s">
        <v>46</v>
      </c>
      <c r="E307">
        <v>1496</v>
      </c>
      <c r="F307" s="2">
        <v>3</v>
      </c>
      <c r="G307" s="2">
        <v>300</v>
      </c>
      <c r="H307" s="2">
        <v>448800</v>
      </c>
      <c r="I307" s="2">
        <v>62832</v>
      </c>
      <c r="J307" s="2">
        <v>385968</v>
      </c>
      <c r="K307" s="2">
        <v>374000</v>
      </c>
      <c r="L307" s="2">
        <v>11968</v>
      </c>
      <c r="M307" s="3">
        <v>41913</v>
      </c>
      <c r="N307" s="4">
        <v>10</v>
      </c>
      <c r="O307" s="1" t="s">
        <v>39</v>
      </c>
      <c r="P307" s="11">
        <v>2014</v>
      </c>
      <c r="Q307" s="2">
        <v>8</v>
      </c>
    </row>
    <row r="308" spans="1:17" x14ac:dyDescent="0.25">
      <c r="A308" t="s">
        <v>33</v>
      </c>
      <c r="B308" t="s">
        <v>36</v>
      </c>
      <c r="C308" s="1" t="s">
        <v>19</v>
      </c>
      <c r="D308" s="1" t="s">
        <v>46</v>
      </c>
      <c r="E308">
        <v>1010</v>
      </c>
      <c r="F308" s="2">
        <v>3</v>
      </c>
      <c r="G308" s="2">
        <v>300</v>
      </c>
      <c r="H308" s="2">
        <v>303000</v>
      </c>
      <c r="I308" s="2">
        <v>42420</v>
      </c>
      <c r="J308" s="2">
        <v>260580</v>
      </c>
      <c r="K308" s="2">
        <v>252500</v>
      </c>
      <c r="L308" s="2">
        <v>8080</v>
      </c>
      <c r="M308" s="3">
        <v>41913</v>
      </c>
      <c r="N308" s="4">
        <v>10</v>
      </c>
      <c r="O308" s="1" t="s">
        <v>39</v>
      </c>
      <c r="P308" s="11">
        <v>2014</v>
      </c>
      <c r="Q308" s="2">
        <v>8</v>
      </c>
    </row>
    <row r="309" spans="1:17" x14ac:dyDescent="0.25">
      <c r="A309" t="s">
        <v>23</v>
      </c>
      <c r="B309" t="s">
        <v>22</v>
      </c>
      <c r="C309" s="1" t="s">
        <v>19</v>
      </c>
      <c r="D309" s="1" t="s">
        <v>46</v>
      </c>
      <c r="E309">
        <v>1513</v>
      </c>
      <c r="F309" s="2">
        <v>3</v>
      </c>
      <c r="G309" s="2">
        <v>15</v>
      </c>
      <c r="H309" s="2">
        <v>22695</v>
      </c>
      <c r="I309" s="2">
        <v>3177.3</v>
      </c>
      <c r="J309" s="2">
        <v>19517.7</v>
      </c>
      <c r="K309" s="2">
        <v>15130</v>
      </c>
      <c r="L309" s="2">
        <v>4387.7000000000007</v>
      </c>
      <c r="M309" s="3">
        <v>41944</v>
      </c>
      <c r="N309" s="4">
        <v>11</v>
      </c>
      <c r="O309" s="1" t="s">
        <v>44</v>
      </c>
      <c r="P309" s="11">
        <v>2014</v>
      </c>
      <c r="Q309" s="2">
        <v>2.9000000000000004</v>
      </c>
    </row>
    <row r="310" spans="1:17" x14ac:dyDescent="0.25">
      <c r="A310" t="s">
        <v>23</v>
      </c>
      <c r="B310" t="s">
        <v>18</v>
      </c>
      <c r="C310" s="1" t="s">
        <v>19</v>
      </c>
      <c r="D310" s="1" t="s">
        <v>46</v>
      </c>
      <c r="E310">
        <v>2300</v>
      </c>
      <c r="F310" s="2">
        <v>3</v>
      </c>
      <c r="G310" s="2">
        <v>15</v>
      </c>
      <c r="H310" s="2">
        <v>34500</v>
      </c>
      <c r="I310" s="2">
        <v>4830</v>
      </c>
      <c r="J310" s="2">
        <v>29670</v>
      </c>
      <c r="K310" s="2">
        <v>23000</v>
      </c>
      <c r="L310" s="2">
        <v>6670</v>
      </c>
      <c r="M310" s="3">
        <v>41974</v>
      </c>
      <c r="N310" s="4">
        <v>12</v>
      </c>
      <c r="O310" s="1" t="s">
        <v>27</v>
      </c>
      <c r="P310" s="11">
        <v>2014</v>
      </c>
      <c r="Q310" s="2">
        <v>2.9</v>
      </c>
    </row>
    <row r="311" spans="1:17" x14ac:dyDescent="0.25">
      <c r="A311" t="s">
        <v>17</v>
      </c>
      <c r="B311" t="s">
        <v>18</v>
      </c>
      <c r="C311" s="1" t="s">
        <v>28</v>
      </c>
      <c r="D311" s="1" t="s">
        <v>46</v>
      </c>
      <c r="E311">
        <v>2227.5</v>
      </c>
      <c r="F311" s="2">
        <v>5</v>
      </c>
      <c r="G311" s="2">
        <v>350</v>
      </c>
      <c r="H311" s="2">
        <v>779625</v>
      </c>
      <c r="I311" s="2">
        <v>109147.5</v>
      </c>
      <c r="J311" s="2">
        <v>670477.5</v>
      </c>
      <c r="K311" s="2">
        <v>579150</v>
      </c>
      <c r="L311" s="2">
        <v>91327.5</v>
      </c>
      <c r="M311" s="3">
        <v>41640</v>
      </c>
      <c r="N311" s="4">
        <v>1</v>
      </c>
      <c r="O311" s="1" t="s">
        <v>21</v>
      </c>
      <c r="P311" s="11">
        <v>2014</v>
      </c>
      <c r="Q311" s="2">
        <v>41</v>
      </c>
    </row>
    <row r="312" spans="1:17" x14ac:dyDescent="0.25">
      <c r="A312" t="s">
        <v>17</v>
      </c>
      <c r="B312" t="s">
        <v>22</v>
      </c>
      <c r="C312" s="1" t="s">
        <v>28</v>
      </c>
      <c r="D312" s="1" t="s">
        <v>46</v>
      </c>
      <c r="E312">
        <v>1199</v>
      </c>
      <c r="F312" s="2">
        <v>5</v>
      </c>
      <c r="G312" s="2">
        <v>350</v>
      </c>
      <c r="H312" s="2">
        <v>419650</v>
      </c>
      <c r="I312" s="2">
        <v>58751</v>
      </c>
      <c r="J312" s="2">
        <v>360899</v>
      </c>
      <c r="K312" s="2">
        <v>311740</v>
      </c>
      <c r="L312" s="2">
        <v>49159</v>
      </c>
      <c r="M312" s="3">
        <v>41730</v>
      </c>
      <c r="N312" s="4">
        <v>4</v>
      </c>
      <c r="O312" s="1" t="s">
        <v>41</v>
      </c>
      <c r="P312" s="11">
        <v>2014</v>
      </c>
      <c r="Q312" s="2">
        <v>41</v>
      </c>
    </row>
    <row r="313" spans="1:17" x14ac:dyDescent="0.25">
      <c r="A313" t="s">
        <v>17</v>
      </c>
      <c r="B313" t="s">
        <v>18</v>
      </c>
      <c r="C313" s="1" t="s">
        <v>28</v>
      </c>
      <c r="D313" s="1" t="s">
        <v>46</v>
      </c>
      <c r="E313">
        <v>200</v>
      </c>
      <c r="F313" s="2">
        <v>5</v>
      </c>
      <c r="G313" s="2">
        <v>350</v>
      </c>
      <c r="H313" s="2">
        <v>70000</v>
      </c>
      <c r="I313" s="2">
        <v>9800</v>
      </c>
      <c r="J313" s="2">
        <v>60200</v>
      </c>
      <c r="K313" s="2">
        <v>52000</v>
      </c>
      <c r="L313" s="2">
        <v>8200</v>
      </c>
      <c r="M313" s="3">
        <v>41760</v>
      </c>
      <c r="N313" s="4">
        <v>5</v>
      </c>
      <c r="O313" s="1" t="s">
        <v>43</v>
      </c>
      <c r="P313" s="11">
        <v>2014</v>
      </c>
      <c r="Q313" s="2">
        <v>41</v>
      </c>
    </row>
    <row r="314" spans="1:17" x14ac:dyDescent="0.25">
      <c r="A314" t="s">
        <v>17</v>
      </c>
      <c r="B314" t="s">
        <v>18</v>
      </c>
      <c r="C314" s="1" t="s">
        <v>28</v>
      </c>
      <c r="D314" s="1" t="s">
        <v>46</v>
      </c>
      <c r="E314">
        <v>388</v>
      </c>
      <c r="F314" s="2">
        <v>5</v>
      </c>
      <c r="G314" s="2">
        <v>7</v>
      </c>
      <c r="H314" s="2">
        <v>2716</v>
      </c>
      <c r="I314" s="2">
        <v>380.24</v>
      </c>
      <c r="J314" s="2">
        <v>2335.7600000000002</v>
      </c>
      <c r="K314" s="2">
        <v>1940</v>
      </c>
      <c r="L314" s="2">
        <v>395.76000000000022</v>
      </c>
      <c r="M314" s="3">
        <v>41883</v>
      </c>
      <c r="N314" s="4">
        <v>9</v>
      </c>
      <c r="O314" s="1" t="s">
        <v>35</v>
      </c>
      <c r="P314" s="11">
        <v>2014</v>
      </c>
      <c r="Q314" s="2">
        <v>1.0200000000000005</v>
      </c>
    </row>
    <row r="315" spans="1:17" x14ac:dyDescent="0.25">
      <c r="A315" t="s">
        <v>23</v>
      </c>
      <c r="B315" t="s">
        <v>18</v>
      </c>
      <c r="C315" s="1" t="s">
        <v>28</v>
      </c>
      <c r="D315" s="1" t="s">
        <v>46</v>
      </c>
      <c r="E315">
        <v>2300</v>
      </c>
      <c r="F315" s="2">
        <v>5</v>
      </c>
      <c r="G315" s="2">
        <v>15</v>
      </c>
      <c r="H315" s="2">
        <v>34500</v>
      </c>
      <c r="I315" s="2">
        <v>4830</v>
      </c>
      <c r="J315" s="2">
        <v>29670</v>
      </c>
      <c r="K315" s="2">
        <v>23000</v>
      </c>
      <c r="L315" s="2">
        <v>6670</v>
      </c>
      <c r="M315" s="3">
        <v>41974</v>
      </c>
      <c r="N315" s="4">
        <v>12</v>
      </c>
      <c r="O315" s="1" t="s">
        <v>27</v>
      </c>
      <c r="P315" s="11">
        <v>2014</v>
      </c>
      <c r="Q315" s="2">
        <v>2.9</v>
      </c>
    </row>
    <row r="316" spans="1:17" x14ac:dyDescent="0.25">
      <c r="A316" t="s">
        <v>17</v>
      </c>
      <c r="B316" t="s">
        <v>26</v>
      </c>
      <c r="C316" s="1" t="s">
        <v>37</v>
      </c>
      <c r="D316" s="1" t="s">
        <v>46</v>
      </c>
      <c r="E316">
        <v>260</v>
      </c>
      <c r="F316" s="2">
        <v>10</v>
      </c>
      <c r="G316" s="2">
        <v>20</v>
      </c>
      <c r="H316" s="2">
        <v>5200</v>
      </c>
      <c r="I316" s="2">
        <v>728</v>
      </c>
      <c r="J316" s="2">
        <v>4472</v>
      </c>
      <c r="K316" s="2">
        <v>2600</v>
      </c>
      <c r="L316" s="2">
        <v>1872</v>
      </c>
      <c r="M316" s="3">
        <v>41671</v>
      </c>
      <c r="N316" s="4">
        <v>2</v>
      </c>
      <c r="O316" s="1" t="s">
        <v>38</v>
      </c>
      <c r="P316" s="11">
        <v>2014</v>
      </c>
      <c r="Q316" s="2">
        <v>7.2</v>
      </c>
    </row>
    <row r="317" spans="1:17" x14ac:dyDescent="0.25">
      <c r="A317" t="s">
        <v>30</v>
      </c>
      <c r="B317" t="s">
        <v>36</v>
      </c>
      <c r="C317" s="1" t="s">
        <v>37</v>
      </c>
      <c r="D317" s="1" t="s">
        <v>46</v>
      </c>
      <c r="E317">
        <v>2914</v>
      </c>
      <c r="F317" s="2">
        <v>10</v>
      </c>
      <c r="G317" s="2">
        <v>12</v>
      </c>
      <c r="H317" s="2">
        <v>34968</v>
      </c>
      <c r="I317" s="2">
        <v>4895.5200000000004</v>
      </c>
      <c r="J317" s="2">
        <v>30072.48</v>
      </c>
      <c r="K317" s="2">
        <v>8742</v>
      </c>
      <c r="L317" s="2">
        <v>21330.48</v>
      </c>
      <c r="M317" s="3">
        <v>41913</v>
      </c>
      <c r="N317" s="4">
        <v>10</v>
      </c>
      <c r="O317" s="1" t="s">
        <v>39</v>
      </c>
      <c r="P317" s="11">
        <v>2014</v>
      </c>
      <c r="Q317" s="2">
        <v>7.32</v>
      </c>
    </row>
    <row r="318" spans="1:17" x14ac:dyDescent="0.25">
      <c r="A318" t="s">
        <v>17</v>
      </c>
      <c r="B318" t="s">
        <v>24</v>
      </c>
      <c r="C318" s="1" t="s">
        <v>37</v>
      </c>
      <c r="D318" s="1" t="s">
        <v>46</v>
      </c>
      <c r="E318">
        <v>1731</v>
      </c>
      <c r="F318" s="2">
        <v>10</v>
      </c>
      <c r="G318" s="2">
        <v>7</v>
      </c>
      <c r="H318" s="2">
        <v>12117</v>
      </c>
      <c r="I318" s="2">
        <v>1696.38</v>
      </c>
      <c r="J318" s="2">
        <v>10420.619999999999</v>
      </c>
      <c r="K318" s="2">
        <v>8655</v>
      </c>
      <c r="L318" s="2">
        <v>1765.619999999999</v>
      </c>
      <c r="M318" s="3">
        <v>41913</v>
      </c>
      <c r="N318" s="4">
        <v>10</v>
      </c>
      <c r="O318" s="1" t="s">
        <v>39</v>
      </c>
      <c r="P318" s="11">
        <v>2014</v>
      </c>
      <c r="Q318" s="2">
        <v>1.0199999999999994</v>
      </c>
    </row>
    <row r="319" spans="1:17" x14ac:dyDescent="0.25">
      <c r="A319" t="s">
        <v>17</v>
      </c>
      <c r="B319" t="s">
        <v>18</v>
      </c>
      <c r="C319" s="1" t="s">
        <v>37</v>
      </c>
      <c r="D319" s="1" t="s">
        <v>46</v>
      </c>
      <c r="E319">
        <v>700</v>
      </c>
      <c r="F319" s="2">
        <v>10</v>
      </c>
      <c r="G319" s="2">
        <v>350</v>
      </c>
      <c r="H319" s="2">
        <v>245000</v>
      </c>
      <c r="I319" s="2">
        <v>34300</v>
      </c>
      <c r="J319" s="2">
        <v>210700</v>
      </c>
      <c r="K319" s="2">
        <v>182000</v>
      </c>
      <c r="L319" s="2">
        <v>28700</v>
      </c>
      <c r="M319" s="3">
        <v>41944</v>
      </c>
      <c r="N319" s="4">
        <v>11</v>
      </c>
      <c r="O319" s="1" t="s">
        <v>44</v>
      </c>
      <c r="P319" s="11">
        <v>2014</v>
      </c>
      <c r="Q319" s="2">
        <v>41</v>
      </c>
    </row>
    <row r="320" spans="1:17" x14ac:dyDescent="0.25">
      <c r="A320" t="s">
        <v>17</v>
      </c>
      <c r="B320" t="s">
        <v>36</v>
      </c>
      <c r="C320" s="1" t="s">
        <v>37</v>
      </c>
      <c r="D320" s="1" t="s">
        <v>46</v>
      </c>
      <c r="E320">
        <v>1177</v>
      </c>
      <c r="F320" s="2">
        <v>10</v>
      </c>
      <c r="G320" s="2">
        <v>350</v>
      </c>
      <c r="H320" s="2">
        <v>411950</v>
      </c>
      <c r="I320" s="2">
        <v>57673</v>
      </c>
      <c r="J320" s="2">
        <v>354277</v>
      </c>
      <c r="K320" s="2">
        <v>306020</v>
      </c>
      <c r="L320" s="2">
        <v>48257</v>
      </c>
      <c r="M320" s="3">
        <v>41944</v>
      </c>
      <c r="N320" s="4">
        <v>11</v>
      </c>
      <c r="O320" s="1" t="s">
        <v>44</v>
      </c>
      <c r="P320" s="11">
        <v>2014</v>
      </c>
      <c r="Q320" s="2">
        <v>41</v>
      </c>
    </row>
    <row r="321" spans="1:17" x14ac:dyDescent="0.25">
      <c r="A321" t="s">
        <v>33</v>
      </c>
      <c r="B321" t="s">
        <v>18</v>
      </c>
      <c r="C321" s="1" t="s">
        <v>40</v>
      </c>
      <c r="D321" s="1" t="s">
        <v>46</v>
      </c>
      <c r="E321">
        <v>888</v>
      </c>
      <c r="F321" s="2">
        <v>260</v>
      </c>
      <c r="G321" s="2">
        <v>300</v>
      </c>
      <c r="H321" s="2">
        <v>266400</v>
      </c>
      <c r="I321" s="2">
        <v>37296</v>
      </c>
      <c r="J321" s="2">
        <v>229104</v>
      </c>
      <c r="K321" s="2">
        <v>222000</v>
      </c>
      <c r="L321" s="2">
        <v>7104</v>
      </c>
      <c r="M321" s="3">
        <v>41699</v>
      </c>
      <c r="N321" s="4">
        <v>3</v>
      </c>
      <c r="O321" s="1" t="s">
        <v>29</v>
      </c>
      <c r="P321" s="11">
        <v>2014</v>
      </c>
      <c r="Q321" s="2">
        <v>8</v>
      </c>
    </row>
    <row r="322" spans="1:17" x14ac:dyDescent="0.25">
      <c r="A322" t="s">
        <v>30</v>
      </c>
      <c r="B322" t="s">
        <v>24</v>
      </c>
      <c r="C322" s="1" t="s">
        <v>40</v>
      </c>
      <c r="D322" s="1" t="s">
        <v>46</v>
      </c>
      <c r="E322">
        <v>2475</v>
      </c>
      <c r="F322" s="2">
        <v>260</v>
      </c>
      <c r="G322" s="2">
        <v>12</v>
      </c>
      <c r="H322" s="2">
        <v>29700</v>
      </c>
      <c r="I322" s="2">
        <v>4158</v>
      </c>
      <c r="J322" s="2">
        <v>25542</v>
      </c>
      <c r="K322" s="2">
        <v>7425</v>
      </c>
      <c r="L322" s="2">
        <v>18117</v>
      </c>
      <c r="M322" s="3">
        <v>41852</v>
      </c>
      <c r="N322" s="4">
        <v>8</v>
      </c>
      <c r="O322" s="1" t="s">
        <v>34</v>
      </c>
      <c r="P322" s="11">
        <v>2014</v>
      </c>
      <c r="Q322" s="2">
        <v>7.32</v>
      </c>
    </row>
    <row r="323" spans="1:17" x14ac:dyDescent="0.25">
      <c r="A323" t="s">
        <v>30</v>
      </c>
      <c r="B323" t="s">
        <v>36</v>
      </c>
      <c r="C323" s="1" t="s">
        <v>40</v>
      </c>
      <c r="D323" s="1" t="s">
        <v>46</v>
      </c>
      <c r="E323">
        <v>2914</v>
      </c>
      <c r="F323" s="2">
        <v>260</v>
      </c>
      <c r="G323" s="2">
        <v>12</v>
      </c>
      <c r="H323" s="2">
        <v>34968</v>
      </c>
      <c r="I323" s="2">
        <v>4895.5200000000004</v>
      </c>
      <c r="J323" s="2">
        <v>30072.48</v>
      </c>
      <c r="K323" s="2">
        <v>8742</v>
      </c>
      <c r="L323" s="2">
        <v>21330.48</v>
      </c>
      <c r="M323" s="3">
        <v>41913</v>
      </c>
      <c r="N323" s="4">
        <v>10</v>
      </c>
      <c r="O323" s="1" t="s">
        <v>39</v>
      </c>
      <c r="P323" s="11">
        <v>2014</v>
      </c>
      <c r="Q323" s="2">
        <v>7.32</v>
      </c>
    </row>
    <row r="324" spans="1:17" x14ac:dyDescent="0.25">
      <c r="A324" t="s">
        <v>17</v>
      </c>
      <c r="B324" t="s">
        <v>24</v>
      </c>
      <c r="C324" s="1" t="s">
        <v>40</v>
      </c>
      <c r="D324" s="1" t="s">
        <v>46</v>
      </c>
      <c r="E324">
        <v>1731</v>
      </c>
      <c r="F324" s="2">
        <v>260</v>
      </c>
      <c r="G324" s="2">
        <v>7</v>
      </c>
      <c r="H324" s="2">
        <v>12117</v>
      </c>
      <c r="I324" s="2">
        <v>1696.38</v>
      </c>
      <c r="J324" s="2">
        <v>10420.619999999999</v>
      </c>
      <c r="K324" s="2">
        <v>8655</v>
      </c>
      <c r="L324" s="2">
        <v>1765.619999999999</v>
      </c>
      <c r="M324" s="3">
        <v>41913</v>
      </c>
      <c r="N324" s="4">
        <v>10</v>
      </c>
      <c r="O324" s="1" t="s">
        <v>39</v>
      </c>
      <c r="P324" s="11">
        <v>2014</v>
      </c>
      <c r="Q324" s="2">
        <v>1.0199999999999994</v>
      </c>
    </row>
    <row r="325" spans="1:17" x14ac:dyDescent="0.25">
      <c r="A325" t="s">
        <v>33</v>
      </c>
      <c r="B325" t="s">
        <v>26</v>
      </c>
      <c r="C325" s="1" t="s">
        <v>28</v>
      </c>
      <c r="D325" s="1" t="s">
        <v>46</v>
      </c>
      <c r="E325">
        <v>546</v>
      </c>
      <c r="F325" s="2">
        <v>5</v>
      </c>
      <c r="G325" s="2">
        <v>300</v>
      </c>
      <c r="H325" s="2">
        <v>163800</v>
      </c>
      <c r="I325" s="2">
        <v>24570</v>
      </c>
      <c r="J325" s="2">
        <v>139230</v>
      </c>
      <c r="K325" s="2">
        <v>136500</v>
      </c>
      <c r="L325" s="2">
        <v>2730</v>
      </c>
      <c r="M325" s="3">
        <v>41913</v>
      </c>
      <c r="N325" s="4">
        <v>10</v>
      </c>
      <c r="O325" s="1" t="s">
        <v>39</v>
      </c>
      <c r="P325" s="11">
        <v>2014</v>
      </c>
      <c r="Q325" s="2">
        <v>5</v>
      </c>
    </row>
    <row r="326" spans="1:17" x14ac:dyDescent="0.25">
      <c r="A326" t="s">
        <v>17</v>
      </c>
      <c r="B326" t="s">
        <v>22</v>
      </c>
      <c r="C326" s="1" t="s">
        <v>37</v>
      </c>
      <c r="D326" s="1" t="s">
        <v>46</v>
      </c>
      <c r="E326">
        <v>1158</v>
      </c>
      <c r="F326" s="2">
        <v>10</v>
      </c>
      <c r="G326" s="2">
        <v>20</v>
      </c>
      <c r="H326" s="2">
        <v>23160</v>
      </c>
      <c r="I326" s="2">
        <v>3474</v>
      </c>
      <c r="J326" s="2">
        <v>19686</v>
      </c>
      <c r="K326" s="2">
        <v>11580</v>
      </c>
      <c r="L326" s="2">
        <v>8106</v>
      </c>
      <c r="M326" s="3">
        <v>41699</v>
      </c>
      <c r="N326" s="4">
        <v>3</v>
      </c>
      <c r="O326" s="1" t="s">
        <v>29</v>
      </c>
      <c r="P326" s="11">
        <v>2014</v>
      </c>
      <c r="Q326" s="2">
        <v>7</v>
      </c>
    </row>
    <row r="327" spans="1:17" x14ac:dyDescent="0.25">
      <c r="A327" t="s">
        <v>23</v>
      </c>
      <c r="B327" t="s">
        <v>18</v>
      </c>
      <c r="C327" s="1" t="s">
        <v>37</v>
      </c>
      <c r="D327" s="1" t="s">
        <v>46</v>
      </c>
      <c r="E327">
        <v>2559</v>
      </c>
      <c r="F327" s="2">
        <v>10</v>
      </c>
      <c r="G327" s="2">
        <v>15</v>
      </c>
      <c r="H327" s="2">
        <v>38385</v>
      </c>
      <c r="I327" s="2">
        <v>5757.75</v>
      </c>
      <c r="J327" s="2">
        <v>32627.25</v>
      </c>
      <c r="K327" s="2">
        <v>25590</v>
      </c>
      <c r="L327" s="2">
        <v>7037.25</v>
      </c>
      <c r="M327" s="3">
        <v>41730</v>
      </c>
      <c r="N327" s="4">
        <v>4</v>
      </c>
      <c r="O327" s="1" t="s">
        <v>41</v>
      </c>
      <c r="P327" s="11">
        <v>2014</v>
      </c>
      <c r="Q327" s="2">
        <v>2.75</v>
      </c>
    </row>
    <row r="328" spans="1:17" x14ac:dyDescent="0.25">
      <c r="A328" t="s">
        <v>17</v>
      </c>
      <c r="B328" t="s">
        <v>26</v>
      </c>
      <c r="C328" s="1" t="s">
        <v>37</v>
      </c>
      <c r="D328" s="1" t="s">
        <v>46</v>
      </c>
      <c r="E328">
        <v>2535</v>
      </c>
      <c r="F328" s="2">
        <v>10</v>
      </c>
      <c r="G328" s="2">
        <v>7</v>
      </c>
      <c r="H328" s="2">
        <v>17745</v>
      </c>
      <c r="I328" s="2">
        <v>2661.75</v>
      </c>
      <c r="J328" s="2">
        <v>15083.25</v>
      </c>
      <c r="K328" s="2">
        <v>12675</v>
      </c>
      <c r="L328" s="2">
        <v>2408.25</v>
      </c>
      <c r="M328" s="3">
        <v>41730</v>
      </c>
      <c r="N328" s="4">
        <v>4</v>
      </c>
      <c r="O328" s="1" t="s">
        <v>41</v>
      </c>
      <c r="P328" s="11">
        <v>2014</v>
      </c>
      <c r="Q328" s="2">
        <v>0.95</v>
      </c>
    </row>
    <row r="329" spans="1:17" x14ac:dyDescent="0.25">
      <c r="A329" t="s">
        <v>17</v>
      </c>
      <c r="B329" t="s">
        <v>26</v>
      </c>
      <c r="C329" s="1" t="s">
        <v>37</v>
      </c>
      <c r="D329" s="1" t="s">
        <v>46</v>
      </c>
      <c r="E329">
        <v>2851</v>
      </c>
      <c r="F329" s="2">
        <v>10</v>
      </c>
      <c r="G329" s="2">
        <v>350</v>
      </c>
      <c r="H329" s="2">
        <v>997850</v>
      </c>
      <c r="I329" s="2">
        <v>149677.5</v>
      </c>
      <c r="J329" s="2">
        <v>848172.5</v>
      </c>
      <c r="K329" s="2">
        <v>741260</v>
      </c>
      <c r="L329" s="2">
        <v>106912.5</v>
      </c>
      <c r="M329" s="3">
        <v>41760</v>
      </c>
      <c r="N329" s="4">
        <v>5</v>
      </c>
      <c r="O329" s="1" t="s">
        <v>43</v>
      </c>
      <c r="P329" s="11">
        <v>2014</v>
      </c>
      <c r="Q329" s="2">
        <v>37.5</v>
      </c>
    </row>
    <row r="330" spans="1:17" x14ac:dyDescent="0.25">
      <c r="A330" t="s">
        <v>23</v>
      </c>
      <c r="B330" t="s">
        <v>18</v>
      </c>
      <c r="C330" s="1" t="s">
        <v>37</v>
      </c>
      <c r="D330" s="1" t="s">
        <v>46</v>
      </c>
      <c r="E330">
        <v>2559</v>
      </c>
      <c r="F330" s="2">
        <v>10</v>
      </c>
      <c r="G330" s="2">
        <v>15</v>
      </c>
      <c r="H330" s="2">
        <v>38385</v>
      </c>
      <c r="I330" s="2">
        <v>5757.75</v>
      </c>
      <c r="J330" s="2">
        <v>32627.25</v>
      </c>
      <c r="K330" s="2">
        <v>25590</v>
      </c>
      <c r="L330" s="2">
        <v>7037.25</v>
      </c>
      <c r="M330" s="3">
        <v>41852</v>
      </c>
      <c r="N330" s="4">
        <v>8</v>
      </c>
      <c r="O330" s="1" t="s">
        <v>34</v>
      </c>
      <c r="P330" s="11">
        <v>2014</v>
      </c>
      <c r="Q330" s="2">
        <v>2.75</v>
      </c>
    </row>
    <row r="331" spans="1:17" x14ac:dyDescent="0.25">
      <c r="A331" t="s">
        <v>23</v>
      </c>
      <c r="B331" t="s">
        <v>22</v>
      </c>
      <c r="C331" s="1" t="s">
        <v>37</v>
      </c>
      <c r="D331" s="1" t="s">
        <v>46</v>
      </c>
      <c r="E331">
        <v>1175</v>
      </c>
      <c r="F331" s="2">
        <v>10</v>
      </c>
      <c r="G331" s="2">
        <v>15</v>
      </c>
      <c r="H331" s="2">
        <v>17625</v>
      </c>
      <c r="I331" s="2">
        <v>2643.75</v>
      </c>
      <c r="J331" s="2">
        <v>14981.25</v>
      </c>
      <c r="K331" s="2">
        <v>11750</v>
      </c>
      <c r="L331" s="2">
        <v>3231.25</v>
      </c>
      <c r="M331" s="3">
        <v>41913</v>
      </c>
      <c r="N331" s="4">
        <v>10</v>
      </c>
      <c r="O331" s="1" t="s">
        <v>39</v>
      </c>
      <c r="P331" s="11">
        <v>2014</v>
      </c>
      <c r="Q331" s="2">
        <v>2.75</v>
      </c>
    </row>
    <row r="332" spans="1:17" x14ac:dyDescent="0.25">
      <c r="A332" t="s">
        <v>30</v>
      </c>
      <c r="B332" t="s">
        <v>36</v>
      </c>
      <c r="C332" s="1" t="s">
        <v>37</v>
      </c>
      <c r="D332" s="1" t="s">
        <v>46</v>
      </c>
      <c r="E332">
        <v>914</v>
      </c>
      <c r="F332" s="2">
        <v>10</v>
      </c>
      <c r="G332" s="2">
        <v>12</v>
      </c>
      <c r="H332" s="2">
        <v>10968</v>
      </c>
      <c r="I332" s="2">
        <v>1645.2</v>
      </c>
      <c r="J332" s="2">
        <v>9322.7999999999993</v>
      </c>
      <c r="K332" s="2">
        <v>2742</v>
      </c>
      <c r="L332" s="2">
        <v>6580.7999999999993</v>
      </c>
      <c r="M332" s="3">
        <v>41974</v>
      </c>
      <c r="N332" s="4">
        <v>12</v>
      </c>
      <c r="O332" s="1" t="s">
        <v>27</v>
      </c>
      <c r="P332" s="11">
        <v>2014</v>
      </c>
      <c r="Q332" s="2">
        <v>7.1999999999999993</v>
      </c>
    </row>
    <row r="333" spans="1:17" x14ac:dyDescent="0.25">
      <c r="A333" t="s">
        <v>17</v>
      </c>
      <c r="B333" t="s">
        <v>24</v>
      </c>
      <c r="C333" s="1" t="s">
        <v>37</v>
      </c>
      <c r="D333" s="1" t="s">
        <v>46</v>
      </c>
      <c r="E333">
        <v>293</v>
      </c>
      <c r="F333" s="2">
        <v>10</v>
      </c>
      <c r="G333" s="2">
        <v>20</v>
      </c>
      <c r="H333" s="2">
        <v>5860</v>
      </c>
      <c r="I333" s="2">
        <v>879</v>
      </c>
      <c r="J333" s="2">
        <v>4981</v>
      </c>
      <c r="K333" s="2">
        <v>2930</v>
      </c>
      <c r="L333" s="2">
        <v>2051</v>
      </c>
      <c r="M333" s="3">
        <v>41974</v>
      </c>
      <c r="N333" s="4">
        <v>12</v>
      </c>
      <c r="O333" s="1" t="s">
        <v>27</v>
      </c>
      <c r="P333" s="11">
        <v>2014</v>
      </c>
      <c r="Q333" s="2">
        <v>7</v>
      </c>
    </row>
    <row r="334" spans="1:17" x14ac:dyDescent="0.25">
      <c r="A334" t="s">
        <v>33</v>
      </c>
      <c r="B334" t="s">
        <v>24</v>
      </c>
      <c r="C334" s="1" t="s">
        <v>40</v>
      </c>
      <c r="D334" s="1" t="s">
        <v>46</v>
      </c>
      <c r="E334">
        <v>2475</v>
      </c>
      <c r="F334" s="2">
        <v>260</v>
      </c>
      <c r="G334" s="2">
        <v>300</v>
      </c>
      <c r="H334" s="2">
        <v>742500</v>
      </c>
      <c r="I334" s="2">
        <v>111375</v>
      </c>
      <c r="J334" s="2">
        <v>631125</v>
      </c>
      <c r="K334" s="2">
        <v>618750</v>
      </c>
      <c r="L334" s="2">
        <v>12375</v>
      </c>
      <c r="M334" s="3">
        <v>41699</v>
      </c>
      <c r="N334" s="4">
        <v>3</v>
      </c>
      <c r="O334" s="1" t="s">
        <v>29</v>
      </c>
      <c r="P334" s="11">
        <v>2014</v>
      </c>
      <c r="Q334" s="2">
        <v>5</v>
      </c>
    </row>
    <row r="335" spans="1:17" x14ac:dyDescent="0.25">
      <c r="A335" t="s">
        <v>33</v>
      </c>
      <c r="B335" t="s">
        <v>26</v>
      </c>
      <c r="C335" s="1" t="s">
        <v>40</v>
      </c>
      <c r="D335" s="1" t="s">
        <v>46</v>
      </c>
      <c r="E335">
        <v>546</v>
      </c>
      <c r="F335" s="2">
        <v>260</v>
      </c>
      <c r="G335" s="2">
        <v>300</v>
      </c>
      <c r="H335" s="2">
        <v>163800</v>
      </c>
      <c r="I335" s="2">
        <v>24570</v>
      </c>
      <c r="J335" s="2">
        <v>139230</v>
      </c>
      <c r="K335" s="2">
        <v>136500</v>
      </c>
      <c r="L335" s="2">
        <v>2730</v>
      </c>
      <c r="M335" s="3">
        <v>41913</v>
      </c>
      <c r="N335" s="4">
        <v>10</v>
      </c>
      <c r="O335" s="1" t="s">
        <v>39</v>
      </c>
      <c r="P335" s="11">
        <v>2014</v>
      </c>
      <c r="Q335" s="2">
        <v>5</v>
      </c>
    </row>
    <row r="336" spans="1:17" x14ac:dyDescent="0.25">
      <c r="A336" t="s">
        <v>17</v>
      </c>
      <c r="B336" t="s">
        <v>26</v>
      </c>
      <c r="C336" s="1" t="s">
        <v>28</v>
      </c>
      <c r="D336" s="1" t="s">
        <v>46</v>
      </c>
      <c r="E336">
        <v>1368</v>
      </c>
      <c r="F336" s="2">
        <v>5</v>
      </c>
      <c r="G336" s="2">
        <v>7</v>
      </c>
      <c r="H336" s="2">
        <v>9576</v>
      </c>
      <c r="I336" s="2">
        <v>1436.4</v>
      </c>
      <c r="J336" s="2">
        <v>8139.6</v>
      </c>
      <c r="K336" s="2">
        <v>6840</v>
      </c>
      <c r="L336" s="2">
        <v>1299.6000000000004</v>
      </c>
      <c r="M336" s="3">
        <v>41671</v>
      </c>
      <c r="N336" s="4">
        <v>2</v>
      </c>
      <c r="O336" s="1" t="s">
        <v>38</v>
      </c>
      <c r="P336" s="11">
        <v>2014</v>
      </c>
      <c r="Q336" s="2">
        <v>0.95000000000000029</v>
      </c>
    </row>
    <row r="337" spans="1:17" x14ac:dyDescent="0.25">
      <c r="A337" t="s">
        <v>17</v>
      </c>
      <c r="B337" t="s">
        <v>18</v>
      </c>
      <c r="C337" s="1" t="s">
        <v>37</v>
      </c>
      <c r="D337" s="1" t="s">
        <v>46</v>
      </c>
      <c r="E337">
        <v>723</v>
      </c>
      <c r="F337" s="2">
        <v>10</v>
      </c>
      <c r="G337" s="2">
        <v>7</v>
      </c>
      <c r="H337" s="2">
        <v>5061</v>
      </c>
      <c r="I337" s="2">
        <v>759.15000000000009</v>
      </c>
      <c r="J337" s="2">
        <v>4301.8500000000004</v>
      </c>
      <c r="K337" s="2">
        <v>3615</v>
      </c>
      <c r="L337" s="2">
        <v>686.85000000000014</v>
      </c>
      <c r="M337" s="3">
        <v>41730</v>
      </c>
      <c r="N337" s="4">
        <v>4</v>
      </c>
      <c r="O337" s="1" t="s">
        <v>41</v>
      </c>
      <c r="P337" s="11">
        <v>2014</v>
      </c>
      <c r="Q337" s="2">
        <v>0.95000000000000018</v>
      </c>
    </row>
  </sheetData>
  <phoneticPr fontId="4"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B5E3-853E-4F2E-811C-0E7B5B160336}">
  <sheetPr codeName="Sheet2"/>
  <dimension ref="A1:J6"/>
  <sheetViews>
    <sheetView workbookViewId="0">
      <selection activeCell="J1" sqref="J1"/>
    </sheetView>
  </sheetViews>
  <sheetFormatPr defaultRowHeight="13.8" x14ac:dyDescent="0.25"/>
  <cols>
    <col min="2" max="2" width="13.09765625" customWidth="1"/>
    <col min="3" max="3" width="9" customWidth="1"/>
    <col min="4" max="4" width="16.69921875" customWidth="1"/>
    <col min="5" max="5" width="22.59765625" customWidth="1"/>
    <col min="6" max="6" width="1.8984375" customWidth="1"/>
    <col min="8" max="8" width="0" hidden="1" customWidth="1"/>
    <col min="9" max="9" width="14.3984375" customWidth="1"/>
    <col min="10" max="10" width="9.3984375" customWidth="1"/>
  </cols>
  <sheetData>
    <row r="1" spans="1:10" x14ac:dyDescent="0.25">
      <c r="B1" s="12" t="s">
        <v>1</v>
      </c>
      <c r="C1" s="12" t="s">
        <v>2</v>
      </c>
      <c r="D1" s="12" t="s">
        <v>47</v>
      </c>
      <c r="E1" s="13" t="s">
        <v>48</v>
      </c>
      <c r="F1" s="13">
        <f>MAX(A:A)</f>
        <v>5</v>
      </c>
      <c r="I1" t="s">
        <v>49</v>
      </c>
      <c r="J1" s="14">
        <f>MAX(A:A)</f>
        <v>5</v>
      </c>
    </row>
    <row r="2" spans="1:10" x14ac:dyDescent="0.25">
      <c r="A2" cm="1">
        <f t="array" ref="A2:A6">_xlfn.SEQUENCE(5)</f>
        <v>1</v>
      </c>
      <c r="B2" t="str" cm="1">
        <f t="array" ref="B2:B6">_xlfn.UNIQUE(Data!B2:B337)</f>
        <v>Peter Jones</v>
      </c>
      <c r="C2" t="str" cm="1">
        <f t="array" ref="C2:C5">_xlfn.UNIQUE(Data!C2:C337)</f>
        <v>Computer</v>
      </c>
      <c r="D2" t="str" cm="1">
        <f t="array" ref="D2:D6">_xlfn.UNIQUE(Data!A2:A337)</f>
        <v>Government</v>
      </c>
      <c r="E2" t="str">
        <f>LOWER(CONCATENATE(LEFT(B2,1),H2,"@companyx.com"))</f>
        <v>pjones@companyx.com</v>
      </c>
      <c r="H2" t="str">
        <f>RIGHT(B2,LEN(B2)-FIND(" ",B2,1))</f>
        <v>Jones</v>
      </c>
      <c r="I2" t="s">
        <v>50</v>
      </c>
      <c r="J2" t="s">
        <v>36</v>
      </c>
    </row>
    <row r="3" spans="1:10" x14ac:dyDescent="0.25">
      <c r="A3">
        <v>2</v>
      </c>
      <c r="B3" t="str">
        <v>Shane Bond</v>
      </c>
      <c r="C3" t="str">
        <v>Printer</v>
      </c>
      <c r="D3" t="str">
        <v>Midmarket</v>
      </c>
      <c r="E3" t="str">
        <f t="shared" ref="E3:E6" si="0">LOWER(CONCATENATE(LEFT(B3,1),H3,"@companyx.com"))</f>
        <v>sbond@companyx.com</v>
      </c>
      <c r="H3" t="str">
        <f t="shared" ref="H3:H6" si="1">RIGHT(B3,LEN(B3)-FIND(" ",B3,1))</f>
        <v>Bond</v>
      </c>
    </row>
    <row r="4" spans="1:10" x14ac:dyDescent="0.25">
      <c r="A4">
        <v>3</v>
      </c>
      <c r="B4" t="str">
        <v>Leo Paul</v>
      </c>
      <c r="C4" t="str">
        <v>Projector</v>
      </c>
      <c r="D4" t="str">
        <v>Channel Partners</v>
      </c>
      <c r="E4" t="str">
        <f t="shared" si="0"/>
        <v>lpaul@companyx.com</v>
      </c>
      <c r="H4" t="str">
        <f t="shared" si="1"/>
        <v>Paul</v>
      </c>
    </row>
    <row r="5" spans="1:10" x14ac:dyDescent="0.25">
      <c r="A5">
        <v>4</v>
      </c>
      <c r="B5" t="str">
        <v>Ashley Thomas</v>
      </c>
      <c r="C5" t="str">
        <v>Phone</v>
      </c>
      <c r="D5" t="str">
        <v>Enterprise</v>
      </c>
      <c r="E5" t="str">
        <f t="shared" si="0"/>
        <v>athomas@companyx.com</v>
      </c>
      <c r="H5" t="str">
        <f t="shared" si="1"/>
        <v>Thomas</v>
      </c>
    </row>
    <row r="6" spans="1:10" x14ac:dyDescent="0.25">
      <c r="A6">
        <v>5</v>
      </c>
      <c r="B6" t="str">
        <v>John Terry</v>
      </c>
      <c r="D6" t="str">
        <v>Small Business</v>
      </c>
      <c r="E6" t="str">
        <f t="shared" si="0"/>
        <v>jterry@companyx.com</v>
      </c>
      <c r="H6" t="str">
        <f t="shared" si="1"/>
        <v>Terry</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9520D-BD90-4B5B-BE4A-26487DE69C6F}">
  <sheetPr codeName="Sheet3"/>
  <dimension ref="A1:J17"/>
  <sheetViews>
    <sheetView topLeftCell="B1" workbookViewId="0">
      <selection activeCell="C9" sqref="C9"/>
    </sheetView>
  </sheetViews>
  <sheetFormatPr defaultRowHeight="14.4" x14ac:dyDescent="0.3"/>
  <cols>
    <col min="1" max="5" width="8.796875" style="32"/>
    <col min="6" max="6" width="9.59765625" style="32" customWidth="1"/>
    <col min="7" max="7" width="10" style="32" customWidth="1"/>
    <col min="8" max="8" width="6.296875" style="32" bestFit="1" customWidth="1"/>
    <col min="9" max="9" width="9.69921875" style="32" customWidth="1"/>
    <col min="10" max="10" width="8" style="32" customWidth="1"/>
    <col min="11" max="16384" width="8.796875" style="32"/>
  </cols>
  <sheetData>
    <row r="1" spans="1:10" x14ac:dyDescent="0.3">
      <c r="A1" s="32" t="str">
        <f>List!J2</f>
        <v>John Terry</v>
      </c>
    </row>
    <row r="2" spans="1:10" x14ac:dyDescent="0.3">
      <c r="A2" s="32" t="str">
        <f>VLOOKUP(A1,List!B2:E6,4,FALSE)</f>
        <v>jterry@companyx.com</v>
      </c>
    </row>
    <row r="3" spans="1:10" ht="18" x14ac:dyDescent="0.35">
      <c r="A3" s="32" t="str">
        <f>"Sales Report - Key Analysis" &amp;" ("&amp;A1&amp;")"</f>
        <v>Sales Report - Key Analysis (John Terry)</v>
      </c>
      <c r="E3" s="38" t="s">
        <v>51</v>
      </c>
      <c r="F3" s="38"/>
    </row>
    <row r="4" spans="1:10" x14ac:dyDescent="0.3">
      <c r="E4" s="35" t="s">
        <v>52</v>
      </c>
      <c r="F4" s="35" t="s">
        <v>53</v>
      </c>
      <c r="G4" s="35" t="s">
        <v>54</v>
      </c>
      <c r="H4" s="35" t="s">
        <v>55</v>
      </c>
      <c r="I4" s="35" t="s">
        <v>56</v>
      </c>
      <c r="J4" s="35" t="s">
        <v>57</v>
      </c>
    </row>
    <row r="5" spans="1:10" x14ac:dyDescent="0.3">
      <c r="E5" s="32" t="s">
        <v>21</v>
      </c>
      <c r="F5" s="33">
        <f>Analysis!B25</f>
        <v>1251620.7150000001</v>
      </c>
      <c r="G5" s="33">
        <f>Analysis!C25</f>
        <v>104053.215</v>
      </c>
      <c r="H5" s="33">
        <f>Analysis!F25</f>
        <v>7033.5</v>
      </c>
      <c r="I5" s="33">
        <f>Analysis!G25</f>
        <v>14.793945404137343</v>
      </c>
      <c r="J5" s="34">
        <f>Analysis!D25</f>
        <v>8.3134781769731242E-2</v>
      </c>
    </row>
    <row r="6" spans="1:10" x14ac:dyDescent="0.3">
      <c r="E6" s="32" t="s">
        <v>38</v>
      </c>
      <c r="F6" s="33">
        <f>Analysis!B26</f>
        <v>181574.16</v>
      </c>
      <c r="G6" s="33">
        <f>Analysis!C26</f>
        <v>57760.160000000003</v>
      </c>
      <c r="H6" s="33">
        <f>Analysis!F26</f>
        <v>7581</v>
      </c>
      <c r="I6" s="33">
        <f>Analysis!G26</f>
        <v>7.6190687244426858</v>
      </c>
      <c r="J6" s="34">
        <f>Analysis!D26</f>
        <v>0.31810781886585626</v>
      </c>
    </row>
    <row r="7" spans="1:10" x14ac:dyDescent="0.3">
      <c r="E7" s="32" t="s">
        <v>29</v>
      </c>
      <c r="F7" s="33">
        <f>Analysis!B27</f>
        <v>1407960.5</v>
      </c>
      <c r="G7" s="33">
        <f>Analysis!C27</f>
        <v>185350.5</v>
      </c>
      <c r="H7" s="33">
        <f>Analysis!F27</f>
        <v>6404</v>
      </c>
      <c r="I7" s="33">
        <f>Analysis!G27</f>
        <v>28.942926296064961</v>
      </c>
      <c r="J7" s="34">
        <f>Analysis!D27</f>
        <v>0.13164467327030838</v>
      </c>
    </row>
    <row r="8" spans="1:10" x14ac:dyDescent="0.3">
      <c r="E8" s="32" t="s">
        <v>41</v>
      </c>
      <c r="F8" s="33">
        <f>Analysis!B28</f>
        <v>788129.77500000002</v>
      </c>
      <c r="G8" s="33">
        <f>Analysis!C28</f>
        <v>147808.27499999999</v>
      </c>
      <c r="H8" s="33">
        <f>Analysis!F28</f>
        <v>12421.5</v>
      </c>
      <c r="I8" s="33">
        <f>Analysis!G28</f>
        <v>11.899390170269291</v>
      </c>
      <c r="J8" s="34">
        <f>Analysis!D28</f>
        <v>0.18754306674938145</v>
      </c>
    </row>
    <row r="9" spans="1:10" x14ac:dyDescent="0.3">
      <c r="E9" s="32" t="s">
        <v>43</v>
      </c>
      <c r="F9" s="33">
        <f>Analysis!B29</f>
        <v>1614433.15</v>
      </c>
      <c r="G9" s="33">
        <f>Analysis!C29</f>
        <v>254488.15</v>
      </c>
      <c r="H9" s="33">
        <f>Analysis!F29</f>
        <v>9301</v>
      </c>
      <c r="I9" s="33">
        <f>Analysis!G29</f>
        <v>27.361375120954737</v>
      </c>
      <c r="J9" s="34">
        <f>Analysis!D29</f>
        <v>0.15763312962199766</v>
      </c>
    </row>
    <row r="10" spans="1:10" x14ac:dyDescent="0.3">
      <c r="E10" s="32" t="s">
        <v>25</v>
      </c>
      <c r="F10" s="33">
        <f>Analysis!B30</f>
        <v>981259.11999999988</v>
      </c>
      <c r="G10" s="33">
        <f>Analysis!C30</f>
        <v>169302.12</v>
      </c>
      <c r="H10" s="33">
        <f>Analysis!F30</f>
        <v>13633</v>
      </c>
      <c r="I10" s="33">
        <f>Analysis!G30</f>
        <v>12.418552042837232</v>
      </c>
      <c r="J10" s="34">
        <f>Analysis!D30</f>
        <v>0.1725355887647699</v>
      </c>
    </row>
    <row r="11" spans="1:10" x14ac:dyDescent="0.3">
      <c r="E11" s="32" t="s">
        <v>32</v>
      </c>
      <c r="F11" s="33">
        <f>Analysis!B31</f>
        <v>1235380.2749999999</v>
      </c>
      <c r="G11" s="33">
        <f>Analysis!C31</f>
        <v>289631.77500000002</v>
      </c>
      <c r="H11" s="33">
        <f>Analysis!F31</f>
        <v>10548</v>
      </c>
      <c r="I11" s="33">
        <f>Analysis!G31</f>
        <v>27.458454209328785</v>
      </c>
      <c r="J11" s="34">
        <f>Analysis!D31</f>
        <v>0.23444746598370292</v>
      </c>
    </row>
    <row r="12" spans="1:10" x14ac:dyDescent="0.3">
      <c r="E12" s="32" t="s">
        <v>34</v>
      </c>
      <c r="F12" s="33">
        <f>Analysis!B32</f>
        <v>61050.119999999995</v>
      </c>
      <c r="G12" s="33">
        <f>Analysis!C32</f>
        <v>29257.119999999999</v>
      </c>
      <c r="H12" s="33">
        <f>Analysis!F32</f>
        <v>5017</v>
      </c>
      <c r="I12" s="33">
        <f>Analysis!G32</f>
        <v>5.8315965716563678</v>
      </c>
      <c r="J12" s="34">
        <f>Analysis!D32</f>
        <v>0.47923116285438916</v>
      </c>
    </row>
    <row r="13" spans="1:10" x14ac:dyDescent="0.3">
      <c r="E13" s="32" t="s">
        <v>35</v>
      </c>
      <c r="F13" s="33">
        <f>Analysis!B33</f>
        <v>740012.48</v>
      </c>
      <c r="G13" s="33">
        <f>Analysis!C33</f>
        <v>155841.48000000001</v>
      </c>
      <c r="H13" s="33">
        <f>Analysis!F33</f>
        <v>9169</v>
      </c>
      <c r="I13" s="33">
        <f>Analysis!G33</f>
        <v>16.996562329588834</v>
      </c>
      <c r="J13" s="34">
        <f>Analysis!D33</f>
        <v>0.21059304297138343</v>
      </c>
    </row>
    <row r="14" spans="1:10" x14ac:dyDescent="0.3">
      <c r="E14" s="32" t="s">
        <v>39</v>
      </c>
      <c r="F14" s="33">
        <f>Analysis!B34</f>
        <v>383677.85999999993</v>
      </c>
      <c r="G14" s="33">
        <f>Analysis!C34</f>
        <v>75073.86</v>
      </c>
      <c r="H14" s="33">
        <f>Analysis!F34</f>
        <v>11843</v>
      </c>
      <c r="I14" s="33">
        <f>Analysis!G34</f>
        <v>6.3390914464240478</v>
      </c>
      <c r="J14" s="34">
        <f>Analysis!D34</f>
        <v>0.19566899169006002</v>
      </c>
    </row>
    <row r="15" spans="1:10" x14ac:dyDescent="0.3">
      <c r="E15" s="32" t="s">
        <v>44</v>
      </c>
      <c r="F15" s="33">
        <f>Analysis!B35</f>
        <v>1300626.04</v>
      </c>
      <c r="G15" s="33">
        <f>Analysis!C35</f>
        <v>227527.03999999998</v>
      </c>
      <c r="H15" s="33">
        <f>Analysis!F35</f>
        <v>10071</v>
      </c>
      <c r="I15" s="33">
        <f>Analysis!G35</f>
        <v>22.592298679376427</v>
      </c>
      <c r="J15" s="34">
        <f>Analysis!D35</f>
        <v>0.17493655593732382</v>
      </c>
    </row>
    <row r="16" spans="1:10" x14ac:dyDescent="0.3">
      <c r="E16" s="32" t="s">
        <v>27</v>
      </c>
      <c r="F16" s="33">
        <f>Analysis!B36</f>
        <v>649076.30000000005</v>
      </c>
      <c r="G16" s="33">
        <f>Analysis!C36</f>
        <v>119074.3</v>
      </c>
      <c r="H16" s="33">
        <f>Analysis!F36</f>
        <v>7297</v>
      </c>
      <c r="I16" s="33">
        <f>Analysis!G36</f>
        <v>16.318254077017954</v>
      </c>
      <c r="J16" s="34">
        <f>Analysis!D36</f>
        <v>0.18345193007355221</v>
      </c>
    </row>
    <row r="17" spans="5:10" x14ac:dyDescent="0.3">
      <c r="E17" s="35" t="s">
        <v>58</v>
      </c>
      <c r="F17" s="36">
        <f>SUM(F5:F16)</f>
        <v>10594800.495000001</v>
      </c>
      <c r="G17" s="36">
        <f t="shared" ref="G17:I17" si="0">SUM(G5:G16)</f>
        <v>1815167.9950000003</v>
      </c>
      <c r="H17" s="36">
        <f t="shared" si="0"/>
        <v>110319</v>
      </c>
      <c r="I17" s="36">
        <f t="shared" si="0"/>
        <v>198.57151507209869</v>
      </c>
      <c r="J17" s="37">
        <f>G17/F17</f>
        <v>0.1713263025440292</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Dashboard0</vt:lpstr>
      <vt:lpstr>Dashboard</vt:lpstr>
      <vt:lpstr>Analysis1</vt:lpstr>
      <vt:lpstr>Unit Sold</vt:lpstr>
      <vt:lpstr>sell Vs Profit</vt:lpstr>
      <vt:lpstr>Discount</vt:lpstr>
      <vt:lpstr>Profit By Employee</vt:lpstr>
      <vt:lpstr>Sales by Month</vt:lpstr>
      <vt:lpstr>Analysis</vt:lpstr>
      <vt:lpstr>Data</vt:lpstr>
      <vt:lpstr>List</vt:lpstr>
      <vt:lpstr>Mail</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Shreyash</dc:creator>
  <cp:lastModifiedBy>Shreyash</cp:lastModifiedBy>
  <dcterms:created xsi:type="dcterms:W3CDTF">2022-05-19T07:53:16Z</dcterms:created>
  <dcterms:modified xsi:type="dcterms:W3CDTF">2023-04-23T23:46:19Z</dcterms:modified>
</cp:coreProperties>
</file>