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ase Study\"/>
    </mc:Choice>
  </mc:AlternateContent>
  <xr:revisionPtr revIDLastSave="0" documentId="8_{1FCC992C-598D-4D1C-BA36-F6AD67EBF043}" xr6:coauthVersionLast="40" xr6:coauthVersionMax="40" xr10:uidLastSave="{00000000-0000-0000-0000-000000000000}"/>
  <bookViews>
    <workbookView xWindow="0" yWindow="0" windowWidth="20490" windowHeight="6585" xr2:uid="{00000000-000D-0000-FFFF-FFFF00000000}"/>
  </bookViews>
  <sheets>
    <sheet name="Projections" sheetId="1" r:id="rId1"/>
    <sheet name="Expansion" sheetId="2" r:id="rId2"/>
    <sheet name="WAAC" sheetId="3" r:id="rId3"/>
    <sheet name="Exhibit 1" sheetId="4" r:id="rId4"/>
    <sheet name="Exhibit 2" sheetId="5" r:id="rId5"/>
    <sheet name="Exhibit 3" sheetId="6" r:id="rId6"/>
    <sheet name="Exhibit 4" sheetId="7" r:id="rId7"/>
    <sheet name="Exhibit 5" sheetId="8" r:id="rId8"/>
    <sheet name="Exhibit 6" sheetId="9" r:id="rId9"/>
    <sheet name="Exhibit 7" sheetId="10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" l="1"/>
  <c r="B42" i="1"/>
  <c r="B6" i="1"/>
  <c r="B15" i="2"/>
  <c r="C42" i="1"/>
  <c r="B48" i="1"/>
  <c r="B47" i="1"/>
  <c r="L30" i="10"/>
  <c r="L32" i="10" s="1"/>
  <c r="B13" i="10" s="1"/>
  <c r="B12" i="10" s="1"/>
  <c r="B14" i="10" s="1"/>
  <c r="K30" i="10"/>
  <c r="K32" i="10" s="1"/>
  <c r="J30" i="10"/>
  <c r="J32" i="10" s="1"/>
  <c r="H30" i="10"/>
  <c r="H32" i="10" s="1"/>
  <c r="G30" i="10"/>
  <c r="G32" i="10" s="1"/>
  <c r="D30" i="10"/>
  <c r="D32" i="10" s="1"/>
  <c r="C30" i="10"/>
  <c r="C32" i="10" s="1"/>
  <c r="B30" i="10"/>
  <c r="B32" i="10" s="1"/>
  <c r="J14" i="10"/>
  <c r="D14" i="10"/>
  <c r="C14" i="10"/>
  <c r="L12" i="10"/>
  <c r="L14" i="10" s="1"/>
  <c r="K12" i="10"/>
  <c r="K14" i="10" s="1"/>
  <c r="J12" i="10"/>
  <c r="H12" i="10"/>
  <c r="H14" i="10" s="1"/>
  <c r="G12" i="10"/>
  <c r="G14" i="10" s="1"/>
  <c r="F12" i="10"/>
  <c r="F14" i="10" s="1"/>
  <c r="D12" i="10"/>
  <c r="C12" i="10"/>
  <c r="B42" i="9"/>
  <c r="B31" i="9"/>
  <c r="B27" i="9"/>
  <c r="C26" i="9"/>
  <c r="C25" i="9"/>
  <c r="C27" i="9" s="1"/>
  <c r="B24" i="9"/>
  <c r="B40" i="9" s="1"/>
  <c r="C14" i="9"/>
  <c r="C13" i="9"/>
  <c r="C38" i="9" s="1"/>
  <c r="B13" i="9"/>
  <c r="B38" i="9" s="1"/>
  <c r="C9" i="9"/>
  <c r="C31" i="9" s="1"/>
  <c r="C42" i="9" s="1"/>
  <c r="B9" i="9"/>
  <c r="C42" i="8"/>
  <c r="C40" i="8"/>
  <c r="B40" i="8"/>
  <c r="D39" i="8"/>
  <c r="D38" i="8"/>
  <c r="B37" i="8"/>
  <c r="B36" i="8"/>
  <c r="D31" i="8"/>
  <c r="D42" i="8" s="1"/>
  <c r="C31" i="8"/>
  <c r="B31" i="8"/>
  <c r="B42" i="8" s="1"/>
  <c r="D27" i="8"/>
  <c r="D41" i="8" s="1"/>
  <c r="C27" i="8"/>
  <c r="C41" i="8" s="1"/>
  <c r="B27" i="8"/>
  <c r="B41" i="8" s="1"/>
  <c r="D24" i="8"/>
  <c r="D40" i="8" s="1"/>
  <c r="C24" i="8"/>
  <c r="B24" i="8"/>
  <c r="D23" i="8"/>
  <c r="C23" i="8"/>
  <c r="C39" i="8" s="1"/>
  <c r="B23" i="8"/>
  <c r="D13" i="8"/>
  <c r="C13" i="8"/>
  <c r="C38" i="8" s="1"/>
  <c r="B13" i="8"/>
  <c r="B15" i="8" s="1"/>
  <c r="B17" i="8" s="1"/>
  <c r="D12" i="8"/>
  <c r="D37" i="8" s="1"/>
  <c r="C12" i="8"/>
  <c r="C37" i="8" s="1"/>
  <c r="B12" i="8"/>
  <c r="D11" i="8"/>
  <c r="D36" i="8" s="1"/>
  <c r="C11" i="8"/>
  <c r="B11" i="8"/>
  <c r="D33" i="7"/>
  <c r="C33" i="7"/>
  <c r="B33" i="7"/>
  <c r="D23" i="7"/>
  <c r="D27" i="7" s="1"/>
  <c r="C23" i="7"/>
  <c r="C27" i="7" s="1"/>
  <c r="C35" i="7" s="1"/>
  <c r="B23" i="7"/>
  <c r="B27" i="7" s="1"/>
  <c r="B35" i="7" s="1"/>
  <c r="B17" i="7"/>
  <c r="D12" i="7"/>
  <c r="D17" i="7" s="1"/>
  <c r="C12" i="7"/>
  <c r="C17" i="7" s="1"/>
  <c r="B12" i="7"/>
  <c r="C19" i="6"/>
  <c r="C22" i="6" s="1"/>
  <c r="C25" i="6" s="1"/>
  <c r="B19" i="6"/>
  <c r="B22" i="6" s="1"/>
  <c r="B25" i="6" s="1"/>
  <c r="D9" i="6"/>
  <c r="D13" i="6" s="1"/>
  <c r="D16" i="6" s="1"/>
  <c r="D19" i="6" s="1"/>
  <c r="D22" i="6" s="1"/>
  <c r="D25" i="6" s="1"/>
  <c r="C9" i="6"/>
  <c r="C13" i="6" s="1"/>
  <c r="C16" i="6" s="1"/>
  <c r="B9" i="6"/>
  <c r="B13" i="6" s="1"/>
  <c r="B16" i="6" s="1"/>
  <c r="B36" i="5"/>
  <c r="D34" i="5"/>
  <c r="D36" i="5" s="1"/>
  <c r="C34" i="5"/>
  <c r="C36" i="5" s="1"/>
  <c r="B34" i="5"/>
  <c r="D28" i="5"/>
  <c r="D24" i="5"/>
  <c r="C24" i="5"/>
  <c r="C28" i="5" s="1"/>
  <c r="B24" i="5"/>
  <c r="B28" i="5" s="1"/>
  <c r="D17" i="5"/>
  <c r="C17" i="5"/>
  <c r="B17" i="5"/>
  <c r="D12" i="5"/>
  <c r="C12" i="5"/>
  <c r="B12" i="5"/>
  <c r="D22" i="4"/>
  <c r="D26" i="4" s="1"/>
  <c r="B16" i="4"/>
  <c r="B19" i="4" s="1"/>
  <c r="B22" i="4" s="1"/>
  <c r="B26" i="4" s="1"/>
  <c r="D13" i="4"/>
  <c r="D16" i="4" s="1"/>
  <c r="D19" i="4" s="1"/>
  <c r="D9" i="4"/>
  <c r="C9" i="4"/>
  <c r="C13" i="4" s="1"/>
  <c r="C16" i="4" s="1"/>
  <c r="C19" i="4" s="1"/>
  <c r="C22" i="4" s="1"/>
  <c r="C26" i="4" s="1"/>
  <c r="B9" i="4"/>
  <c r="B13" i="4" s="1"/>
  <c r="B22" i="3"/>
  <c r="B13" i="3"/>
  <c r="B14" i="3" s="1"/>
  <c r="C5" i="3"/>
  <c r="C6" i="3" s="1"/>
  <c r="C7" i="3" s="1"/>
  <c r="C8" i="3" s="1"/>
  <c r="B10" i="3" s="1"/>
  <c r="B15" i="3" s="1"/>
  <c r="B19" i="3" s="1"/>
  <c r="B23" i="3" s="1"/>
  <c r="B24" i="3" s="1"/>
  <c r="B5" i="3"/>
  <c r="B6" i="3" s="1"/>
  <c r="B7" i="3" s="1"/>
  <c r="B8" i="3" s="1"/>
  <c r="B42" i="2"/>
  <c r="B56" i="2" s="1"/>
  <c r="E40" i="2"/>
  <c r="F40" i="2" s="1"/>
  <c r="C40" i="2"/>
  <c r="D40" i="2" s="1"/>
  <c r="E23" i="2"/>
  <c r="E24" i="2" s="1"/>
  <c r="C23" i="2"/>
  <c r="C24" i="2" s="1"/>
  <c r="B23" i="2"/>
  <c r="B24" i="2" s="1"/>
  <c r="C11" i="2"/>
  <c r="C41" i="2" s="1"/>
  <c r="B8" i="2"/>
  <c r="B6" i="2"/>
  <c r="B46" i="2" s="1"/>
  <c r="B57" i="2" s="1"/>
  <c r="B38" i="1"/>
  <c r="D36" i="1"/>
  <c r="C36" i="1"/>
  <c r="C19" i="1" s="1"/>
  <c r="B19" i="1"/>
  <c r="C11" i="1"/>
  <c r="C37" i="1" s="1"/>
  <c r="B35" i="1"/>
  <c r="B51" i="1" s="1"/>
  <c r="E36" i="1" l="1"/>
  <c r="D11" i="1"/>
  <c r="D37" i="1" s="1"/>
  <c r="D19" i="1"/>
  <c r="B10" i="1"/>
  <c r="D35" i="7"/>
  <c r="C38" i="1"/>
  <c r="C52" i="1" s="1"/>
  <c r="B34" i="1"/>
  <c r="B52" i="1"/>
  <c r="C6" i="1"/>
  <c r="B53" i="1"/>
  <c r="B9" i="1"/>
  <c r="B8" i="1"/>
  <c r="D9" i="9"/>
  <c r="C11" i="9"/>
  <c r="C23" i="9"/>
  <c r="C12" i="9"/>
  <c r="C37" i="9" s="1"/>
  <c r="C24" i="9"/>
  <c r="C40" i="9" s="1"/>
  <c r="C28" i="8"/>
  <c r="C33" i="8" s="1"/>
  <c r="C41" i="9"/>
  <c r="B51" i="2"/>
  <c r="D28" i="8"/>
  <c r="D33" i="8" s="1"/>
  <c r="B38" i="2"/>
  <c r="B9" i="2"/>
  <c r="B52" i="2" s="1"/>
  <c r="D23" i="2"/>
  <c r="D24" i="2" s="1"/>
  <c r="D11" i="2"/>
  <c r="E11" i="2" s="1"/>
  <c r="F11" i="2" s="1"/>
  <c r="G11" i="2" s="1"/>
  <c r="H11" i="2" s="1"/>
  <c r="I11" i="2" s="1"/>
  <c r="J11" i="2" s="1"/>
  <c r="K11" i="2" s="1"/>
  <c r="C42" i="2"/>
  <c r="B38" i="8"/>
  <c r="B39" i="8"/>
  <c r="B28" i="8"/>
  <c r="B33" i="8" s="1"/>
  <c r="B39" i="2"/>
  <c r="B55" i="2" s="1"/>
  <c r="G40" i="2"/>
  <c r="F23" i="2"/>
  <c r="F24" i="2" s="1"/>
  <c r="C36" i="8"/>
  <c r="C15" i="8"/>
  <c r="C17" i="8" s="1"/>
  <c r="B11" i="9"/>
  <c r="B23" i="9"/>
  <c r="B12" i="9"/>
  <c r="B37" i="9" s="1"/>
  <c r="B41" i="9"/>
  <c r="D15" i="8"/>
  <c r="D17" i="8" s="1"/>
  <c r="D25" i="9"/>
  <c r="E37" i="1" l="1"/>
  <c r="D38" i="1"/>
  <c r="D41" i="2"/>
  <c r="B20" i="2"/>
  <c r="B21" i="2" s="1"/>
  <c r="B54" i="2"/>
  <c r="B43" i="2"/>
  <c r="B48" i="2" s="1"/>
  <c r="D23" i="9"/>
  <c r="D12" i="9"/>
  <c r="D37" i="9" s="1"/>
  <c r="D11" i="9"/>
  <c r="D31" i="9"/>
  <c r="D42" i="9" s="1"/>
  <c r="D24" i="9"/>
  <c r="D40" i="9" s="1"/>
  <c r="D13" i="9"/>
  <c r="D38" i="9" s="1"/>
  <c r="E9" i="9"/>
  <c r="B28" i="9"/>
  <c r="B33" i="9" s="1"/>
  <c r="B39" i="9"/>
  <c r="C28" i="9"/>
  <c r="C33" i="9" s="1"/>
  <c r="C39" i="9"/>
  <c r="C34" i="1"/>
  <c r="C6" i="2"/>
  <c r="C53" i="1"/>
  <c r="C9" i="1"/>
  <c r="C48" i="1" s="1"/>
  <c r="C8" i="1"/>
  <c r="D6" i="1"/>
  <c r="C35" i="1"/>
  <c r="C51" i="1" s="1"/>
  <c r="C10" i="1"/>
  <c r="G23" i="2"/>
  <c r="G24" i="2" s="1"/>
  <c r="H40" i="2"/>
  <c r="B12" i="1"/>
  <c r="B14" i="1" s="1"/>
  <c r="B15" i="1" s="1"/>
  <c r="B16" i="1" s="1"/>
  <c r="B36" i="9"/>
  <c r="B15" i="9"/>
  <c r="B17" i="9" s="1"/>
  <c r="B49" i="1"/>
  <c r="B10" i="2"/>
  <c r="D14" i="9"/>
  <c r="D26" i="9" s="1"/>
  <c r="D27" i="9"/>
  <c r="D41" i="9" s="1"/>
  <c r="E25" i="9"/>
  <c r="C15" i="9"/>
  <c r="C17" i="9" s="1"/>
  <c r="C36" i="9"/>
  <c r="E19" i="1"/>
  <c r="E11" i="1"/>
  <c r="F36" i="1"/>
  <c r="C56" i="2"/>
  <c r="B50" i="1"/>
  <c r="B17" i="1"/>
  <c r="B18" i="1" s="1"/>
  <c r="B39" i="1"/>
  <c r="B20" i="1" l="1"/>
  <c r="B22" i="1" s="1"/>
  <c r="B23" i="1" s="1"/>
  <c r="C12" i="1"/>
  <c r="C14" i="1" s="1"/>
  <c r="C15" i="1" s="1"/>
  <c r="C16" i="1" s="1"/>
  <c r="C47" i="1"/>
  <c r="D28" i="9"/>
  <c r="D33" i="9" s="1"/>
  <c r="D39" i="9"/>
  <c r="F25" i="9"/>
  <c r="E14" i="9"/>
  <c r="E26" i="9" s="1"/>
  <c r="E23" i="9"/>
  <c r="E12" i="9"/>
  <c r="E37" i="9" s="1"/>
  <c r="F9" i="9"/>
  <c r="E24" i="9"/>
  <c r="E40" i="9" s="1"/>
  <c r="E13" i="9"/>
  <c r="E38" i="9" s="1"/>
  <c r="E11" i="9"/>
  <c r="E31" i="9"/>
  <c r="E42" i="9" s="1"/>
  <c r="D6" i="2"/>
  <c r="D34" i="1"/>
  <c r="D8" i="1"/>
  <c r="E6" i="1"/>
  <c r="D42" i="1"/>
  <c r="D53" i="1" s="1"/>
  <c r="D9" i="1"/>
  <c r="D48" i="1" s="1"/>
  <c r="D35" i="1"/>
  <c r="D51" i="1" s="1"/>
  <c r="D10" i="1"/>
  <c r="C8" i="2"/>
  <c r="C46" i="2"/>
  <c r="C57" i="2" s="1"/>
  <c r="C38" i="2"/>
  <c r="C39" i="2"/>
  <c r="C55" i="2" s="1"/>
  <c r="C9" i="2"/>
  <c r="C52" i="2" s="1"/>
  <c r="B53" i="2"/>
  <c r="B13" i="2"/>
  <c r="B16" i="2" s="1"/>
  <c r="B17" i="2" s="1"/>
  <c r="B19" i="2" s="1"/>
  <c r="B25" i="2" s="1"/>
  <c r="B27" i="2" s="1"/>
  <c r="B28" i="2" s="1"/>
  <c r="C49" i="1"/>
  <c r="C10" i="2"/>
  <c r="C53" i="2" s="1"/>
  <c r="C17" i="1"/>
  <c r="C18" i="1" s="1"/>
  <c r="C39" i="1"/>
  <c r="C44" i="1" s="1"/>
  <c r="C50" i="1"/>
  <c r="E41" i="2"/>
  <c r="D42" i="2"/>
  <c r="D56" i="2" s="1"/>
  <c r="H23" i="2"/>
  <c r="H24" i="2" s="1"/>
  <c r="I40" i="2"/>
  <c r="F19" i="1"/>
  <c r="G36" i="1"/>
  <c r="F11" i="1"/>
  <c r="G11" i="1" s="1"/>
  <c r="H11" i="1" s="1"/>
  <c r="I11" i="1" s="1"/>
  <c r="J11" i="1" s="1"/>
  <c r="K11" i="1" s="1"/>
  <c r="E38" i="1"/>
  <c r="E52" i="1" s="1"/>
  <c r="D36" i="9"/>
  <c r="D15" i="9"/>
  <c r="D17" i="9" s="1"/>
  <c r="D52" i="1"/>
  <c r="F26" i="9" l="1"/>
  <c r="F27" i="9" s="1"/>
  <c r="F41" i="9" s="1"/>
  <c r="E27" i="9"/>
  <c r="E41" i="9" s="1"/>
  <c r="E36" i="9"/>
  <c r="E15" i="9"/>
  <c r="E17" i="9" s="1"/>
  <c r="H36" i="1"/>
  <c r="G19" i="1"/>
  <c r="C20" i="2"/>
  <c r="C21" i="2" s="1"/>
  <c r="C43" i="2"/>
  <c r="C48" i="2" s="1"/>
  <c r="C54" i="2"/>
  <c r="F14" i="9"/>
  <c r="F41" i="2"/>
  <c r="F42" i="2" s="1"/>
  <c r="E42" i="2"/>
  <c r="C51" i="2"/>
  <c r="C13" i="2"/>
  <c r="C15" i="2" s="1"/>
  <c r="C16" i="2" s="1"/>
  <c r="C17" i="2" s="1"/>
  <c r="C19" i="2" s="1"/>
  <c r="C25" i="2" s="1"/>
  <c r="C27" i="2" s="1"/>
  <c r="C28" i="2" s="1"/>
  <c r="E6" i="2"/>
  <c r="E42" i="1"/>
  <c r="E53" i="1" s="1"/>
  <c r="E8" i="1"/>
  <c r="F6" i="1"/>
  <c r="E35" i="1"/>
  <c r="E51" i="1" s="1"/>
  <c r="E10" i="1"/>
  <c r="E34" i="1"/>
  <c r="E9" i="1"/>
  <c r="E48" i="1" s="1"/>
  <c r="J40" i="2"/>
  <c r="I23" i="2"/>
  <c r="I24" i="2" s="1"/>
  <c r="D12" i="1"/>
  <c r="D14" i="1" s="1"/>
  <c r="D15" i="1" s="1"/>
  <c r="D16" i="1" s="1"/>
  <c r="D47" i="1"/>
  <c r="F31" i="9"/>
  <c r="F42" i="9" s="1"/>
  <c r="F23" i="9"/>
  <c r="F12" i="9"/>
  <c r="F37" i="9" s="1"/>
  <c r="F11" i="9"/>
  <c r="F24" i="9"/>
  <c r="F40" i="9" s="1"/>
  <c r="F13" i="9"/>
  <c r="F38" i="9" s="1"/>
  <c r="F37" i="1"/>
  <c r="F38" i="1" s="1"/>
  <c r="F52" i="1" s="1"/>
  <c r="D39" i="1"/>
  <c r="D44" i="1" s="1"/>
  <c r="D17" i="1"/>
  <c r="D18" i="1" s="1"/>
  <c r="D50" i="1"/>
  <c r="C20" i="1"/>
  <c r="C22" i="1" s="1"/>
  <c r="C23" i="1" s="1"/>
  <c r="D49" i="1"/>
  <c r="D10" i="2"/>
  <c r="D53" i="2" s="1"/>
  <c r="D8" i="2"/>
  <c r="D46" i="2"/>
  <c r="D57" i="2" s="1"/>
  <c r="D38" i="2"/>
  <c r="D9" i="2"/>
  <c r="D52" i="2" s="1"/>
  <c r="D39" i="2"/>
  <c r="D55" i="2" s="1"/>
  <c r="E28" i="9"/>
  <c r="E33" i="9" s="1"/>
  <c r="E39" i="9"/>
  <c r="D43" i="2" l="1"/>
  <c r="D48" i="2" s="1"/>
  <c r="D20" i="2"/>
  <c r="D21" i="2" s="1"/>
  <c r="D54" i="2"/>
  <c r="F28" i="9"/>
  <c r="F33" i="9" s="1"/>
  <c r="F39" i="9"/>
  <c r="E10" i="2"/>
  <c r="E53" i="2" s="1"/>
  <c r="E49" i="1"/>
  <c r="H19" i="1"/>
  <c r="I36" i="1"/>
  <c r="D13" i="2"/>
  <c r="D15" i="2" s="1"/>
  <c r="D16" i="2" s="1"/>
  <c r="D17" i="2" s="1"/>
  <c r="D19" i="2" s="1"/>
  <c r="D25" i="2" s="1"/>
  <c r="D27" i="2" s="1"/>
  <c r="D28" i="2" s="1"/>
  <c r="D51" i="2"/>
  <c r="F6" i="2"/>
  <c r="F35" i="1"/>
  <c r="F51" i="1" s="1"/>
  <c r="G6" i="1"/>
  <c r="F34" i="1"/>
  <c r="F10" i="1"/>
  <c r="F9" i="1"/>
  <c r="F48" i="1" s="1"/>
  <c r="F42" i="1"/>
  <c r="F53" i="1" s="1"/>
  <c r="F8" i="1"/>
  <c r="F56" i="2"/>
  <c r="E39" i="2"/>
  <c r="E55" i="2" s="1"/>
  <c r="E46" i="2"/>
  <c r="E57" i="2" s="1"/>
  <c r="E8" i="2"/>
  <c r="E9" i="2"/>
  <c r="E52" i="2" s="1"/>
  <c r="E38" i="2"/>
  <c r="D20" i="1"/>
  <c r="D22" i="1" s="1"/>
  <c r="D23" i="1" s="1"/>
  <c r="E12" i="1"/>
  <c r="E14" i="1" s="1"/>
  <c r="E15" i="1" s="1"/>
  <c r="E16" i="1" s="1"/>
  <c r="E20" i="1" s="1"/>
  <c r="E22" i="1" s="1"/>
  <c r="E23" i="1" s="1"/>
  <c r="E47" i="1"/>
  <c r="E39" i="1"/>
  <c r="E44" i="1" s="1"/>
  <c r="E50" i="1"/>
  <c r="E17" i="1"/>
  <c r="E18" i="1" s="1"/>
  <c r="E56" i="2"/>
  <c r="F36" i="9"/>
  <c r="F15" i="9"/>
  <c r="F17" i="9" s="1"/>
  <c r="J23" i="2"/>
  <c r="J24" i="2" s="1"/>
  <c r="K40" i="2"/>
  <c r="K23" i="2" s="1"/>
  <c r="K24" i="2" s="1"/>
  <c r="F47" i="1" l="1"/>
  <c r="F12" i="1"/>
  <c r="F14" i="1" s="1"/>
  <c r="F15" i="1" s="1"/>
  <c r="F16" i="1" s="1"/>
  <c r="F20" i="1" s="1"/>
  <c r="F22" i="1" s="1"/>
  <c r="F23" i="1" s="1"/>
  <c r="F46" i="2"/>
  <c r="F57" i="2" s="1"/>
  <c r="F8" i="2"/>
  <c r="F9" i="2"/>
  <c r="F52" i="2" s="1"/>
  <c r="F38" i="2"/>
  <c r="F39" i="2"/>
  <c r="F55" i="2" s="1"/>
  <c r="F49" i="1"/>
  <c r="F10" i="2"/>
  <c r="F53" i="2" s="1"/>
  <c r="I19" i="1"/>
  <c r="J36" i="1"/>
  <c r="E43" i="2"/>
  <c r="E48" i="2" s="1"/>
  <c r="E20" i="2"/>
  <c r="E21" i="2" s="1"/>
  <c r="E54" i="2"/>
  <c r="E13" i="2"/>
  <c r="E15" i="2" s="1"/>
  <c r="E16" i="2" s="1"/>
  <c r="E17" i="2" s="1"/>
  <c r="E19" i="2" s="1"/>
  <c r="E25" i="2" s="1"/>
  <c r="E27" i="2" s="1"/>
  <c r="E28" i="2" s="1"/>
  <c r="E51" i="2"/>
  <c r="F17" i="1"/>
  <c r="F18" i="1" s="1"/>
  <c r="F39" i="1"/>
  <c r="F44" i="1" s="1"/>
  <c r="F50" i="1"/>
  <c r="G42" i="1"/>
  <c r="G9" i="1"/>
  <c r="G34" i="1"/>
  <c r="G17" i="1" s="1"/>
  <c r="G18" i="1" s="1"/>
  <c r="G10" i="1"/>
  <c r="G10" i="2" s="1"/>
  <c r="G35" i="1"/>
  <c r="G8" i="1"/>
  <c r="H6" i="1"/>
  <c r="G6" i="2"/>
  <c r="F54" i="2" l="1"/>
  <c r="F43" i="2"/>
  <c r="F48" i="2" s="1"/>
  <c r="F20" i="2"/>
  <c r="F21" i="2" s="1"/>
  <c r="G46" i="2"/>
  <c r="G39" i="2"/>
  <c r="G38" i="2"/>
  <c r="G20" i="2" s="1"/>
  <c r="G21" i="2" s="1"/>
  <c r="G9" i="2"/>
  <c r="G8" i="2"/>
  <c r="G13" i="2" s="1"/>
  <c r="G15" i="2" s="1"/>
  <c r="G16" i="2" s="1"/>
  <c r="G17" i="2" s="1"/>
  <c r="G19" i="2" s="1"/>
  <c r="G25" i="2" s="1"/>
  <c r="G27" i="2" s="1"/>
  <c r="G28" i="2" s="1"/>
  <c r="H42" i="1"/>
  <c r="H35" i="1"/>
  <c r="H34" i="1"/>
  <c r="H17" i="1" s="1"/>
  <c r="H18" i="1" s="1"/>
  <c r="H10" i="1"/>
  <c r="H10" i="2" s="1"/>
  <c r="H9" i="1"/>
  <c r="H8" i="1"/>
  <c r="H12" i="1" s="1"/>
  <c r="H14" i="1" s="1"/>
  <c r="H15" i="1" s="1"/>
  <c r="H16" i="1" s="1"/>
  <c r="H20" i="1" s="1"/>
  <c r="H22" i="1" s="1"/>
  <c r="H23" i="1" s="1"/>
  <c r="H6" i="2"/>
  <c r="I6" i="1"/>
  <c r="J19" i="1"/>
  <c r="K36" i="1"/>
  <c r="K19" i="1" s="1"/>
  <c r="F13" i="2"/>
  <c r="F15" i="2" s="1"/>
  <c r="F16" i="2" s="1"/>
  <c r="F17" i="2" s="1"/>
  <c r="F19" i="2" s="1"/>
  <c r="F25" i="2" s="1"/>
  <c r="F27" i="2" s="1"/>
  <c r="F28" i="2" s="1"/>
  <c r="F51" i="2"/>
  <c r="G12" i="1"/>
  <c r="G14" i="1" s="1"/>
  <c r="G15" i="1" s="1"/>
  <c r="G16" i="1" s="1"/>
  <c r="G20" i="1" s="1"/>
  <c r="G22" i="1" s="1"/>
  <c r="G23" i="1" s="1"/>
  <c r="I35" i="1" l="1"/>
  <c r="I34" i="1"/>
  <c r="I10" i="1"/>
  <c r="I10" i="2" s="1"/>
  <c r="I9" i="1"/>
  <c r="I8" i="1"/>
  <c r="I12" i="1" s="1"/>
  <c r="I14" i="1" s="1"/>
  <c r="I15" i="1" s="1"/>
  <c r="I16" i="1" s="1"/>
  <c r="I42" i="1"/>
  <c r="I6" i="2"/>
  <c r="J6" i="1"/>
  <c r="H39" i="2"/>
  <c r="H46" i="2"/>
  <c r="H9" i="2"/>
  <c r="H38" i="2"/>
  <c r="H20" i="2" s="1"/>
  <c r="H21" i="2" s="1"/>
  <c r="H8" i="2"/>
  <c r="H13" i="2" s="1"/>
  <c r="H15" i="2" s="1"/>
  <c r="H16" i="2" s="1"/>
  <c r="H17" i="2" s="1"/>
  <c r="H19" i="2" s="1"/>
  <c r="H25" i="2" s="1"/>
  <c r="H27" i="2" s="1"/>
  <c r="H28" i="2" s="1"/>
  <c r="I38" i="2" l="1"/>
  <c r="I9" i="2"/>
  <c r="I8" i="2"/>
  <c r="I13" i="2" s="1"/>
  <c r="I15" i="2" s="1"/>
  <c r="I16" i="2" s="1"/>
  <c r="I17" i="2" s="1"/>
  <c r="I19" i="2" s="1"/>
  <c r="I39" i="2"/>
  <c r="I46" i="2"/>
  <c r="I17" i="1"/>
  <c r="I18" i="1" s="1"/>
  <c r="I20" i="1" s="1"/>
  <c r="I22" i="1" s="1"/>
  <c r="I23" i="1" s="1"/>
  <c r="J34" i="1"/>
  <c r="J6" i="2"/>
  <c r="J9" i="1"/>
  <c r="J35" i="1"/>
  <c r="K6" i="1"/>
  <c r="J8" i="1"/>
  <c r="J42" i="1"/>
  <c r="J10" i="1"/>
  <c r="J10" i="2" s="1"/>
  <c r="J12" i="1" l="1"/>
  <c r="J14" i="1" s="1"/>
  <c r="J15" i="1" s="1"/>
  <c r="J16" i="1" s="1"/>
  <c r="K34" i="1"/>
  <c r="K6" i="2"/>
  <c r="K9" i="1"/>
  <c r="K35" i="1"/>
  <c r="K8" i="1"/>
  <c r="K12" i="1" s="1"/>
  <c r="K14" i="1" s="1"/>
  <c r="K15" i="1" s="1"/>
  <c r="K16" i="1" s="1"/>
  <c r="K42" i="1"/>
  <c r="K10" i="1"/>
  <c r="K10" i="2" s="1"/>
  <c r="J38" i="2"/>
  <c r="J9" i="2"/>
  <c r="J39" i="2"/>
  <c r="J8" i="2"/>
  <c r="J13" i="2" s="1"/>
  <c r="J15" i="2" s="1"/>
  <c r="J16" i="2" s="1"/>
  <c r="J17" i="2" s="1"/>
  <c r="J19" i="2" s="1"/>
  <c r="J46" i="2"/>
  <c r="I20" i="2"/>
  <c r="I21" i="2" s="1"/>
  <c r="I25" i="2" s="1"/>
  <c r="I27" i="2" s="1"/>
  <c r="I28" i="2" s="1"/>
  <c r="J17" i="1"/>
  <c r="J18" i="1" s="1"/>
  <c r="K20" i="1" l="1"/>
  <c r="K21" i="1" s="1"/>
  <c r="K22" i="1" s="1"/>
  <c r="K23" i="1" s="1"/>
  <c r="B24" i="1" s="1"/>
  <c r="B27" i="1" s="1"/>
  <c r="K8" i="2"/>
  <c r="K13" i="2" s="1"/>
  <c r="K15" i="2" s="1"/>
  <c r="K16" i="2" s="1"/>
  <c r="K17" i="2" s="1"/>
  <c r="K19" i="2" s="1"/>
  <c r="K25" i="2" s="1"/>
  <c r="K26" i="2" s="1"/>
  <c r="K27" i="2" s="1"/>
  <c r="K28" i="2" s="1"/>
  <c r="K9" i="2"/>
  <c r="K38" i="2"/>
  <c r="K20" i="2" s="1"/>
  <c r="K21" i="2" s="1"/>
  <c r="K39" i="2"/>
  <c r="K46" i="2"/>
  <c r="J20" i="2"/>
  <c r="J21" i="2" s="1"/>
  <c r="J25" i="2" s="1"/>
  <c r="J27" i="2" s="1"/>
  <c r="J28" i="2" s="1"/>
  <c r="K17" i="1"/>
  <c r="K18" i="1" s="1"/>
  <c r="J20" i="1"/>
  <c r="J22" i="1" s="1"/>
  <c r="J23" i="1" s="1"/>
  <c r="B29" i="2" l="1"/>
  <c r="B31" i="2" s="1"/>
</calcChain>
</file>

<file path=xl/sharedStrings.xml><?xml version="1.0" encoding="utf-8"?>
<sst xmlns="http://schemas.openxmlformats.org/spreadsheetml/2006/main" count="337" uniqueCount="140">
  <si>
    <t>Expansion</t>
  </si>
  <si>
    <t>Projections</t>
  </si>
  <si>
    <t>WAAC</t>
  </si>
  <si>
    <t>Income Statement</t>
  </si>
  <si>
    <t>($ in thousands)</t>
  </si>
  <si>
    <t>Chiron</t>
  </si>
  <si>
    <t>Pathogen</t>
  </si>
  <si>
    <t>Levered Beta</t>
  </si>
  <si>
    <t>Market equity value (in millions $)</t>
  </si>
  <si>
    <t>Net sales</t>
  </si>
  <si>
    <t>Debt value(in million $)</t>
  </si>
  <si>
    <t xml:space="preserve">D/E </t>
  </si>
  <si>
    <t>After Tax D/E</t>
  </si>
  <si>
    <t>Manufacturing expenses</t>
  </si>
  <si>
    <t>Unlevered Beta</t>
  </si>
  <si>
    <t>Selling &amp; administrative expenses</t>
  </si>
  <si>
    <t xml:space="preserve">Average unlevered beta </t>
  </si>
  <si>
    <t>Research &amp; development expenses</t>
  </si>
  <si>
    <t>Depreciation expenses</t>
  </si>
  <si>
    <t xml:space="preserve">Sterling </t>
  </si>
  <si>
    <t>D/E (% ratio)</t>
  </si>
  <si>
    <t xml:space="preserve">  Total costs</t>
  </si>
  <si>
    <t>after tax D/E</t>
  </si>
  <si>
    <t xml:space="preserve">Relevered beta </t>
  </si>
  <si>
    <t>new depreciation</t>
  </si>
  <si>
    <t>Risk free rate</t>
  </si>
  <si>
    <t>EMRP</t>
  </si>
  <si>
    <t>Cost of equity</t>
  </si>
  <si>
    <t>Operating income</t>
  </si>
  <si>
    <t>Cost of debt</t>
  </si>
  <si>
    <t>Total debt in structure</t>
  </si>
  <si>
    <t>After Taxes</t>
  </si>
  <si>
    <t>Depreciation add back</t>
  </si>
  <si>
    <t>Total equity in structure</t>
  </si>
  <si>
    <t>WACC</t>
  </si>
  <si>
    <t>Net working capital</t>
  </si>
  <si>
    <t>Change in net working capital</t>
  </si>
  <si>
    <t>Capital expenditure</t>
  </si>
  <si>
    <t>Free cash flow</t>
  </si>
  <si>
    <t xml:space="preserve">Terminal Value </t>
  </si>
  <si>
    <t>Depreciation tax shield affect(new equipment)</t>
  </si>
  <si>
    <t>Total free cash flow till 2032</t>
  </si>
  <si>
    <t>total cash flow</t>
  </si>
  <si>
    <t>Discounted cash flow</t>
  </si>
  <si>
    <t>Total discounted cash flow (till 2032)</t>
  </si>
  <si>
    <t>Initial investment (in thousands)</t>
  </si>
  <si>
    <t>new capital expenditure</t>
  </si>
  <si>
    <t>NPV</t>
  </si>
  <si>
    <t>Sterling Household Products Company</t>
  </si>
  <si>
    <t>Total capital expenditure</t>
  </si>
  <si>
    <t>Balance sheet</t>
  </si>
  <si>
    <t>Exhibit 1  Income Statement for Sterling Household Products Company</t>
  </si>
  <si>
    <t xml:space="preserve">Terminal value </t>
  </si>
  <si>
    <t>($ in millions except per share amounts)</t>
  </si>
  <si>
    <t>Operating assets:</t>
  </si>
  <si>
    <t>Accounts receivable</t>
  </si>
  <si>
    <t>Cost of goods sold</t>
  </si>
  <si>
    <t xml:space="preserve">  Gross profit</t>
  </si>
  <si>
    <t>Inventory</t>
  </si>
  <si>
    <t xml:space="preserve">  Property, plant &amp; equipment, at cost</t>
  </si>
  <si>
    <t xml:space="preserve">  - Accumulated depreciation</t>
  </si>
  <si>
    <t>General, selling &amp; administrative expenses</t>
  </si>
  <si>
    <t>Property, plant &amp; equipment, net</t>
  </si>
  <si>
    <t xml:space="preserve">  Income before interest and income taxes</t>
  </si>
  <si>
    <t xml:space="preserve">  Total operating assets</t>
  </si>
  <si>
    <t>Interest expenses</t>
  </si>
  <si>
    <t xml:space="preserve">  Income before income taxes</t>
  </si>
  <si>
    <t>Operating liabilities:</t>
  </si>
  <si>
    <t xml:space="preserve">  Accounts payable</t>
  </si>
  <si>
    <t>Income taxes expenses</t>
  </si>
  <si>
    <t xml:space="preserve">  Net income</t>
  </si>
  <si>
    <t>Net operating assets</t>
  </si>
  <si>
    <t>Weighted number of shares outstanding (in thousands)</t>
  </si>
  <si>
    <t>Percent of sales ratios:</t>
  </si>
  <si>
    <t>Earnings per share</t>
  </si>
  <si>
    <t>Dividends per share</t>
  </si>
  <si>
    <t>Stock price at end of year</t>
  </si>
  <si>
    <t>Price/Earnings ratio</t>
  </si>
  <si>
    <t xml:space="preserve">  Manufacturing expenses</t>
  </si>
  <si>
    <t>Equity beta coefficient</t>
  </si>
  <si>
    <t xml:space="preserve">  Selling &amp; administrative expenses</t>
  </si>
  <si>
    <t xml:space="preserve">  Research &amp; development expenses</t>
  </si>
  <si>
    <t xml:space="preserve">  Accounts receivable</t>
  </si>
  <si>
    <t xml:space="preserve">  Inventory</t>
  </si>
  <si>
    <t xml:space="preserve">  Property, plant &amp; equipment, net</t>
  </si>
  <si>
    <t>Exhibit 3  Income Statement for Montagne Medical Instruments Company</t>
  </si>
  <si>
    <t>Exhibit 2  Balance Sheet for Sterling Household Products Company</t>
  </si>
  <si>
    <t>Assets</t>
  </si>
  <si>
    <t/>
  </si>
  <si>
    <t>Current assets</t>
  </si>
  <si>
    <t>Cash and cash equivalents</t>
  </si>
  <si>
    <t>Accounts receivable, net</t>
  </si>
  <si>
    <t>Inventories, net</t>
  </si>
  <si>
    <t>Other current assets</t>
  </si>
  <si>
    <t xml:space="preserve">  Total current assets</t>
  </si>
  <si>
    <t>Goodwill &amp; trademarks</t>
  </si>
  <si>
    <t>Other assets</t>
  </si>
  <si>
    <t xml:space="preserve">  Total assets</t>
  </si>
  <si>
    <t>Liabilities &amp; Shareholder's Equity</t>
  </si>
  <si>
    <t>Current liabilities</t>
  </si>
  <si>
    <t>Accounts payable</t>
  </si>
  <si>
    <t>Short-term bank notes payable</t>
  </si>
  <si>
    <t>Accrued liabilities</t>
  </si>
  <si>
    <t xml:space="preserve">  Total current liabilities</t>
  </si>
  <si>
    <t>Long-term debt</t>
  </si>
  <si>
    <t>Other long-term liabilities</t>
  </si>
  <si>
    <t xml:space="preserve">  Total liabilities</t>
  </si>
  <si>
    <t>Income tax expenses</t>
  </si>
  <si>
    <t>Shareholders' equity</t>
  </si>
  <si>
    <t>Contributed capital</t>
  </si>
  <si>
    <t>Retained earnings</t>
  </si>
  <si>
    <t>Treasury stock</t>
  </si>
  <si>
    <t xml:space="preserve">  Stockholders' equity</t>
  </si>
  <si>
    <t xml:space="preserve">  Total liabilities &amp; shareholders' equity</t>
  </si>
  <si>
    <t>Exhibit 5  Financial Information for Montagne Medical Instruments Company's</t>
  </si>
  <si>
    <t xml:space="preserve">                 germicidal, sanitation and antiseptic products unit</t>
  </si>
  <si>
    <t>Exhibit 6  Pro Forma Financial Information for Montagne Medical Instruments Company's germicidal, sanitation</t>
  </si>
  <si>
    <t xml:space="preserve">                 and antiseptic products unit</t>
  </si>
  <si>
    <t>Exhibit 4  Balance Sheet for Montagne Medical Instruments Company</t>
  </si>
  <si>
    <t>Intangible assets, net</t>
  </si>
  <si>
    <t>Liabilities &amp; Shareholders' Equity</t>
  </si>
  <si>
    <t>Shareholders' Equity</t>
  </si>
  <si>
    <t xml:space="preserve">  Shareholders' equity</t>
  </si>
  <si>
    <t>Exhibit 7  Financial information for selected companies in S.I.C. 3841 (surgical and medical instruments &amp; apparatus) with</t>
  </si>
  <si>
    <t xml:space="preserve">                 significant shares of the germicidal, sanitation, and antiseptic products market</t>
  </si>
  <si>
    <t>Teleological</t>
  </si>
  <si>
    <t>Labyrinth</t>
  </si>
  <si>
    <t>Stratus</t>
  </si>
  <si>
    <t>Sales revenue ($ in millions)</t>
  </si>
  <si>
    <t>Net income ($ in millions)</t>
  </si>
  <si>
    <t>Year-end price/earnings ratio</t>
  </si>
  <si>
    <t>Year-end common stock price</t>
  </si>
  <si>
    <t>Market value of equity ($ in millions)</t>
  </si>
  <si>
    <t>Balance sheet capitalization</t>
  </si>
  <si>
    <t xml:space="preserve"> % debt</t>
  </si>
  <si>
    <t xml:space="preserve"> % common stock</t>
  </si>
  <si>
    <t>---</t>
  </si>
  <si>
    <t>Interest coverage</t>
  </si>
  <si>
    <t>Vortex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</si>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</sst>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&quot;$&quot;#,##0"/>
    <numFmt numFmtId="166" formatCode="#,##0.000"/>
    <numFmt numFmtId="167" formatCode="&quot;$&quot;#,##0.00"/>
    <numFmt numFmtId="168" formatCode="0.0"/>
    <numFmt numFmtId="169" formatCode="0.0%"/>
    <numFmt numFmtId="170" formatCode="[$-409]d\-mmm\-yy"/>
    <numFmt numFmtId="171" formatCode="&quot;$&quot;#,##0.0"/>
  </numFmts>
  <fonts count="24" x14ac:knownFonts="1">
    <font>
      <sz val="11"/>
      <color rgb="FF000000"/>
      <name val="Calibri"/>
    </font>
    <font>
      <b/>
      <u/>
      <sz val="18"/>
      <color rgb="FF000000"/>
      <name val="Palatino Linotype"/>
      <family val="1"/>
    </font>
    <font>
      <sz val="18"/>
      <color rgb="FF000000"/>
      <name val="Palatino Linotype"/>
      <family val="1"/>
    </font>
    <font>
      <b/>
      <u/>
      <sz val="18"/>
      <color rgb="FF000000"/>
      <name val="Calibri"/>
      <family val="2"/>
    </font>
    <font>
      <sz val="11"/>
      <color rgb="FF000000"/>
      <name val="Palatino Linotype"/>
      <family val="1"/>
    </font>
    <font>
      <b/>
      <sz val="14"/>
      <name val="Palatino Linotype"/>
      <family val="1"/>
    </font>
    <font>
      <u/>
      <sz val="26"/>
      <color rgb="FF000000"/>
      <name val="Calibri"/>
      <family val="2"/>
    </font>
    <font>
      <b/>
      <i/>
      <sz val="11"/>
      <name val="Palatino Linotype"/>
      <family val="1"/>
    </font>
    <font>
      <sz val="16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Palatino Linotype"/>
      <family val="1"/>
    </font>
    <font>
      <sz val="20"/>
      <name val="Calibri"/>
      <family val="2"/>
    </font>
    <font>
      <i/>
      <sz val="11"/>
      <color rgb="FF000000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u/>
      <sz val="11"/>
      <color rgb="FF000000"/>
      <name val="Palatino Linotype"/>
      <family val="1"/>
    </font>
    <font>
      <b/>
      <i/>
      <sz val="11"/>
      <color rgb="FF9C0006"/>
      <name val="Calibri"/>
      <family val="2"/>
    </font>
    <font>
      <sz val="10"/>
      <color rgb="FF000000"/>
      <name val="Arial"/>
      <family val="2"/>
    </font>
    <font>
      <b/>
      <i/>
      <sz val="11"/>
      <color rgb="FF006100"/>
      <name val="Calibri"/>
      <family val="2"/>
    </font>
    <font>
      <b/>
      <u/>
      <sz val="14"/>
      <name val="Palatino Linotype"/>
      <family val="1"/>
    </font>
    <font>
      <sz val="11"/>
      <name val="Palatino Linotype"/>
      <family val="1"/>
    </font>
    <font>
      <b/>
      <sz val="11"/>
      <name val="Palatino Linotype"/>
      <family val="1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EB9C"/>
        <bgColor rgb="FFFFEB9C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FABF8F"/>
        <bgColor rgb="FFFABF8F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4" fillId="0" borderId="2" xfId="0" applyFont="1" applyBorder="1"/>
    <xf numFmtId="0" fontId="6" fillId="0" borderId="0" xfId="0" applyFont="1"/>
    <xf numFmtId="0" fontId="0" fillId="0" borderId="2" xfId="0" applyFont="1" applyBorder="1"/>
    <xf numFmtId="0" fontId="0" fillId="0" borderId="3" xfId="0" applyFont="1" applyBorder="1"/>
    <xf numFmtId="0" fontId="7" fillId="0" borderId="4" xfId="0" quotePrefix="1" applyFont="1" applyBorder="1" applyAlignment="1">
      <alignment horizontal="left"/>
    </xf>
    <xf numFmtId="0" fontId="0" fillId="2" borderId="5" xfId="0" applyFont="1" applyFill="1" applyBorder="1"/>
    <xf numFmtId="0" fontId="8" fillId="2" borderId="5" xfId="0" applyFont="1" applyFill="1" applyBorder="1"/>
    <xf numFmtId="0" fontId="9" fillId="0" borderId="5" xfId="0" applyFont="1" applyBorder="1" applyAlignment="1"/>
    <xf numFmtId="1" fontId="4" fillId="0" borderId="6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2" fontId="4" fillId="0" borderId="5" xfId="0" applyNumberFormat="1" applyFont="1" applyBorder="1"/>
    <xf numFmtId="0" fontId="4" fillId="0" borderId="8" xfId="0" applyFont="1" applyBorder="1"/>
    <xf numFmtId="0" fontId="0" fillId="0" borderId="0" xfId="0" applyFont="1"/>
    <xf numFmtId="0" fontId="10" fillId="0" borderId="8" xfId="0" applyFont="1" applyBorder="1"/>
    <xf numFmtId="0" fontId="0" fillId="0" borderId="5" xfId="0" applyFont="1" applyBorder="1"/>
    <xf numFmtId="0" fontId="0" fillId="0" borderId="9" xfId="0" applyFont="1" applyBorder="1"/>
    <xf numFmtId="164" fontId="4" fillId="0" borderId="5" xfId="0" applyNumberFormat="1" applyFont="1" applyBorder="1"/>
    <xf numFmtId="165" fontId="4" fillId="0" borderId="0" xfId="0" applyNumberFormat="1" applyFont="1"/>
    <xf numFmtId="166" fontId="4" fillId="0" borderId="5" xfId="0" applyNumberFormat="1" applyFont="1" applyBorder="1"/>
    <xf numFmtId="165" fontId="4" fillId="0" borderId="9" xfId="0" applyNumberFormat="1" applyFont="1" applyBorder="1"/>
    <xf numFmtId="0" fontId="9" fillId="0" borderId="5" xfId="0" applyFont="1" applyBorder="1" applyAlignment="1"/>
    <xf numFmtId="0" fontId="9" fillId="3" borderId="5" xfId="0" applyFont="1" applyFill="1" applyBorder="1"/>
    <xf numFmtId="0" fontId="0" fillId="4" borderId="10" xfId="0" applyFont="1" applyFill="1" applyBorder="1"/>
    <xf numFmtId="165" fontId="4" fillId="0" borderId="6" xfId="0" applyNumberFormat="1" applyFont="1" applyBorder="1"/>
    <xf numFmtId="0" fontId="0" fillId="5" borderId="11" xfId="0" applyFont="1" applyFill="1" applyBorder="1"/>
    <xf numFmtId="165" fontId="0" fillId="0" borderId="6" xfId="0" applyNumberFormat="1" applyFont="1" applyBorder="1"/>
    <xf numFmtId="0" fontId="11" fillId="6" borderId="5" xfId="0" applyFont="1" applyFill="1" applyBorder="1"/>
    <xf numFmtId="165" fontId="0" fillId="0" borderId="7" xfId="0" applyNumberFormat="1" applyFont="1" applyBorder="1"/>
    <xf numFmtId="165" fontId="0" fillId="0" borderId="0" xfId="0" applyNumberFormat="1" applyFont="1"/>
    <xf numFmtId="0" fontId="0" fillId="7" borderId="5" xfId="0" applyFont="1" applyFill="1" applyBorder="1" applyAlignment="1"/>
    <xf numFmtId="165" fontId="0" fillId="0" borderId="9" xfId="0" applyNumberFormat="1" applyFont="1" applyBorder="1"/>
    <xf numFmtId="0" fontId="0" fillId="7" borderId="5" xfId="0" applyFont="1" applyFill="1" applyBorder="1"/>
    <xf numFmtId="0" fontId="10" fillId="0" borderId="8" xfId="0" quotePrefix="1" applyFont="1" applyBorder="1"/>
    <xf numFmtId="0" fontId="0" fillId="8" borderId="5" xfId="0" applyFont="1" applyFill="1" applyBorder="1"/>
    <xf numFmtId="165" fontId="4" fillId="0" borderId="7" xfId="0" applyNumberFormat="1" applyFont="1" applyBorder="1"/>
    <xf numFmtId="0" fontId="0" fillId="0" borderId="5" xfId="0" applyFont="1" applyBorder="1" applyAlignment="1"/>
    <xf numFmtId="0" fontId="0" fillId="9" borderId="12" xfId="0" applyFont="1" applyFill="1" applyBorder="1"/>
    <xf numFmtId="0" fontId="12" fillId="9" borderId="13" xfId="0" applyFont="1" applyFill="1" applyBorder="1"/>
    <xf numFmtId="165" fontId="13" fillId="10" borderId="14" xfId="0" applyNumberFormat="1" applyFont="1" applyFill="1" applyBorder="1"/>
    <xf numFmtId="0" fontId="10" fillId="0" borderId="8" xfId="0" applyFont="1" applyBorder="1" applyAlignment="1"/>
    <xf numFmtId="165" fontId="4" fillId="0" borderId="15" xfId="0" applyNumberFormat="1" applyFont="1" applyBorder="1"/>
    <xf numFmtId="165" fontId="4" fillId="0" borderId="0" xfId="0" applyNumberFormat="1" applyFont="1" applyAlignment="1"/>
    <xf numFmtId="165" fontId="4" fillId="0" borderId="16" xfId="0" applyNumberFormat="1" applyFont="1" applyBorder="1"/>
    <xf numFmtId="165" fontId="14" fillId="11" borderId="17" xfId="0" applyNumberFormat="1" applyFont="1" applyFill="1" applyBorder="1"/>
    <xf numFmtId="165" fontId="15" fillId="12" borderId="17" xfId="0" applyNumberFormat="1" applyFont="1" applyFill="1" applyBorder="1"/>
    <xf numFmtId="0" fontId="16" fillId="0" borderId="18" xfId="0" applyFont="1" applyBorder="1"/>
    <xf numFmtId="165" fontId="17" fillId="12" borderId="19" xfId="0" applyNumberFormat="1" applyFont="1" applyFill="1" applyBorder="1"/>
    <xf numFmtId="165" fontId="4" fillId="0" borderId="20" xfId="0" applyNumberFormat="1" applyFont="1" applyBorder="1"/>
    <xf numFmtId="0" fontId="18" fillId="0" borderId="0" xfId="0" applyFont="1"/>
    <xf numFmtId="165" fontId="4" fillId="0" borderId="21" xfId="0" applyNumberFormat="1" applyFont="1" applyBorder="1"/>
    <xf numFmtId="0" fontId="10" fillId="0" borderId="0" xfId="0" applyFont="1"/>
    <xf numFmtId="10" fontId="4" fillId="0" borderId="0" xfId="0" applyNumberFormat="1" applyFont="1" applyAlignment="1">
      <alignment horizontal="center"/>
    </xf>
    <xf numFmtId="0" fontId="9" fillId="0" borderId="6" xfId="0" applyFont="1" applyBorder="1"/>
    <xf numFmtId="0" fontId="10" fillId="0" borderId="0" xfId="0" applyFont="1" applyAlignment="1">
      <alignment horizontal="center"/>
    </xf>
    <xf numFmtId="0" fontId="9" fillId="0" borderId="7" xfId="0" applyFont="1" applyBorder="1"/>
    <xf numFmtId="0" fontId="4" fillId="0" borderId="6" xfId="0" applyFont="1" applyBorder="1"/>
    <xf numFmtId="165" fontId="13" fillId="10" borderId="22" xfId="0" applyNumberFormat="1" applyFont="1" applyFill="1" applyBorder="1"/>
    <xf numFmtId="0" fontId="4" fillId="0" borderId="0" xfId="0" quotePrefix="1" applyFont="1"/>
    <xf numFmtId="3" fontId="4" fillId="0" borderId="0" xfId="0" applyNumberFormat="1" applyFont="1"/>
    <xf numFmtId="0" fontId="10" fillId="0" borderId="23" xfId="0" applyFont="1" applyBorder="1"/>
    <xf numFmtId="167" fontId="4" fillId="0" borderId="0" xfId="0" applyNumberFormat="1" applyFont="1"/>
    <xf numFmtId="1" fontId="4" fillId="0" borderId="15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/>
    </xf>
    <xf numFmtId="0" fontId="10" fillId="0" borderId="18" xfId="0" applyFont="1" applyBorder="1"/>
    <xf numFmtId="168" fontId="4" fillId="0" borderId="0" xfId="0" applyNumberFormat="1" applyFont="1"/>
    <xf numFmtId="165" fontId="19" fillId="11" borderId="19" xfId="0" applyNumberFormat="1" applyFont="1" applyFill="1" applyBorder="1"/>
    <xf numFmtId="0" fontId="10" fillId="0" borderId="25" xfId="0" quotePrefix="1" applyFont="1" applyBorder="1"/>
    <xf numFmtId="0" fontId="20" fillId="0" borderId="1" xfId="0" applyFont="1" applyBorder="1"/>
    <xf numFmtId="4" fontId="4" fillId="0" borderId="0" xfId="0" applyNumberFormat="1" applyFont="1"/>
    <xf numFmtId="0" fontId="21" fillId="0" borderId="4" xfId="0" quotePrefix="1" applyFont="1" applyBorder="1" applyAlignment="1">
      <alignment horizontal="left"/>
    </xf>
    <xf numFmtId="169" fontId="4" fillId="0" borderId="0" xfId="0" applyNumberFormat="1" applyFont="1"/>
    <xf numFmtId="0" fontId="4" fillId="0" borderId="8" xfId="0" quotePrefix="1" applyFont="1" applyBorder="1"/>
    <xf numFmtId="169" fontId="4" fillId="0" borderId="26" xfId="0" applyNumberFormat="1" applyFont="1" applyBorder="1"/>
    <xf numFmtId="0" fontId="10" fillId="0" borderId="27" xfId="0" quotePrefix="1" applyFont="1" applyBorder="1"/>
    <xf numFmtId="169" fontId="4" fillId="0" borderId="6" xfId="0" applyNumberFormat="1" applyFont="1" applyBorder="1"/>
    <xf numFmtId="169" fontId="4" fillId="0" borderId="28" xfId="0" applyNumberFormat="1" applyFont="1" applyBorder="1"/>
    <xf numFmtId="0" fontId="0" fillId="0" borderId="20" xfId="0" applyFont="1" applyBorder="1"/>
    <xf numFmtId="0" fontId="0" fillId="0" borderId="21" xfId="0" applyFont="1" applyBorder="1"/>
    <xf numFmtId="0" fontId="4" fillId="0" borderId="1" xfId="0" applyFont="1" applyBorder="1"/>
    <xf numFmtId="1" fontId="4" fillId="0" borderId="29" xfId="0" applyNumberFormat="1" applyFont="1" applyBorder="1" applyAlignment="1">
      <alignment horizontal="center"/>
    </xf>
    <xf numFmtId="1" fontId="4" fillId="0" borderId="30" xfId="0" applyNumberFormat="1" applyFont="1" applyBorder="1" applyAlignment="1">
      <alignment horizontal="center"/>
    </xf>
    <xf numFmtId="169" fontId="4" fillId="0" borderId="9" xfId="0" applyNumberFormat="1" applyFont="1" applyBorder="1"/>
    <xf numFmtId="0" fontId="4" fillId="0" borderId="18" xfId="0" quotePrefix="1" applyFont="1" applyBorder="1"/>
    <xf numFmtId="169" fontId="4" fillId="0" borderId="20" xfId="0" applyNumberFormat="1" applyFont="1" applyBorder="1"/>
    <xf numFmtId="169" fontId="4" fillId="0" borderId="21" xfId="0" applyNumberFormat="1" applyFont="1" applyBorder="1"/>
    <xf numFmtId="0" fontId="22" fillId="0" borderId="0" xfId="0" applyFont="1"/>
    <xf numFmtId="170" fontId="4" fillId="0" borderId="0" xfId="0" applyNumberFormat="1" applyFont="1" applyAlignment="1">
      <alignment horizontal="center"/>
    </xf>
    <xf numFmtId="0" fontId="21" fillId="0" borderId="6" xfId="0" quotePrefix="1" applyFont="1" applyBorder="1" applyAlignment="1">
      <alignment horizontal="left"/>
    </xf>
    <xf numFmtId="0" fontId="2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165" fontId="4" fillId="0" borderId="0" xfId="0" applyNumberFormat="1" applyFont="1" applyAlignment="1">
      <alignment horizontal="right"/>
    </xf>
    <xf numFmtId="165" fontId="4" fillId="0" borderId="6" xfId="0" applyNumberFormat="1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38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0" fontId="21" fillId="0" borderId="0" xfId="0" applyFont="1"/>
    <xf numFmtId="0" fontId="4" fillId="0" borderId="0" xfId="0" quotePrefix="1" applyFont="1" applyAlignment="1">
      <alignment horizontal="left"/>
    </xf>
    <xf numFmtId="0" fontId="4" fillId="0" borderId="6" xfId="0" quotePrefix="1" applyFont="1" applyBorder="1"/>
    <xf numFmtId="0" fontId="4" fillId="0" borderId="6" xfId="0" applyFont="1" applyBorder="1" applyAlignment="1">
      <alignment horizontal="center"/>
    </xf>
    <xf numFmtId="2" fontId="4" fillId="0" borderId="0" xfId="0" applyNumberFormat="1" applyFont="1"/>
    <xf numFmtId="171" fontId="4" fillId="0" borderId="0" xfId="0" applyNumberFormat="1" applyFont="1"/>
    <xf numFmtId="9" fontId="4" fillId="0" borderId="0" xfId="0" applyNumberFormat="1" applyFont="1"/>
    <xf numFmtId="2" fontId="4" fillId="0" borderId="0" xfId="0" quotePrefix="1" applyNumberFormat="1" applyFont="1" applyAlignment="1">
      <alignment horizontal="right"/>
    </xf>
    <xf numFmtId="168" fontId="4" fillId="0" borderId="6" xfId="0" applyNumberFormat="1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right"/>
    </xf>
    <xf numFmtId="168" fontId="4" fillId="0" borderId="0" xfId="0" quotePrefix="1" applyNumberFormat="1" applyFont="1" applyAlignment="1">
      <alignment horizontal="right"/>
    </xf>
    <xf numFmtId="171" fontId="4" fillId="0" borderId="0" xfId="0" applyNumberFormat="1" applyFont="1" applyAlignment="1">
      <alignment horizontal="right"/>
    </xf>
    <xf numFmtId="168" fontId="4" fillId="0" borderId="6" xfId="0" quotePrefix="1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1" workbookViewId="0">
      <selection activeCell="B45" sqref="B45"/>
    </sheetView>
  </sheetViews>
  <sheetFormatPr defaultColWidth="14.42578125" defaultRowHeight="15" customHeight="1" x14ac:dyDescent="0.25"/>
  <cols>
    <col min="1" max="1" width="46.5703125" customWidth="1"/>
    <col min="2" max="6" width="12.7109375" customWidth="1"/>
    <col min="7" max="7" width="13.42578125" customWidth="1"/>
    <col min="8" max="8" width="11.85546875" customWidth="1"/>
    <col min="9" max="9" width="12.5703125" customWidth="1"/>
    <col min="10" max="10" width="11.28515625" customWidth="1"/>
    <col min="11" max="11" width="13" customWidth="1"/>
    <col min="12" max="26" width="8.7109375" customWidth="1"/>
  </cols>
  <sheetData>
    <row r="1" spans="1:11" ht="28.5" customHeight="1" x14ac:dyDescent="0.45">
      <c r="A1" s="2" t="s">
        <v>1</v>
      </c>
      <c r="B1" s="4"/>
      <c r="C1" s="4"/>
      <c r="D1" s="4"/>
      <c r="E1" s="4"/>
      <c r="F1" s="4"/>
    </row>
    <row r="2" spans="1:11" ht="15" customHeight="1" x14ac:dyDescent="0.3">
      <c r="A2" s="4"/>
      <c r="B2" s="4"/>
      <c r="C2" s="4"/>
      <c r="D2" s="4"/>
      <c r="E2" s="4"/>
      <c r="F2" s="4"/>
    </row>
    <row r="3" spans="1:11" ht="15" customHeight="1" x14ac:dyDescent="0.4">
      <c r="A3" s="5" t="s">
        <v>3</v>
      </c>
      <c r="B3" s="6"/>
      <c r="C3" s="6"/>
      <c r="D3" s="6"/>
      <c r="E3" s="6"/>
      <c r="F3" s="6"/>
      <c r="G3" s="8"/>
      <c r="H3" s="8"/>
      <c r="I3" s="8"/>
      <c r="J3" s="8"/>
      <c r="K3" s="9"/>
    </row>
    <row r="4" spans="1:11" ht="15" customHeight="1" x14ac:dyDescent="0.3">
      <c r="A4" s="10" t="s">
        <v>4</v>
      </c>
      <c r="B4" s="14">
        <v>2013</v>
      </c>
      <c r="C4" s="14">
        <v>2014</v>
      </c>
      <c r="D4" s="14">
        <v>2015</v>
      </c>
      <c r="E4" s="14">
        <v>2016</v>
      </c>
      <c r="F4" s="14">
        <v>2017</v>
      </c>
      <c r="G4" s="14">
        <v>2018</v>
      </c>
      <c r="H4" s="14">
        <v>2019</v>
      </c>
      <c r="I4" s="14">
        <v>2020</v>
      </c>
      <c r="J4" s="14">
        <v>2021</v>
      </c>
      <c r="K4" s="15">
        <v>2022</v>
      </c>
    </row>
    <row r="5" spans="1:11" ht="15" customHeight="1" x14ac:dyDescent="0.3">
      <c r="A5" s="17"/>
      <c r="B5" s="4"/>
      <c r="C5" s="4"/>
      <c r="D5" s="4"/>
      <c r="E5" s="4"/>
      <c r="F5" s="4"/>
      <c r="G5" s="18"/>
      <c r="H5" s="18"/>
      <c r="I5" s="18"/>
      <c r="J5" s="18"/>
      <c r="K5" s="21"/>
    </row>
    <row r="6" spans="1:11" ht="15" customHeight="1" x14ac:dyDescent="0.35">
      <c r="A6" s="19" t="s">
        <v>9</v>
      </c>
      <c r="B6" s="23">
        <f>142528*1.048</f>
        <v>149369.34400000001</v>
      </c>
      <c r="C6" s="23">
        <f t="shared" ref="C6:K6" si="0">B6*1.024</f>
        <v>152954.20825600001</v>
      </c>
      <c r="D6" s="23">
        <f t="shared" si="0"/>
        <v>156625.10925414402</v>
      </c>
      <c r="E6" s="23">
        <f t="shared" si="0"/>
        <v>160384.11187624346</v>
      </c>
      <c r="F6" s="23">
        <f t="shared" si="0"/>
        <v>164233.33056127332</v>
      </c>
      <c r="G6" s="23">
        <f t="shared" si="0"/>
        <v>168174.93049474389</v>
      </c>
      <c r="H6" s="23">
        <f t="shared" si="0"/>
        <v>172211.12882661776</v>
      </c>
      <c r="I6" s="23">
        <f t="shared" si="0"/>
        <v>176344.19591845659</v>
      </c>
      <c r="J6" s="23">
        <f t="shared" si="0"/>
        <v>180576.45662049955</v>
      </c>
      <c r="K6" s="25">
        <f t="shared" si="0"/>
        <v>184910.29157939155</v>
      </c>
    </row>
    <row r="7" spans="1:11" ht="15" customHeight="1" x14ac:dyDescent="0.3">
      <c r="A7" s="17"/>
      <c r="B7" s="23"/>
      <c r="C7" s="23"/>
      <c r="D7" s="18"/>
      <c r="E7" s="23"/>
      <c r="F7" s="23"/>
      <c r="G7" s="18"/>
      <c r="H7" s="18"/>
      <c r="I7" s="18"/>
      <c r="J7" s="18"/>
      <c r="K7" s="21"/>
    </row>
    <row r="8" spans="1:11" ht="15" customHeight="1" x14ac:dyDescent="0.35">
      <c r="A8" s="19" t="s">
        <v>13</v>
      </c>
      <c r="B8" s="23">
        <f>B6*0.556</f>
        <v>83049.355264000013</v>
      </c>
      <c r="C8" s="23">
        <f t="shared" ref="C8:K8" si="1">C6*0.555</f>
        <v>84889.585582080021</v>
      </c>
      <c r="D8" s="23">
        <f t="shared" si="1"/>
        <v>86926.935636049937</v>
      </c>
      <c r="E8" s="23">
        <f t="shared" si="1"/>
        <v>89013.182091315131</v>
      </c>
      <c r="F8" s="23">
        <f t="shared" si="1"/>
        <v>91149.498461506708</v>
      </c>
      <c r="G8" s="23">
        <f t="shared" si="1"/>
        <v>93337.086424582871</v>
      </c>
      <c r="H8" s="23">
        <f t="shared" si="1"/>
        <v>95577.176498772867</v>
      </c>
      <c r="I8" s="23">
        <f t="shared" si="1"/>
        <v>97871.028734743421</v>
      </c>
      <c r="J8" s="23">
        <f t="shared" si="1"/>
        <v>100219.93342437726</v>
      </c>
      <c r="K8" s="25">
        <f t="shared" si="1"/>
        <v>102625.21182656231</v>
      </c>
    </row>
    <row r="9" spans="1:11" ht="17.25" x14ac:dyDescent="0.35">
      <c r="A9" s="19" t="s">
        <v>15</v>
      </c>
      <c r="B9" s="23">
        <f>B6*0.212</f>
        <v>31666.300928000001</v>
      </c>
      <c r="C9" s="23">
        <f t="shared" ref="C9:K9" si="2">C6*0.21</f>
        <v>32120.383733760002</v>
      </c>
      <c r="D9" s="23">
        <f t="shared" si="2"/>
        <v>32891.272943370241</v>
      </c>
      <c r="E9" s="23">
        <f t="shared" si="2"/>
        <v>33680.663494011125</v>
      </c>
      <c r="F9" s="23">
        <f t="shared" si="2"/>
        <v>34488.999417867395</v>
      </c>
      <c r="G9" s="23">
        <f t="shared" si="2"/>
        <v>35316.735403896215</v>
      </c>
      <c r="H9" s="23">
        <f t="shared" si="2"/>
        <v>36164.337053589727</v>
      </c>
      <c r="I9" s="23">
        <f t="shared" si="2"/>
        <v>37032.28114287588</v>
      </c>
      <c r="J9" s="23">
        <f t="shared" si="2"/>
        <v>37921.055890304902</v>
      </c>
      <c r="K9" s="25">
        <f t="shared" si="2"/>
        <v>38831.161231672224</v>
      </c>
    </row>
    <row r="10" spans="1:11" ht="17.25" x14ac:dyDescent="0.35">
      <c r="A10" s="19" t="s">
        <v>17</v>
      </c>
      <c r="B10" s="23">
        <f t="shared" ref="B10:K10" si="3">B6*0.025</f>
        <v>3734.2336000000005</v>
      </c>
      <c r="C10" s="23">
        <f t="shared" si="3"/>
        <v>3823.8552064000005</v>
      </c>
      <c r="D10" s="23">
        <f t="shared" si="3"/>
        <v>3915.6277313536007</v>
      </c>
      <c r="E10" s="23">
        <f t="shared" si="3"/>
        <v>4009.602796906087</v>
      </c>
      <c r="F10" s="23">
        <f t="shared" si="3"/>
        <v>4105.8332640318331</v>
      </c>
      <c r="G10" s="23">
        <f t="shared" si="3"/>
        <v>4204.3732623685974</v>
      </c>
      <c r="H10" s="23">
        <f t="shared" si="3"/>
        <v>4305.2782206654438</v>
      </c>
      <c r="I10" s="23">
        <f t="shared" si="3"/>
        <v>4408.6048979614152</v>
      </c>
      <c r="J10" s="23">
        <f t="shared" si="3"/>
        <v>4514.4114155124889</v>
      </c>
      <c r="K10" s="25">
        <f t="shared" si="3"/>
        <v>4622.757289484789</v>
      </c>
    </row>
    <row r="11" spans="1:11" ht="17.25" x14ac:dyDescent="0.35">
      <c r="A11" s="19" t="s">
        <v>18</v>
      </c>
      <c r="B11" s="29">
        <v>2525</v>
      </c>
      <c r="C11" s="29">
        <f>((C36-B36)*0.05)+B11</f>
        <v>2600</v>
      </c>
      <c r="D11" s="29">
        <f>((D36-C36)*0.05)+C11</f>
        <v>2675</v>
      </c>
      <c r="E11" s="29">
        <f>((E36-D36)*0.05)+D11</f>
        <v>2750</v>
      </c>
      <c r="F11" s="29">
        <f>((F36-E36)*0.05)+E11</f>
        <v>2825</v>
      </c>
      <c r="G11" s="31">
        <f>F11+75</f>
        <v>2900</v>
      </c>
      <c r="H11" s="31">
        <f>G11+75</f>
        <v>2975</v>
      </c>
      <c r="I11" s="31">
        <f>H11+75</f>
        <v>3050</v>
      </c>
      <c r="J11" s="31">
        <f>I11+75</f>
        <v>3125</v>
      </c>
      <c r="K11" s="33">
        <f>J11+75</f>
        <v>3200</v>
      </c>
    </row>
    <row r="12" spans="1:11" ht="17.25" x14ac:dyDescent="0.35">
      <c r="A12" s="38" t="s">
        <v>21</v>
      </c>
      <c r="B12" s="23">
        <f t="shared" ref="B12:K12" si="4">SUM(B8:B11)</f>
        <v>120974.88979200002</v>
      </c>
      <c r="C12" s="23">
        <f t="shared" si="4"/>
        <v>123433.82452224001</v>
      </c>
      <c r="D12" s="23">
        <f t="shared" si="4"/>
        <v>126408.83631077377</v>
      </c>
      <c r="E12" s="23">
        <f t="shared" si="4"/>
        <v>129453.44838223234</v>
      </c>
      <c r="F12" s="23">
        <f t="shared" si="4"/>
        <v>132569.33114340593</v>
      </c>
      <c r="G12" s="23">
        <f t="shared" si="4"/>
        <v>135758.1950908477</v>
      </c>
      <c r="H12" s="23">
        <f t="shared" si="4"/>
        <v>139021.79177302803</v>
      </c>
      <c r="I12" s="23">
        <f t="shared" si="4"/>
        <v>142361.91477558072</v>
      </c>
      <c r="J12" s="23">
        <f t="shared" si="4"/>
        <v>145780.40073019467</v>
      </c>
      <c r="K12" s="25">
        <f t="shared" si="4"/>
        <v>149279.13034771933</v>
      </c>
    </row>
    <row r="13" spans="1:11" ht="16.5" x14ac:dyDescent="0.3">
      <c r="A13" s="17"/>
      <c r="B13" s="23"/>
      <c r="C13" s="23"/>
      <c r="D13" s="23"/>
      <c r="E13" s="23"/>
      <c r="F13" s="23"/>
      <c r="G13" s="18"/>
      <c r="H13" s="18"/>
      <c r="I13" s="18"/>
      <c r="J13" s="18"/>
      <c r="K13" s="21"/>
    </row>
    <row r="14" spans="1:11" ht="17.25" x14ac:dyDescent="0.35">
      <c r="A14" s="19" t="s">
        <v>28</v>
      </c>
      <c r="B14" s="23">
        <f t="shared" ref="B14:K14" si="5">B6-B12</f>
        <v>28394.454207999996</v>
      </c>
      <c r="C14" s="23">
        <f t="shared" si="5"/>
        <v>29520.383733759998</v>
      </c>
      <c r="D14" s="23">
        <f t="shared" si="5"/>
        <v>30216.272943370248</v>
      </c>
      <c r="E14" s="23">
        <f t="shared" si="5"/>
        <v>30930.663494011125</v>
      </c>
      <c r="F14" s="23">
        <f t="shared" si="5"/>
        <v>31663.999417867395</v>
      </c>
      <c r="G14" s="23">
        <f t="shared" si="5"/>
        <v>32416.735403896193</v>
      </c>
      <c r="H14" s="23">
        <f t="shared" si="5"/>
        <v>33189.337053589727</v>
      </c>
      <c r="I14" s="23">
        <f t="shared" si="5"/>
        <v>33982.281142875872</v>
      </c>
      <c r="J14" s="23">
        <f t="shared" si="5"/>
        <v>34796.05589030488</v>
      </c>
      <c r="K14" s="25">
        <f t="shared" si="5"/>
        <v>35631.161231672217</v>
      </c>
    </row>
    <row r="15" spans="1:11" ht="17.25" x14ac:dyDescent="0.35">
      <c r="A15" s="19" t="s">
        <v>31</v>
      </c>
      <c r="B15" s="23">
        <f t="shared" ref="B15:K15" si="6">B14*0.65</f>
        <v>18456.395235199998</v>
      </c>
      <c r="C15" s="23">
        <f t="shared" si="6"/>
        <v>19188.249426943999</v>
      </c>
      <c r="D15" s="23">
        <f t="shared" si="6"/>
        <v>19640.577413190662</v>
      </c>
      <c r="E15" s="23">
        <f t="shared" si="6"/>
        <v>20104.931271107231</v>
      </c>
      <c r="F15" s="23">
        <f t="shared" si="6"/>
        <v>20581.599621613808</v>
      </c>
      <c r="G15" s="23">
        <f t="shared" si="6"/>
        <v>21070.878012532525</v>
      </c>
      <c r="H15" s="23">
        <f t="shared" si="6"/>
        <v>21573.069084833322</v>
      </c>
      <c r="I15" s="23">
        <f t="shared" si="6"/>
        <v>22088.482742869317</v>
      </c>
      <c r="J15" s="23">
        <f t="shared" si="6"/>
        <v>22617.436328698172</v>
      </c>
      <c r="K15" s="25">
        <f t="shared" si="6"/>
        <v>23160.254800586943</v>
      </c>
    </row>
    <row r="16" spans="1:11" ht="17.25" x14ac:dyDescent="0.35">
      <c r="A16" s="19" t="s">
        <v>32</v>
      </c>
      <c r="B16" s="23">
        <f t="shared" ref="B16:K16" si="7">B15+B11</f>
        <v>20981.395235199998</v>
      </c>
      <c r="C16" s="23">
        <f t="shared" si="7"/>
        <v>21788.249426943999</v>
      </c>
      <c r="D16" s="23">
        <f t="shared" si="7"/>
        <v>22315.577413190662</v>
      </c>
      <c r="E16" s="23">
        <f t="shared" si="7"/>
        <v>22854.931271107231</v>
      </c>
      <c r="F16" s="23">
        <f t="shared" si="7"/>
        <v>23406.599621613808</v>
      </c>
      <c r="G16" s="23">
        <f t="shared" si="7"/>
        <v>23970.878012532525</v>
      </c>
      <c r="H16" s="23">
        <f t="shared" si="7"/>
        <v>24548.069084833322</v>
      </c>
      <c r="I16" s="23">
        <f t="shared" si="7"/>
        <v>25138.482742869317</v>
      </c>
      <c r="J16" s="23">
        <f t="shared" si="7"/>
        <v>25742.436328698172</v>
      </c>
      <c r="K16" s="25">
        <f t="shared" si="7"/>
        <v>26360.254800586943</v>
      </c>
    </row>
    <row r="17" spans="1:26" ht="17.25" x14ac:dyDescent="0.35">
      <c r="A17" s="19" t="s">
        <v>35</v>
      </c>
      <c r="B17" s="23">
        <f t="shared" ref="B17:K17" si="8">(B34+B35)-B42</f>
        <v>31218.192896000004</v>
      </c>
      <c r="C17" s="23">
        <f t="shared" si="8"/>
        <v>31967.429525503998</v>
      </c>
      <c r="D17" s="23">
        <f t="shared" si="8"/>
        <v>32734.647834116098</v>
      </c>
      <c r="E17" s="23">
        <f t="shared" si="8"/>
        <v>33520.279382134882</v>
      </c>
      <c r="F17" s="23">
        <f t="shared" si="8"/>
        <v>34324.766087306125</v>
      </c>
      <c r="G17" s="23">
        <f t="shared" si="8"/>
        <v>35148.560473401471</v>
      </c>
      <c r="H17" s="23">
        <f t="shared" si="8"/>
        <v>35992.12592476311</v>
      </c>
      <c r="I17" s="23">
        <f t="shared" si="8"/>
        <v>36855.936946957423</v>
      </c>
      <c r="J17" s="23">
        <f t="shared" si="8"/>
        <v>37740.479433684406</v>
      </c>
      <c r="K17" s="25">
        <f t="shared" si="8"/>
        <v>38646.250940092832</v>
      </c>
    </row>
    <row r="18" spans="1:26" ht="17.25" x14ac:dyDescent="0.35">
      <c r="A18" s="19" t="s">
        <v>36</v>
      </c>
      <c r="B18" s="23">
        <f>B17-29788</f>
        <v>1430.1928960000041</v>
      </c>
      <c r="C18" s="23">
        <f t="shared" ref="C18:K18" si="9">C17-B17</f>
        <v>749.23662950399375</v>
      </c>
      <c r="D18" s="23">
        <f t="shared" si="9"/>
        <v>767.21830861210037</v>
      </c>
      <c r="E18" s="23">
        <f t="shared" si="9"/>
        <v>785.63154801878409</v>
      </c>
      <c r="F18" s="23">
        <f t="shared" si="9"/>
        <v>804.48670517124265</v>
      </c>
      <c r="G18" s="23">
        <f t="shared" si="9"/>
        <v>823.79438609534554</v>
      </c>
      <c r="H18" s="23">
        <f t="shared" si="9"/>
        <v>843.56545136163913</v>
      </c>
      <c r="I18" s="23">
        <f t="shared" si="9"/>
        <v>863.81102219431341</v>
      </c>
      <c r="J18" s="23">
        <f t="shared" si="9"/>
        <v>884.54248672698304</v>
      </c>
      <c r="K18" s="25">
        <f t="shared" si="9"/>
        <v>905.77150640842592</v>
      </c>
    </row>
    <row r="19" spans="1:26" ht="17.25" x14ac:dyDescent="0.35">
      <c r="A19" s="19" t="s">
        <v>37</v>
      </c>
      <c r="B19" s="23">
        <f>B36-'Exhibit 5'!D25</f>
        <v>1738</v>
      </c>
      <c r="C19" s="23">
        <f t="shared" ref="C19:K19" si="10">C36-B36</f>
        <v>1500</v>
      </c>
      <c r="D19" s="23">
        <f t="shared" si="10"/>
        <v>1500</v>
      </c>
      <c r="E19" s="23">
        <f t="shared" si="10"/>
        <v>1500</v>
      </c>
      <c r="F19" s="23">
        <f t="shared" si="10"/>
        <v>1500</v>
      </c>
      <c r="G19" s="23">
        <f t="shared" si="10"/>
        <v>1500</v>
      </c>
      <c r="H19" s="23">
        <f t="shared" si="10"/>
        <v>1500</v>
      </c>
      <c r="I19" s="23">
        <f t="shared" si="10"/>
        <v>1500</v>
      </c>
      <c r="J19" s="23">
        <f t="shared" si="10"/>
        <v>1500</v>
      </c>
      <c r="K19" s="25">
        <f t="shared" si="10"/>
        <v>1500</v>
      </c>
    </row>
    <row r="20" spans="1:26" ht="17.25" x14ac:dyDescent="0.35">
      <c r="A20" s="19" t="s">
        <v>38</v>
      </c>
      <c r="B20" s="23">
        <f t="shared" ref="B20:K20" si="11">B16-(B18+B19)</f>
        <v>17813.202339199994</v>
      </c>
      <c r="C20" s="23">
        <f t="shared" si="11"/>
        <v>19539.012797440006</v>
      </c>
      <c r="D20" s="23">
        <f t="shared" si="11"/>
        <v>20048.359104578562</v>
      </c>
      <c r="E20" s="23">
        <f t="shared" si="11"/>
        <v>20569.299723088447</v>
      </c>
      <c r="F20" s="23">
        <f t="shared" si="11"/>
        <v>21102.112916442566</v>
      </c>
      <c r="G20" s="23">
        <f t="shared" si="11"/>
        <v>21647.083626437179</v>
      </c>
      <c r="H20" s="23">
        <f t="shared" si="11"/>
        <v>22204.503633471682</v>
      </c>
      <c r="I20" s="23">
        <f t="shared" si="11"/>
        <v>22774.671720675004</v>
      </c>
      <c r="J20" s="23">
        <f t="shared" si="11"/>
        <v>23357.893841971189</v>
      </c>
      <c r="K20" s="25">
        <f t="shared" si="11"/>
        <v>23954.483294178517</v>
      </c>
    </row>
    <row r="21" spans="1:26" ht="15.75" customHeight="1" x14ac:dyDescent="0.35">
      <c r="A21" s="19" t="s">
        <v>39</v>
      </c>
      <c r="B21" s="29"/>
      <c r="C21" s="29"/>
      <c r="D21" s="29"/>
      <c r="E21" s="29"/>
      <c r="F21" s="29"/>
      <c r="G21" s="29"/>
      <c r="H21" s="29"/>
      <c r="I21" s="29"/>
      <c r="J21" s="29"/>
      <c r="K21" s="44">
        <f>K20*9</f>
        <v>215590.34964760666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 x14ac:dyDescent="0.35">
      <c r="A22" s="19" t="s">
        <v>41</v>
      </c>
      <c r="B22" s="46">
        <f t="shared" ref="B22:J22" si="12">B20</f>
        <v>17813.202339199994</v>
      </c>
      <c r="C22" s="46">
        <f t="shared" si="12"/>
        <v>19539.012797440006</v>
      </c>
      <c r="D22" s="46">
        <f t="shared" si="12"/>
        <v>20048.359104578562</v>
      </c>
      <c r="E22" s="46">
        <f t="shared" si="12"/>
        <v>20569.299723088447</v>
      </c>
      <c r="F22" s="46">
        <f t="shared" si="12"/>
        <v>21102.112916442566</v>
      </c>
      <c r="G22" s="46">
        <f t="shared" si="12"/>
        <v>21647.083626437179</v>
      </c>
      <c r="H22" s="46">
        <f t="shared" si="12"/>
        <v>22204.503633471682</v>
      </c>
      <c r="I22" s="46">
        <f t="shared" si="12"/>
        <v>22774.671720675004</v>
      </c>
      <c r="J22" s="46">
        <f t="shared" si="12"/>
        <v>23357.893841971189</v>
      </c>
      <c r="K22" s="48">
        <f>K21+K20</f>
        <v>239544.83294178519</v>
      </c>
    </row>
    <row r="23" spans="1:26" ht="15.75" customHeight="1" x14ac:dyDescent="0.35">
      <c r="A23" s="19" t="s">
        <v>43</v>
      </c>
      <c r="B23" s="46">
        <f>B22/(1+0.06782916)</f>
        <v>16681.696854204649</v>
      </c>
      <c r="C23" s="46">
        <f>C22/(1+0.06782916)^2</f>
        <v>17135.590096431799</v>
      </c>
      <c r="D23" s="46">
        <f>D22/(1+0.06782916)^3</f>
        <v>16465.446188068683</v>
      </c>
      <c r="E23" s="46">
        <f>E22/(1+0.06782916)^4</f>
        <v>15820.215728681493</v>
      </c>
      <c r="F23" s="46">
        <f>F22/(1+0.06782916)^5</f>
        <v>15199.071610183584</v>
      </c>
      <c r="G23" s="46">
        <f>G22/(1+0.06782916)^6</f>
        <v>14601.206301968663</v>
      </c>
      <c r="H23" s="46">
        <f>H22/(1+0.06782916)^7</f>
        <v>14025.832084409512</v>
      </c>
      <c r="I23" s="46">
        <f>I22/(1+0.06782916)^8</f>
        <v>13472.181199009628</v>
      </c>
      <c r="J23" s="46">
        <f>J22/(1+0.06782916)^9</f>
        <v>12939.505923815488</v>
      </c>
      <c r="K23" s="48">
        <f>K22/(1+0.06782916)^10</f>
        <v>124270.7858198223</v>
      </c>
    </row>
    <row r="24" spans="1:26" ht="15.75" customHeight="1" x14ac:dyDescent="0.35">
      <c r="A24" s="19" t="s">
        <v>44</v>
      </c>
      <c r="B24" s="49">
        <f>SUM(B23:K23)</f>
        <v>260611.5318065958</v>
      </c>
      <c r="C24" s="23"/>
      <c r="D24" s="23"/>
      <c r="E24" s="23"/>
      <c r="F24" s="23"/>
      <c r="G24" s="23"/>
      <c r="H24" s="23"/>
      <c r="I24" s="23"/>
      <c r="J24" s="23"/>
      <c r="K24" s="25"/>
    </row>
    <row r="25" spans="1:26" ht="15.75" customHeight="1" x14ac:dyDescent="0.35">
      <c r="A25" s="19" t="s">
        <v>45</v>
      </c>
      <c r="B25" s="50">
        <v>-265000</v>
      </c>
      <c r="C25" s="23"/>
      <c r="D25" s="23"/>
      <c r="E25" s="23"/>
      <c r="F25" s="23"/>
      <c r="G25" s="23"/>
      <c r="H25" s="23"/>
      <c r="I25" s="23"/>
      <c r="J25" s="23"/>
      <c r="K25" s="25"/>
    </row>
    <row r="26" spans="1:26" ht="15.75" customHeight="1" x14ac:dyDescent="0.3">
      <c r="A26" s="17"/>
      <c r="B26" s="18"/>
      <c r="C26" s="23"/>
      <c r="D26" s="23"/>
      <c r="E26" s="23"/>
      <c r="F26" s="23"/>
      <c r="G26" s="23"/>
      <c r="H26" s="23"/>
      <c r="I26" s="23"/>
      <c r="J26" s="23"/>
      <c r="K26" s="25"/>
    </row>
    <row r="27" spans="1:26" ht="15.75" customHeight="1" x14ac:dyDescent="0.35">
      <c r="A27" s="51" t="s">
        <v>47</v>
      </c>
      <c r="B27" s="52">
        <f>B25+B24</f>
        <v>-4388.4681934042019</v>
      </c>
      <c r="C27" s="53"/>
      <c r="D27" s="53"/>
      <c r="E27" s="53"/>
      <c r="F27" s="53"/>
      <c r="G27" s="53"/>
      <c r="H27" s="53"/>
      <c r="I27" s="53"/>
      <c r="J27" s="53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3">
      <c r="A28" s="4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26" ht="15.75" customHeight="1" x14ac:dyDescent="0.3">
      <c r="A29" s="4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26" ht="15.75" customHeight="1" x14ac:dyDescent="0.4">
      <c r="A30" s="5" t="s">
        <v>50</v>
      </c>
      <c r="B30" s="6"/>
      <c r="C30" s="6"/>
      <c r="D30" s="6"/>
      <c r="E30" s="6"/>
      <c r="F30" s="6"/>
      <c r="G30" s="8"/>
      <c r="H30" s="8"/>
      <c r="I30" s="8"/>
      <c r="J30" s="8"/>
      <c r="K30" s="9"/>
    </row>
    <row r="31" spans="1:26" ht="15.75" customHeight="1" x14ac:dyDescent="0.3">
      <c r="A31" s="10" t="s">
        <v>4</v>
      </c>
      <c r="B31" s="14">
        <v>2013</v>
      </c>
      <c r="C31" s="14">
        <v>2014</v>
      </c>
      <c r="D31" s="14">
        <v>2015</v>
      </c>
      <c r="E31" s="14">
        <v>2016</v>
      </c>
      <c r="F31" s="14">
        <v>2017</v>
      </c>
      <c r="G31" s="58">
        <v>2018</v>
      </c>
      <c r="H31" s="58">
        <v>2019</v>
      </c>
      <c r="I31" s="58">
        <v>2020</v>
      </c>
      <c r="J31" s="58">
        <v>2021</v>
      </c>
      <c r="K31" s="60">
        <v>2022</v>
      </c>
    </row>
    <row r="32" spans="1:26" ht="15.75" customHeight="1" x14ac:dyDescent="0.35">
      <c r="A32" s="19"/>
      <c r="B32" s="4"/>
      <c r="C32" s="4"/>
      <c r="D32" s="4"/>
      <c r="E32" s="4"/>
      <c r="F32" s="4"/>
      <c r="G32" s="18"/>
      <c r="H32" s="18"/>
      <c r="I32" s="18"/>
      <c r="J32" s="18"/>
      <c r="K32" s="21"/>
    </row>
    <row r="33" spans="1:11" ht="15.75" customHeight="1" x14ac:dyDescent="0.35">
      <c r="A33" s="19" t="s">
        <v>54</v>
      </c>
      <c r="B33" s="4"/>
      <c r="C33" s="4"/>
      <c r="D33" s="4"/>
      <c r="E33" s="4"/>
      <c r="F33" s="4"/>
      <c r="G33" s="18"/>
      <c r="H33" s="18"/>
      <c r="I33" s="18"/>
      <c r="J33" s="18"/>
      <c r="K33" s="21"/>
    </row>
    <row r="34" spans="1:11" ht="15.75" customHeight="1" x14ac:dyDescent="0.35">
      <c r="A34" s="38" t="s">
        <v>55</v>
      </c>
      <c r="B34" s="23">
        <f t="shared" ref="B34:K34" si="13">B6*0.124</f>
        <v>18521.798656000003</v>
      </c>
      <c r="C34" s="23">
        <f t="shared" si="13"/>
        <v>18966.321823744001</v>
      </c>
      <c r="D34" s="23">
        <f t="shared" si="13"/>
        <v>19421.51354751386</v>
      </c>
      <c r="E34" s="23">
        <f t="shared" si="13"/>
        <v>19887.62987265419</v>
      </c>
      <c r="F34" s="23">
        <f t="shared" si="13"/>
        <v>20364.932989597892</v>
      </c>
      <c r="G34" s="23">
        <f t="shared" si="13"/>
        <v>20853.691381348242</v>
      </c>
      <c r="H34" s="23">
        <f t="shared" si="13"/>
        <v>21354.179974500603</v>
      </c>
      <c r="I34" s="23">
        <f t="shared" si="13"/>
        <v>21866.680293888618</v>
      </c>
      <c r="J34" s="23">
        <f t="shared" si="13"/>
        <v>22391.480620941944</v>
      </c>
      <c r="K34" s="25">
        <f t="shared" si="13"/>
        <v>22928.876155844551</v>
      </c>
    </row>
    <row r="35" spans="1:11" ht="15.75" customHeight="1" x14ac:dyDescent="0.35">
      <c r="A35" s="38" t="s">
        <v>58</v>
      </c>
      <c r="B35" s="23">
        <f t="shared" ref="B35:K35" si="14">B6*0.167</f>
        <v>24944.680448000003</v>
      </c>
      <c r="C35" s="23">
        <f t="shared" si="14"/>
        <v>25543.352778752003</v>
      </c>
      <c r="D35" s="23">
        <f t="shared" si="14"/>
        <v>26156.393245442054</v>
      </c>
      <c r="E35" s="23">
        <f t="shared" si="14"/>
        <v>26784.146683332659</v>
      </c>
      <c r="F35" s="23">
        <f t="shared" si="14"/>
        <v>27426.966203732645</v>
      </c>
      <c r="G35" s="23">
        <f t="shared" si="14"/>
        <v>28085.21339262223</v>
      </c>
      <c r="H35" s="23">
        <f t="shared" si="14"/>
        <v>28759.258514045167</v>
      </c>
      <c r="I35" s="23">
        <f t="shared" si="14"/>
        <v>29449.480718382252</v>
      </c>
      <c r="J35" s="23">
        <f t="shared" si="14"/>
        <v>30156.268255623425</v>
      </c>
      <c r="K35" s="25">
        <f t="shared" si="14"/>
        <v>30880.018693758389</v>
      </c>
    </row>
    <row r="36" spans="1:11" ht="15.75" customHeight="1" x14ac:dyDescent="0.35">
      <c r="A36" s="38" t="s">
        <v>59</v>
      </c>
      <c r="B36" s="23">
        <v>50192</v>
      </c>
      <c r="C36" s="23">
        <f t="shared" ref="C36:K36" si="15">B36+1500</f>
        <v>51692</v>
      </c>
      <c r="D36" s="23">
        <f t="shared" si="15"/>
        <v>53192</v>
      </c>
      <c r="E36" s="23">
        <f t="shared" si="15"/>
        <v>54692</v>
      </c>
      <c r="F36" s="23">
        <f t="shared" si="15"/>
        <v>56192</v>
      </c>
      <c r="G36" s="23">
        <f t="shared" si="15"/>
        <v>57692</v>
      </c>
      <c r="H36" s="23">
        <f t="shared" si="15"/>
        <v>59192</v>
      </c>
      <c r="I36" s="23">
        <f t="shared" si="15"/>
        <v>60692</v>
      </c>
      <c r="J36" s="23">
        <f t="shared" si="15"/>
        <v>62192</v>
      </c>
      <c r="K36" s="25">
        <f t="shared" si="15"/>
        <v>63692</v>
      </c>
    </row>
    <row r="37" spans="1:11" ht="15.75" customHeight="1" x14ac:dyDescent="0.35">
      <c r="A37" s="38" t="s">
        <v>60</v>
      </c>
      <c r="B37" s="23">
        <v>23658</v>
      </c>
      <c r="C37" s="23">
        <f>B37+C11</f>
        <v>26258</v>
      </c>
      <c r="D37" s="23">
        <f>C37+D11</f>
        <v>28933</v>
      </c>
      <c r="E37" s="23">
        <f>D37+E11</f>
        <v>31683</v>
      </c>
      <c r="F37" s="23">
        <f>E37+F11</f>
        <v>34508</v>
      </c>
      <c r="G37" s="18"/>
      <c r="H37" s="18"/>
      <c r="I37" s="18"/>
      <c r="J37" s="18"/>
      <c r="K37" s="21"/>
    </row>
    <row r="38" spans="1:11" ht="15.75" customHeight="1" x14ac:dyDescent="0.35">
      <c r="A38" s="38" t="s">
        <v>62</v>
      </c>
      <c r="B38" s="29">
        <f>B36-B37</f>
        <v>26534</v>
      </c>
      <c r="C38" s="29">
        <f>C36-C37</f>
        <v>25434</v>
      </c>
      <c r="D38" s="29">
        <f>D36-D37</f>
        <v>24259</v>
      </c>
      <c r="E38" s="29">
        <f>E36-E37</f>
        <v>23009</v>
      </c>
      <c r="F38" s="29">
        <f>F36-F37</f>
        <v>21684</v>
      </c>
      <c r="G38" s="18"/>
      <c r="H38" s="18"/>
      <c r="I38" s="18"/>
      <c r="J38" s="18"/>
      <c r="K38" s="21"/>
    </row>
    <row r="39" spans="1:11" ht="15.75" customHeight="1" x14ac:dyDescent="0.35">
      <c r="A39" s="38" t="s">
        <v>64</v>
      </c>
      <c r="B39" s="23">
        <f>B34+B35+B38</f>
        <v>70000.479103999998</v>
      </c>
      <c r="C39" s="23">
        <f>C34+C35+C38</f>
        <v>69943.674602496001</v>
      </c>
      <c r="D39" s="23">
        <f>D34+D35+D38</f>
        <v>69836.90679295591</v>
      </c>
      <c r="E39" s="23">
        <f>E34+E35+E38</f>
        <v>69680.776555986842</v>
      </c>
      <c r="F39" s="23">
        <f>F34+F35+F38</f>
        <v>69475.899193330537</v>
      </c>
      <c r="G39" s="18"/>
      <c r="H39" s="18"/>
      <c r="I39" s="18"/>
      <c r="J39" s="18"/>
      <c r="K39" s="21"/>
    </row>
    <row r="40" spans="1:11" ht="15.75" customHeight="1" x14ac:dyDescent="0.35">
      <c r="A40" s="19"/>
      <c r="B40" s="23"/>
      <c r="C40" s="23"/>
      <c r="D40" s="23"/>
      <c r="E40" s="23"/>
      <c r="F40" s="23"/>
      <c r="G40" s="18"/>
      <c r="H40" s="18"/>
      <c r="I40" s="18"/>
      <c r="J40" s="18"/>
      <c r="K40" s="21"/>
    </row>
    <row r="41" spans="1:11" ht="15.75" customHeight="1" x14ac:dyDescent="0.35">
      <c r="A41" s="19" t="s">
        <v>67</v>
      </c>
      <c r="B41" s="23"/>
      <c r="C41" s="23"/>
      <c r="D41" s="23"/>
      <c r="E41" s="23"/>
      <c r="F41" s="23"/>
      <c r="G41" s="18"/>
      <c r="H41" s="18"/>
      <c r="I41" s="18"/>
      <c r="J41" s="18"/>
      <c r="K41" s="21"/>
    </row>
    <row r="42" spans="1:11" ht="15.75" customHeight="1" x14ac:dyDescent="0.35">
      <c r="A42" s="38" t="s">
        <v>68</v>
      </c>
      <c r="B42" s="23">
        <f>B6*0.082</f>
        <v>12248.286208000001</v>
      </c>
      <c r="C42" s="23">
        <f>C6*0.082</f>
        <v>12542.245076992001</v>
      </c>
      <c r="D42" s="23">
        <f t="shared" ref="D42:K42" si="16">D6*0.082</f>
        <v>12843.25895883981</v>
      </c>
      <c r="E42" s="23">
        <f t="shared" si="16"/>
        <v>13151.497173851965</v>
      </c>
      <c r="F42" s="23">
        <f t="shared" si="16"/>
        <v>13467.133106024414</v>
      </c>
      <c r="G42" s="23">
        <f t="shared" si="16"/>
        <v>13790.344300569001</v>
      </c>
      <c r="H42" s="23">
        <f t="shared" si="16"/>
        <v>14121.312563782656</v>
      </c>
      <c r="I42" s="23">
        <f t="shared" si="16"/>
        <v>14460.224065313441</v>
      </c>
      <c r="J42" s="23">
        <f t="shared" si="16"/>
        <v>14807.269442880965</v>
      </c>
      <c r="K42" s="25">
        <f t="shared" si="16"/>
        <v>15162.643909510107</v>
      </c>
    </row>
    <row r="43" spans="1:11" ht="15.75" customHeight="1" x14ac:dyDescent="0.35">
      <c r="A43" s="19"/>
      <c r="B43" s="23"/>
      <c r="C43" s="23"/>
      <c r="D43" s="23"/>
      <c r="E43" s="23"/>
      <c r="F43" s="23"/>
      <c r="G43" s="18"/>
      <c r="H43" s="18"/>
      <c r="I43" s="18"/>
      <c r="J43" s="18"/>
      <c r="K43" s="21"/>
    </row>
    <row r="44" spans="1:11" ht="15.75" customHeight="1" x14ac:dyDescent="0.35">
      <c r="A44" s="19" t="s">
        <v>71</v>
      </c>
      <c r="B44" s="23">
        <f>B39-B42</f>
        <v>57752.192895999993</v>
      </c>
      <c r="C44" s="23">
        <f>C39-C42</f>
        <v>57401.429525503998</v>
      </c>
      <c r="D44" s="23">
        <f>D39-D42</f>
        <v>56993.647834116098</v>
      </c>
      <c r="E44" s="23">
        <f>E39-E42</f>
        <v>56529.279382134875</v>
      </c>
      <c r="F44" s="23">
        <f>F39-F42</f>
        <v>56008.766087306125</v>
      </c>
      <c r="G44" s="18"/>
      <c r="H44" s="18"/>
      <c r="I44" s="18"/>
      <c r="J44" s="18"/>
      <c r="K44" s="21"/>
    </row>
    <row r="45" spans="1:11" ht="15.75" customHeight="1" x14ac:dyDescent="0.35">
      <c r="A45" s="19"/>
      <c r="B45" s="23"/>
      <c r="C45" s="23"/>
      <c r="D45" s="23"/>
      <c r="E45" s="23"/>
      <c r="F45" s="23"/>
      <c r="G45" s="18"/>
      <c r="H45" s="18"/>
      <c r="I45" s="18"/>
      <c r="J45" s="18"/>
      <c r="K45" s="21"/>
    </row>
    <row r="46" spans="1:11" ht="15.75" customHeight="1" x14ac:dyDescent="0.35">
      <c r="A46" s="65" t="s">
        <v>73</v>
      </c>
      <c r="B46" s="67">
        <v>2013</v>
      </c>
      <c r="C46" s="67">
        <v>2014</v>
      </c>
      <c r="D46" s="67">
        <v>2015</v>
      </c>
      <c r="E46" s="67">
        <v>2016</v>
      </c>
      <c r="F46" s="68">
        <v>2017</v>
      </c>
      <c r="G46" s="18"/>
      <c r="H46" s="18"/>
      <c r="I46" s="18"/>
      <c r="J46" s="18"/>
      <c r="K46" s="21"/>
    </row>
    <row r="47" spans="1:11" ht="15.75" customHeight="1" x14ac:dyDescent="0.35">
      <c r="A47" s="72" t="s">
        <v>78</v>
      </c>
      <c r="B47" s="76">
        <f>B8/B6</f>
        <v>0.55600000000000005</v>
      </c>
      <c r="C47" s="76">
        <f>C8/C6</f>
        <v>0.55500000000000005</v>
      </c>
      <c r="D47" s="76">
        <f>D8/D6</f>
        <v>0.55500000000000005</v>
      </c>
      <c r="E47" s="76">
        <f>E8/E6</f>
        <v>0.55500000000000005</v>
      </c>
      <c r="F47" s="78">
        <f>F8/F6</f>
        <v>0.55500000000000005</v>
      </c>
      <c r="G47" s="18"/>
      <c r="H47" s="18"/>
      <c r="I47" s="18"/>
      <c r="J47" s="18"/>
      <c r="K47" s="21"/>
    </row>
    <row r="48" spans="1:11" ht="15.75" customHeight="1" x14ac:dyDescent="0.35">
      <c r="A48" s="72" t="s">
        <v>80</v>
      </c>
      <c r="B48" s="76">
        <f>B9/B6</f>
        <v>0.21199999999999999</v>
      </c>
      <c r="C48" s="76">
        <f>C9/C6</f>
        <v>0.21</v>
      </c>
      <c r="D48" s="76">
        <f>D9/D6</f>
        <v>0.21</v>
      </c>
      <c r="E48" s="76">
        <f>E9/E6</f>
        <v>0.21</v>
      </c>
      <c r="F48" s="78">
        <f>F9/F6</f>
        <v>0.21</v>
      </c>
      <c r="G48" s="18"/>
      <c r="H48" s="18"/>
      <c r="I48" s="18"/>
      <c r="J48" s="18"/>
      <c r="K48" s="21"/>
    </row>
    <row r="49" spans="1:11" ht="15.75" customHeight="1" x14ac:dyDescent="0.35">
      <c r="A49" s="72" t="s">
        <v>81</v>
      </c>
      <c r="B49" s="76">
        <f>B10/B6</f>
        <v>2.5000000000000001E-2</v>
      </c>
      <c r="C49" s="76">
        <f>C10/C6</f>
        <v>2.5000000000000001E-2</v>
      </c>
      <c r="D49" s="76">
        <f>D10/D6</f>
        <v>2.5000000000000001E-2</v>
      </c>
      <c r="E49" s="76">
        <f>E10/E6</f>
        <v>2.5000000000000001E-2</v>
      </c>
      <c r="F49" s="78">
        <f>F10/F6</f>
        <v>2.5000000000000001E-2</v>
      </c>
      <c r="G49" s="18"/>
      <c r="H49" s="18"/>
      <c r="I49" s="18"/>
      <c r="J49" s="18"/>
      <c r="K49" s="21"/>
    </row>
    <row r="50" spans="1:11" ht="15.75" customHeight="1" x14ac:dyDescent="0.35">
      <c r="A50" s="72" t="s">
        <v>82</v>
      </c>
      <c r="B50" s="76">
        <f>B34/B6</f>
        <v>0.12400000000000001</v>
      </c>
      <c r="C50" s="76">
        <f>C34/C6</f>
        <v>0.124</v>
      </c>
      <c r="D50" s="76">
        <f>D34/D6</f>
        <v>0.12400000000000001</v>
      </c>
      <c r="E50" s="76">
        <f>E34/E6</f>
        <v>0.124</v>
      </c>
      <c r="F50" s="78">
        <f>F34/F6</f>
        <v>0.124</v>
      </c>
      <c r="G50" s="18"/>
      <c r="H50" s="18"/>
      <c r="I50" s="18"/>
      <c r="J50" s="18"/>
      <c r="K50" s="21"/>
    </row>
    <row r="51" spans="1:11" ht="15.75" customHeight="1" x14ac:dyDescent="0.35">
      <c r="A51" s="72" t="s">
        <v>83</v>
      </c>
      <c r="B51" s="76">
        <f>B35/B6</f>
        <v>0.16700000000000001</v>
      </c>
      <c r="C51" s="76">
        <f>C35/C6</f>
        <v>0.16700000000000001</v>
      </c>
      <c r="D51" s="76">
        <f>D35/D6</f>
        <v>0.16700000000000001</v>
      </c>
      <c r="E51" s="76">
        <f>E35/E6</f>
        <v>0.16700000000000001</v>
      </c>
      <c r="F51" s="78">
        <f>F35/F6</f>
        <v>0.16700000000000001</v>
      </c>
      <c r="G51" s="18"/>
      <c r="H51" s="18"/>
      <c r="I51" s="18"/>
      <c r="J51" s="18"/>
      <c r="K51" s="21"/>
    </row>
    <row r="52" spans="1:11" ht="15.75" customHeight="1" x14ac:dyDescent="0.35">
      <c r="A52" s="72" t="s">
        <v>84</v>
      </c>
      <c r="B52" s="76">
        <f>B38/B6</f>
        <v>0.17764019904914358</v>
      </c>
      <c r="C52" s="76">
        <f>C38/C6</f>
        <v>0.16628506198032172</v>
      </c>
      <c r="D52" s="76">
        <f>D38/D6</f>
        <v>0.15488576586169661</v>
      </c>
      <c r="E52" s="76">
        <f>E38/E6</f>
        <v>0.14346184126863101</v>
      </c>
      <c r="F52" s="78">
        <f>F38/F6</f>
        <v>0.13203166449766407</v>
      </c>
      <c r="G52" s="18"/>
      <c r="H52" s="18"/>
      <c r="I52" s="18"/>
      <c r="J52" s="18"/>
      <c r="K52" s="21"/>
    </row>
    <row r="53" spans="1:11" ht="15.75" customHeight="1" x14ac:dyDescent="0.35">
      <c r="A53" s="79" t="s">
        <v>68</v>
      </c>
      <c r="B53" s="80">
        <f>B42/B6</f>
        <v>8.2000000000000003E-2</v>
      </c>
      <c r="C53" s="80">
        <f>C42/C6</f>
        <v>8.2000000000000003E-2</v>
      </c>
      <c r="D53" s="80">
        <f>D42/D6</f>
        <v>8.2000000000000003E-2</v>
      </c>
      <c r="E53" s="80">
        <f>E42/E6</f>
        <v>8.2000000000000003E-2</v>
      </c>
      <c r="F53" s="81">
        <f>F42/F6</f>
        <v>8.2000000000000003E-2</v>
      </c>
      <c r="G53" s="82"/>
      <c r="H53" s="82"/>
      <c r="I53" s="82"/>
      <c r="J53" s="82"/>
      <c r="K53" s="83"/>
    </row>
    <row r="54" spans="1:11" ht="15.75" customHeight="1" x14ac:dyDescent="0.3">
      <c r="A54" s="4"/>
      <c r="B54" s="23"/>
      <c r="C54" s="23"/>
      <c r="D54" s="23"/>
      <c r="E54" s="23"/>
      <c r="F54" s="23"/>
    </row>
    <row r="55" spans="1:11" ht="15.75" customHeight="1" x14ac:dyDescent="0.3">
      <c r="A55" s="4"/>
      <c r="B55" s="23"/>
      <c r="C55" s="23"/>
      <c r="D55" s="23"/>
      <c r="E55" s="23"/>
      <c r="F55" s="23"/>
    </row>
    <row r="56" spans="1:11" ht="15.75" customHeight="1" x14ac:dyDescent="0.3">
      <c r="A56" s="4"/>
      <c r="B56" s="23"/>
      <c r="C56" s="23"/>
      <c r="D56" s="23"/>
      <c r="E56" s="23"/>
      <c r="F56" s="23"/>
    </row>
    <row r="57" spans="1:11" ht="15.75" customHeight="1" x14ac:dyDescent="0.3">
      <c r="A57" s="4"/>
      <c r="B57" s="23"/>
      <c r="C57" s="23"/>
      <c r="D57" s="23"/>
      <c r="E57" s="23"/>
      <c r="F57" s="23"/>
    </row>
    <row r="58" spans="1:11" ht="15.75" customHeight="1" x14ac:dyDescent="0.3">
      <c r="A58" s="4"/>
      <c r="B58" s="23"/>
      <c r="C58" s="23"/>
      <c r="D58" s="23"/>
      <c r="E58" s="23"/>
      <c r="F58" s="23"/>
    </row>
    <row r="59" spans="1:11" ht="15.75" customHeight="1" x14ac:dyDescent="0.3">
      <c r="A59" s="4"/>
      <c r="B59" s="23"/>
      <c r="C59" s="23"/>
      <c r="D59" s="23"/>
      <c r="E59" s="23"/>
      <c r="F59" s="23"/>
    </row>
    <row r="60" spans="1:11" ht="15.75" customHeight="1" x14ac:dyDescent="0.3">
      <c r="A60" s="4"/>
      <c r="B60" s="23"/>
      <c r="C60" s="23"/>
      <c r="D60" s="23"/>
      <c r="E60" s="23"/>
      <c r="F60" s="23"/>
    </row>
    <row r="61" spans="1:11" ht="15.75" customHeight="1" x14ac:dyDescent="0.3">
      <c r="A61" s="4"/>
      <c r="B61" s="23"/>
      <c r="C61" s="23"/>
      <c r="D61" s="23"/>
      <c r="E61" s="23"/>
      <c r="F61" s="23"/>
    </row>
    <row r="62" spans="1:11" ht="15.75" customHeight="1" x14ac:dyDescent="0.3">
      <c r="A62" s="4"/>
      <c r="B62" s="23"/>
      <c r="C62" s="23"/>
      <c r="D62" s="23"/>
      <c r="E62" s="23"/>
      <c r="F62" s="23"/>
    </row>
    <row r="63" spans="1:11" ht="15.75" customHeight="1" x14ac:dyDescent="0.3">
      <c r="A63" s="4"/>
      <c r="B63" s="23"/>
      <c r="C63" s="23"/>
      <c r="D63" s="23"/>
      <c r="E63" s="23"/>
      <c r="F63" s="23"/>
    </row>
    <row r="64" spans="1:11" ht="15.75" customHeight="1" x14ac:dyDescent="0.3">
      <c r="A64" s="4"/>
      <c r="B64" s="23"/>
      <c r="C64" s="23"/>
      <c r="D64" s="23"/>
      <c r="E64" s="23"/>
      <c r="F64" s="23"/>
    </row>
    <row r="65" spans="1:6" ht="15.75" customHeight="1" x14ac:dyDescent="0.3">
      <c r="A65" s="4"/>
      <c r="B65" s="23"/>
      <c r="C65" s="23"/>
      <c r="D65" s="23"/>
      <c r="E65" s="23"/>
      <c r="F65" s="23"/>
    </row>
    <row r="66" spans="1:6" ht="15.75" customHeight="1" x14ac:dyDescent="0.3">
      <c r="A66" s="4"/>
      <c r="B66" s="23"/>
      <c r="C66" s="23"/>
      <c r="D66" s="23"/>
      <c r="E66" s="23"/>
      <c r="F66" s="23"/>
    </row>
    <row r="67" spans="1:6" ht="15.75" customHeight="1" x14ac:dyDescent="0.3">
      <c r="A67" s="4"/>
      <c r="B67" s="23"/>
      <c r="C67" s="23"/>
      <c r="D67" s="23"/>
      <c r="E67" s="23"/>
      <c r="F67" s="23"/>
    </row>
    <row r="68" spans="1:6" ht="15.75" customHeight="1" x14ac:dyDescent="0.3">
      <c r="A68" s="4"/>
      <c r="B68" s="23"/>
      <c r="C68" s="23"/>
      <c r="D68" s="23"/>
      <c r="E68" s="23"/>
      <c r="F68" s="23"/>
    </row>
    <row r="69" spans="1:6" ht="15.75" customHeight="1" x14ac:dyDescent="0.3">
      <c r="A69" s="4"/>
      <c r="B69" s="23"/>
      <c r="C69" s="23"/>
      <c r="D69" s="23"/>
      <c r="E69" s="23"/>
      <c r="F69" s="23"/>
    </row>
    <row r="70" spans="1:6" ht="15.75" customHeight="1" x14ac:dyDescent="0.3">
      <c r="A70" s="4"/>
      <c r="B70" s="23"/>
      <c r="C70" s="23"/>
      <c r="D70" s="23"/>
      <c r="E70" s="23"/>
      <c r="F70" s="23"/>
    </row>
    <row r="71" spans="1:6" ht="15.75" customHeight="1" x14ac:dyDescent="0.3">
      <c r="A71" s="4"/>
      <c r="B71" s="23"/>
      <c r="C71" s="23"/>
      <c r="D71" s="23"/>
      <c r="E71" s="23"/>
      <c r="F71" s="23"/>
    </row>
    <row r="72" spans="1:6" ht="15.75" customHeight="1" x14ac:dyDescent="0.3">
      <c r="A72" s="4"/>
      <c r="B72" s="23"/>
      <c r="C72" s="23"/>
      <c r="D72" s="23"/>
      <c r="E72" s="23"/>
      <c r="F72" s="23"/>
    </row>
    <row r="73" spans="1:6" ht="15.75" customHeight="1" x14ac:dyDescent="0.3">
      <c r="A73" s="4"/>
      <c r="B73" s="23"/>
      <c r="C73" s="23"/>
      <c r="D73" s="23"/>
      <c r="E73" s="23"/>
      <c r="F73" s="23"/>
    </row>
    <row r="74" spans="1:6" ht="15.75" customHeight="1" x14ac:dyDescent="0.3">
      <c r="A74" s="4"/>
      <c r="B74" s="23"/>
      <c r="C74" s="23"/>
      <c r="D74" s="23"/>
      <c r="E74" s="23"/>
      <c r="F74" s="23"/>
    </row>
    <row r="75" spans="1:6" ht="15.75" customHeight="1" x14ac:dyDescent="0.3">
      <c r="A75" s="4"/>
      <c r="B75" s="23"/>
      <c r="C75" s="23"/>
      <c r="D75" s="23"/>
      <c r="E75" s="23"/>
      <c r="F75" s="23"/>
    </row>
    <row r="76" spans="1:6" ht="15.75" customHeight="1" x14ac:dyDescent="0.3">
      <c r="A76" s="4"/>
      <c r="B76" s="23"/>
      <c r="C76" s="23"/>
      <c r="D76" s="23"/>
      <c r="E76" s="23"/>
      <c r="F76" s="23"/>
    </row>
    <row r="77" spans="1:6" ht="15.75" customHeight="1" x14ac:dyDescent="0.3">
      <c r="A77" s="4"/>
      <c r="B77" s="23"/>
      <c r="C77" s="23"/>
      <c r="D77" s="23"/>
      <c r="E77" s="23"/>
      <c r="F77" s="23"/>
    </row>
    <row r="78" spans="1:6" ht="15.75" customHeight="1" x14ac:dyDescent="0.3">
      <c r="A78" s="4"/>
      <c r="B78" s="23"/>
      <c r="C78" s="23"/>
      <c r="D78" s="23"/>
      <c r="E78" s="23"/>
      <c r="F78" s="23"/>
    </row>
    <row r="79" spans="1:6" ht="15.75" customHeight="1" x14ac:dyDescent="0.3">
      <c r="A79" s="4"/>
      <c r="B79" s="23"/>
      <c r="C79" s="23"/>
      <c r="D79" s="23"/>
      <c r="E79" s="23"/>
      <c r="F79" s="23"/>
    </row>
    <row r="80" spans="1:6" ht="15.75" customHeight="1" x14ac:dyDescent="0.3">
      <c r="A80" s="4"/>
      <c r="B80" s="23"/>
      <c r="C80" s="23"/>
      <c r="D80" s="23"/>
      <c r="E80" s="23"/>
      <c r="F80" s="23"/>
    </row>
    <row r="81" spans="1:6" ht="15.75" customHeight="1" x14ac:dyDescent="0.3">
      <c r="A81" s="4"/>
      <c r="B81" s="23"/>
      <c r="C81" s="23"/>
      <c r="D81" s="23"/>
      <c r="E81" s="23"/>
      <c r="F81" s="23"/>
    </row>
    <row r="82" spans="1:6" ht="15.75" customHeight="1" x14ac:dyDescent="0.3">
      <c r="A82" s="4"/>
      <c r="B82" s="23"/>
      <c r="C82" s="23"/>
      <c r="D82" s="23"/>
      <c r="E82" s="23"/>
      <c r="F82" s="23"/>
    </row>
    <row r="83" spans="1:6" ht="15.75" customHeight="1" x14ac:dyDescent="0.3">
      <c r="A83" s="4"/>
      <c r="B83" s="23"/>
      <c r="C83" s="23"/>
      <c r="D83" s="23"/>
      <c r="E83" s="23"/>
      <c r="F83" s="23"/>
    </row>
    <row r="84" spans="1:6" ht="15.75" customHeight="1" x14ac:dyDescent="0.3">
      <c r="A84" s="4"/>
      <c r="B84" s="23"/>
      <c r="C84" s="23"/>
      <c r="D84" s="23"/>
      <c r="E84" s="23"/>
      <c r="F84" s="23"/>
    </row>
    <row r="85" spans="1:6" ht="15.75" customHeight="1" x14ac:dyDescent="0.3">
      <c r="A85" s="4"/>
      <c r="B85" s="23"/>
      <c r="C85" s="23"/>
      <c r="D85" s="23"/>
      <c r="E85" s="23"/>
      <c r="F85" s="23"/>
    </row>
    <row r="86" spans="1:6" ht="15.75" customHeight="1" x14ac:dyDescent="0.3">
      <c r="A86" s="4"/>
      <c r="B86" s="23"/>
      <c r="C86" s="23"/>
      <c r="D86" s="23"/>
      <c r="E86" s="23"/>
      <c r="F86" s="23"/>
    </row>
    <row r="87" spans="1:6" ht="15.75" customHeight="1" x14ac:dyDescent="0.3">
      <c r="A87" s="4"/>
      <c r="B87" s="23"/>
      <c r="C87" s="23"/>
      <c r="D87" s="23"/>
      <c r="E87" s="23"/>
      <c r="F87" s="23"/>
    </row>
    <row r="88" spans="1:6" ht="15.75" customHeight="1" x14ac:dyDescent="0.3">
      <c r="A88" s="4"/>
      <c r="B88" s="23"/>
      <c r="C88" s="23"/>
      <c r="D88" s="23"/>
      <c r="E88" s="23"/>
      <c r="F88" s="23"/>
    </row>
    <row r="89" spans="1:6" ht="15.75" customHeight="1" x14ac:dyDescent="0.3">
      <c r="A89" s="4"/>
      <c r="B89" s="23"/>
      <c r="C89" s="23"/>
      <c r="D89" s="23"/>
      <c r="E89" s="23"/>
      <c r="F89" s="23"/>
    </row>
    <row r="90" spans="1:6" ht="15.75" customHeight="1" x14ac:dyDescent="0.3">
      <c r="A90" s="4"/>
      <c r="B90" s="23"/>
      <c r="C90" s="23"/>
      <c r="D90" s="23"/>
      <c r="E90" s="23"/>
      <c r="F90" s="23"/>
    </row>
    <row r="91" spans="1:6" ht="15.75" customHeight="1" x14ac:dyDescent="0.3">
      <c r="A91" s="4"/>
      <c r="B91" s="23"/>
      <c r="C91" s="23"/>
      <c r="D91" s="23"/>
      <c r="E91" s="23"/>
      <c r="F91" s="23"/>
    </row>
    <row r="92" spans="1:6" ht="15.75" customHeight="1" x14ac:dyDescent="0.3">
      <c r="A92" s="4"/>
      <c r="B92" s="23"/>
      <c r="C92" s="23"/>
      <c r="D92" s="23"/>
      <c r="E92" s="23"/>
      <c r="F92" s="23"/>
    </row>
    <row r="93" spans="1:6" ht="15.75" customHeight="1" x14ac:dyDescent="0.3">
      <c r="A93" s="4"/>
      <c r="B93" s="23"/>
      <c r="C93" s="23"/>
      <c r="D93" s="23"/>
      <c r="E93" s="23"/>
      <c r="F93" s="23"/>
    </row>
    <row r="94" spans="1:6" ht="15.75" customHeight="1" x14ac:dyDescent="0.3">
      <c r="A94" s="4"/>
      <c r="B94" s="23"/>
      <c r="C94" s="23"/>
      <c r="D94" s="23"/>
      <c r="E94" s="23"/>
      <c r="F94" s="23"/>
    </row>
    <row r="95" spans="1:6" ht="15.75" customHeight="1" x14ac:dyDescent="0.3">
      <c r="A95" s="4"/>
      <c r="B95" s="23"/>
      <c r="C95" s="23"/>
      <c r="D95" s="23"/>
      <c r="E95" s="23"/>
      <c r="F95" s="23"/>
    </row>
    <row r="96" spans="1:6" ht="15.75" customHeight="1" x14ac:dyDescent="0.3">
      <c r="A96" s="4"/>
      <c r="B96" s="23"/>
      <c r="C96" s="23"/>
      <c r="D96" s="23"/>
      <c r="E96" s="23"/>
      <c r="F96" s="23"/>
    </row>
    <row r="97" spans="1:6" ht="15.75" customHeight="1" x14ac:dyDescent="0.3">
      <c r="A97" s="4"/>
      <c r="B97" s="23"/>
      <c r="C97" s="23"/>
      <c r="D97" s="23"/>
      <c r="E97" s="23"/>
      <c r="F97" s="23"/>
    </row>
    <row r="98" spans="1:6" ht="15.75" customHeight="1" x14ac:dyDescent="0.3">
      <c r="A98" s="4"/>
      <c r="B98" s="23"/>
      <c r="C98" s="23"/>
      <c r="D98" s="23"/>
      <c r="E98" s="23"/>
      <c r="F98" s="23"/>
    </row>
    <row r="99" spans="1:6" ht="15.75" customHeight="1" x14ac:dyDescent="0.3">
      <c r="A99" s="4"/>
      <c r="B99" s="23"/>
      <c r="C99" s="23"/>
      <c r="D99" s="23"/>
      <c r="E99" s="23"/>
      <c r="F99" s="23"/>
    </row>
    <row r="100" spans="1:6" ht="15.75" customHeight="1" x14ac:dyDescent="0.3">
      <c r="A100" s="4"/>
      <c r="B100" s="23"/>
      <c r="C100" s="23"/>
      <c r="D100" s="23"/>
      <c r="E100" s="23"/>
      <c r="F100" s="23"/>
    </row>
    <row r="101" spans="1:6" ht="15.75" customHeight="1" x14ac:dyDescent="0.3">
      <c r="A101" s="4"/>
      <c r="B101" s="23"/>
      <c r="C101" s="23"/>
      <c r="D101" s="23"/>
      <c r="E101" s="23"/>
      <c r="F101" s="23"/>
    </row>
    <row r="102" spans="1:6" ht="15.75" customHeight="1" x14ac:dyDescent="0.3">
      <c r="A102" s="4"/>
      <c r="B102" s="23"/>
      <c r="C102" s="23"/>
      <c r="D102" s="23"/>
      <c r="E102" s="23"/>
      <c r="F102" s="23"/>
    </row>
    <row r="103" spans="1:6" ht="15.75" customHeight="1" x14ac:dyDescent="0.3">
      <c r="A103" s="4"/>
      <c r="B103" s="23"/>
      <c r="C103" s="23"/>
      <c r="D103" s="23"/>
      <c r="E103" s="23"/>
      <c r="F103" s="23"/>
    </row>
    <row r="104" spans="1:6" ht="15.75" customHeight="1" x14ac:dyDescent="0.3">
      <c r="A104" s="4"/>
      <c r="B104" s="23"/>
      <c r="C104" s="23"/>
      <c r="D104" s="23"/>
      <c r="E104" s="23"/>
      <c r="F104" s="23"/>
    </row>
    <row r="105" spans="1:6" ht="15.75" customHeight="1" x14ac:dyDescent="0.3">
      <c r="A105" s="4"/>
      <c r="B105" s="23"/>
      <c r="C105" s="23"/>
      <c r="D105" s="23"/>
      <c r="E105" s="23"/>
      <c r="F105" s="23"/>
    </row>
    <row r="106" spans="1:6" ht="15.75" customHeight="1" x14ac:dyDescent="0.3">
      <c r="A106" s="4"/>
      <c r="B106" s="23"/>
      <c r="C106" s="23"/>
      <c r="D106" s="23"/>
      <c r="E106" s="23"/>
      <c r="F106" s="23"/>
    </row>
    <row r="107" spans="1:6" ht="15.75" customHeight="1" x14ac:dyDescent="0.3">
      <c r="A107" s="4"/>
      <c r="B107" s="23"/>
      <c r="C107" s="23"/>
      <c r="D107" s="23"/>
      <c r="E107" s="23"/>
      <c r="F107" s="23"/>
    </row>
    <row r="108" spans="1:6" ht="15.75" customHeight="1" x14ac:dyDescent="0.3">
      <c r="A108" s="4"/>
      <c r="B108" s="23"/>
      <c r="C108" s="23"/>
      <c r="D108" s="23"/>
      <c r="E108" s="23"/>
      <c r="F108" s="23"/>
    </row>
    <row r="109" spans="1:6" ht="15.75" customHeight="1" x14ac:dyDescent="0.3">
      <c r="A109" s="4"/>
      <c r="B109" s="23"/>
      <c r="C109" s="23"/>
      <c r="D109" s="23"/>
      <c r="E109" s="23"/>
      <c r="F109" s="23"/>
    </row>
    <row r="110" spans="1:6" ht="15.75" customHeight="1" x14ac:dyDescent="0.3">
      <c r="A110" s="4"/>
      <c r="B110" s="23"/>
      <c r="C110" s="23"/>
      <c r="D110" s="23"/>
      <c r="E110" s="23"/>
      <c r="F110" s="23"/>
    </row>
    <row r="111" spans="1:6" ht="15.75" customHeight="1" x14ac:dyDescent="0.3">
      <c r="A111" s="4"/>
      <c r="B111" s="23"/>
      <c r="C111" s="23"/>
      <c r="D111" s="23"/>
      <c r="E111" s="23"/>
      <c r="F111" s="23"/>
    </row>
    <row r="112" spans="1:6" ht="15.75" customHeight="1" x14ac:dyDescent="0.3">
      <c r="A112" s="4"/>
      <c r="B112" s="23"/>
      <c r="C112" s="23"/>
      <c r="D112" s="23"/>
      <c r="E112" s="23"/>
      <c r="F112" s="23"/>
    </row>
    <row r="113" spans="1:6" ht="15.75" customHeight="1" x14ac:dyDescent="0.3">
      <c r="A113" s="4"/>
      <c r="B113" s="23"/>
      <c r="C113" s="23"/>
      <c r="D113" s="23"/>
      <c r="E113" s="23"/>
      <c r="F113" s="23"/>
    </row>
    <row r="114" spans="1:6" ht="15.75" customHeight="1" x14ac:dyDescent="0.3">
      <c r="A114" s="4"/>
      <c r="B114" s="23"/>
      <c r="C114" s="23"/>
      <c r="D114" s="23"/>
      <c r="E114" s="23"/>
      <c r="F114" s="23"/>
    </row>
    <row r="115" spans="1:6" ht="15.75" customHeight="1" x14ac:dyDescent="0.3">
      <c r="A115" s="4"/>
      <c r="B115" s="23"/>
      <c r="C115" s="23"/>
      <c r="D115" s="23"/>
      <c r="E115" s="23"/>
      <c r="F115" s="23"/>
    </row>
    <row r="116" spans="1:6" ht="15.75" customHeight="1" x14ac:dyDescent="0.3">
      <c r="A116" s="4"/>
      <c r="B116" s="23"/>
      <c r="C116" s="23"/>
      <c r="D116" s="23"/>
      <c r="E116" s="23"/>
      <c r="F116" s="23"/>
    </row>
    <row r="117" spans="1:6" ht="15.75" customHeight="1" x14ac:dyDescent="0.3">
      <c r="A117" s="4"/>
      <c r="B117" s="23"/>
      <c r="C117" s="23"/>
      <c r="D117" s="23"/>
      <c r="E117" s="23"/>
      <c r="F117" s="23"/>
    </row>
    <row r="118" spans="1:6" ht="15.75" customHeight="1" x14ac:dyDescent="0.3">
      <c r="A118" s="4"/>
      <c r="B118" s="23"/>
      <c r="C118" s="23"/>
      <c r="D118" s="23"/>
      <c r="E118" s="23"/>
      <c r="F118" s="23"/>
    </row>
    <row r="119" spans="1:6" ht="15.75" customHeight="1" x14ac:dyDescent="0.3">
      <c r="A119" s="4"/>
      <c r="B119" s="23"/>
      <c r="C119" s="23"/>
      <c r="D119" s="23"/>
      <c r="E119" s="23"/>
      <c r="F119" s="23"/>
    </row>
    <row r="120" spans="1:6" ht="15.75" customHeight="1" x14ac:dyDescent="0.3">
      <c r="A120" s="4"/>
      <c r="B120" s="23"/>
      <c r="C120" s="23"/>
      <c r="D120" s="23"/>
      <c r="E120" s="23"/>
      <c r="F120" s="23"/>
    </row>
    <row r="121" spans="1:6" ht="15.75" customHeight="1" x14ac:dyDescent="0.3">
      <c r="A121" s="4"/>
      <c r="B121" s="23"/>
      <c r="C121" s="23"/>
      <c r="D121" s="23"/>
      <c r="E121" s="23"/>
      <c r="F121" s="23"/>
    </row>
    <row r="122" spans="1:6" ht="15.75" customHeight="1" x14ac:dyDescent="0.3">
      <c r="A122" s="4"/>
      <c r="B122" s="23"/>
      <c r="C122" s="23"/>
      <c r="D122" s="23"/>
      <c r="E122" s="23"/>
      <c r="F122" s="23"/>
    </row>
    <row r="123" spans="1:6" ht="15.75" customHeight="1" x14ac:dyDescent="0.3">
      <c r="A123" s="4"/>
      <c r="B123" s="23"/>
      <c r="C123" s="23"/>
      <c r="D123" s="23"/>
      <c r="E123" s="23"/>
      <c r="F123" s="23"/>
    </row>
    <row r="124" spans="1:6" ht="15.75" customHeight="1" x14ac:dyDescent="0.3">
      <c r="A124" s="4"/>
      <c r="B124" s="23"/>
      <c r="C124" s="23"/>
      <c r="D124" s="23"/>
      <c r="E124" s="23"/>
      <c r="F124" s="23"/>
    </row>
    <row r="125" spans="1:6" ht="15.75" customHeight="1" x14ac:dyDescent="0.3">
      <c r="A125" s="4"/>
      <c r="B125" s="23"/>
      <c r="C125" s="23"/>
      <c r="D125" s="23"/>
      <c r="E125" s="23"/>
      <c r="F125" s="23"/>
    </row>
    <row r="126" spans="1:6" ht="15.75" customHeight="1" x14ac:dyDescent="0.3">
      <c r="A126" s="4"/>
      <c r="B126" s="23"/>
      <c r="C126" s="23"/>
      <c r="D126" s="23"/>
      <c r="E126" s="23"/>
      <c r="F126" s="23"/>
    </row>
    <row r="127" spans="1:6" ht="15.75" customHeight="1" x14ac:dyDescent="0.3">
      <c r="A127" s="4"/>
      <c r="B127" s="23"/>
      <c r="C127" s="23"/>
      <c r="D127" s="23"/>
      <c r="E127" s="23"/>
      <c r="F127" s="23"/>
    </row>
    <row r="128" spans="1:6" ht="15.75" customHeight="1" x14ac:dyDescent="0.3">
      <c r="A128" s="4"/>
      <c r="B128" s="23"/>
      <c r="C128" s="23"/>
      <c r="D128" s="23"/>
      <c r="E128" s="23"/>
      <c r="F128" s="23"/>
    </row>
    <row r="129" spans="1:6" ht="15.75" customHeight="1" x14ac:dyDescent="0.3">
      <c r="A129" s="4"/>
      <c r="B129" s="23"/>
      <c r="C129" s="23"/>
      <c r="D129" s="23"/>
      <c r="E129" s="23"/>
      <c r="F129" s="23"/>
    </row>
    <row r="130" spans="1:6" ht="15.75" customHeight="1" x14ac:dyDescent="0.3">
      <c r="A130" s="4"/>
      <c r="B130" s="23"/>
      <c r="C130" s="23"/>
      <c r="D130" s="23"/>
      <c r="E130" s="23"/>
      <c r="F130" s="23"/>
    </row>
    <row r="131" spans="1:6" ht="15.75" customHeight="1" x14ac:dyDescent="0.3">
      <c r="A131" s="4"/>
      <c r="B131" s="23"/>
      <c r="C131" s="23"/>
      <c r="D131" s="23"/>
      <c r="E131" s="23"/>
      <c r="F131" s="23"/>
    </row>
    <row r="132" spans="1:6" ht="15.75" customHeight="1" x14ac:dyDescent="0.3">
      <c r="A132" s="4"/>
      <c r="B132" s="23"/>
      <c r="C132" s="23"/>
      <c r="D132" s="23"/>
      <c r="E132" s="23"/>
      <c r="F132" s="23"/>
    </row>
    <row r="133" spans="1:6" ht="15.75" customHeight="1" x14ac:dyDescent="0.3">
      <c r="A133" s="4"/>
      <c r="B133" s="23"/>
      <c r="C133" s="23"/>
      <c r="D133" s="23"/>
      <c r="E133" s="23"/>
      <c r="F133" s="23"/>
    </row>
    <row r="134" spans="1:6" ht="15.75" customHeight="1" x14ac:dyDescent="0.3">
      <c r="A134" s="4"/>
      <c r="B134" s="23"/>
      <c r="C134" s="23"/>
      <c r="D134" s="23"/>
      <c r="E134" s="23"/>
      <c r="F134" s="23"/>
    </row>
    <row r="135" spans="1:6" ht="15.75" customHeight="1" x14ac:dyDescent="0.3">
      <c r="A135" s="4"/>
      <c r="B135" s="23"/>
      <c r="C135" s="23"/>
      <c r="D135" s="23"/>
      <c r="E135" s="23"/>
      <c r="F135" s="23"/>
    </row>
    <row r="136" spans="1:6" ht="15.75" customHeight="1" x14ac:dyDescent="0.3">
      <c r="A136" s="4"/>
      <c r="B136" s="23"/>
      <c r="C136" s="23"/>
      <c r="D136" s="23"/>
      <c r="E136" s="23"/>
      <c r="F136" s="23"/>
    </row>
    <row r="137" spans="1:6" ht="15.75" customHeight="1" x14ac:dyDescent="0.3">
      <c r="A137" s="4"/>
      <c r="B137" s="23"/>
      <c r="C137" s="23"/>
      <c r="D137" s="23"/>
      <c r="E137" s="23"/>
      <c r="F137" s="23"/>
    </row>
    <row r="138" spans="1:6" ht="15.75" customHeight="1" x14ac:dyDescent="0.3">
      <c r="A138" s="4"/>
      <c r="B138" s="23"/>
      <c r="C138" s="23"/>
      <c r="D138" s="23"/>
      <c r="E138" s="23"/>
      <c r="F138" s="23"/>
    </row>
    <row r="139" spans="1:6" ht="15.75" customHeight="1" x14ac:dyDescent="0.3">
      <c r="A139" s="4"/>
      <c r="B139" s="23"/>
      <c r="C139" s="23"/>
      <c r="D139" s="23"/>
      <c r="E139" s="23"/>
      <c r="F139" s="23"/>
    </row>
    <row r="140" spans="1:6" ht="15.75" customHeight="1" x14ac:dyDescent="0.3">
      <c r="A140" s="4"/>
      <c r="B140" s="23"/>
      <c r="C140" s="23"/>
      <c r="D140" s="23"/>
      <c r="E140" s="23"/>
      <c r="F140" s="23"/>
    </row>
    <row r="141" spans="1:6" ht="15.75" customHeight="1" x14ac:dyDescent="0.3">
      <c r="A141" s="4"/>
      <c r="B141" s="23"/>
      <c r="C141" s="23"/>
      <c r="D141" s="23"/>
      <c r="E141" s="23"/>
      <c r="F141" s="23"/>
    </row>
    <row r="142" spans="1:6" ht="15.75" customHeight="1" x14ac:dyDescent="0.3">
      <c r="A142" s="4"/>
      <c r="B142" s="23"/>
      <c r="C142" s="23"/>
      <c r="D142" s="23"/>
      <c r="E142" s="23"/>
      <c r="F142" s="23"/>
    </row>
    <row r="143" spans="1:6" ht="15.75" customHeight="1" x14ac:dyDescent="0.3">
      <c r="A143" s="4"/>
      <c r="B143" s="23"/>
      <c r="C143" s="23"/>
      <c r="D143" s="23"/>
      <c r="E143" s="23"/>
      <c r="F143" s="23"/>
    </row>
    <row r="144" spans="1:6" ht="15.75" customHeight="1" x14ac:dyDescent="0.3">
      <c r="A144" s="4"/>
      <c r="B144" s="23"/>
      <c r="C144" s="23"/>
      <c r="D144" s="23"/>
      <c r="E144" s="23"/>
      <c r="F144" s="23"/>
    </row>
    <row r="145" spans="1:6" ht="15.75" customHeight="1" x14ac:dyDescent="0.3">
      <c r="A145" s="4"/>
      <c r="B145" s="23"/>
      <c r="C145" s="23"/>
      <c r="D145" s="23"/>
      <c r="E145" s="23"/>
      <c r="F145" s="23"/>
    </row>
    <row r="146" spans="1:6" ht="15.75" customHeight="1" x14ac:dyDescent="0.3">
      <c r="A146" s="4"/>
      <c r="B146" s="23"/>
      <c r="C146" s="23"/>
      <c r="D146" s="23"/>
      <c r="E146" s="23"/>
      <c r="F146" s="23"/>
    </row>
    <row r="147" spans="1:6" ht="15.75" customHeight="1" x14ac:dyDescent="0.3">
      <c r="A147" s="4"/>
      <c r="B147" s="23"/>
      <c r="C147" s="23"/>
      <c r="D147" s="23"/>
      <c r="E147" s="23"/>
      <c r="F147" s="23"/>
    </row>
    <row r="148" spans="1:6" ht="15.75" customHeight="1" x14ac:dyDescent="0.3">
      <c r="A148" s="4"/>
      <c r="B148" s="23"/>
      <c r="C148" s="23"/>
      <c r="D148" s="23"/>
      <c r="E148" s="23"/>
      <c r="F148" s="23"/>
    </row>
    <row r="149" spans="1:6" ht="15.75" customHeight="1" x14ac:dyDescent="0.3">
      <c r="A149" s="4"/>
      <c r="B149" s="23"/>
      <c r="C149" s="23"/>
      <c r="D149" s="23"/>
      <c r="E149" s="23"/>
      <c r="F149" s="23"/>
    </row>
    <row r="150" spans="1:6" ht="15.75" customHeight="1" x14ac:dyDescent="0.3">
      <c r="A150" s="4"/>
      <c r="B150" s="23"/>
      <c r="C150" s="23"/>
      <c r="D150" s="23"/>
      <c r="E150" s="23"/>
      <c r="F150" s="23"/>
    </row>
    <row r="151" spans="1:6" ht="15.75" customHeight="1" x14ac:dyDescent="0.3">
      <c r="A151" s="4"/>
      <c r="B151" s="23"/>
      <c r="C151" s="23"/>
      <c r="D151" s="23"/>
      <c r="E151" s="23"/>
      <c r="F151" s="23"/>
    </row>
    <row r="152" spans="1:6" ht="15.75" customHeight="1" x14ac:dyDescent="0.3">
      <c r="A152" s="4"/>
      <c r="B152" s="23"/>
      <c r="C152" s="23"/>
      <c r="D152" s="23"/>
      <c r="E152" s="23"/>
      <c r="F152" s="23"/>
    </row>
    <row r="153" spans="1:6" ht="15.75" customHeight="1" x14ac:dyDescent="0.3">
      <c r="A153" s="4"/>
      <c r="B153" s="23"/>
      <c r="C153" s="23"/>
      <c r="D153" s="23"/>
      <c r="E153" s="23"/>
      <c r="F153" s="23"/>
    </row>
    <row r="154" spans="1:6" ht="15.75" customHeight="1" x14ac:dyDescent="0.3">
      <c r="A154" s="4"/>
      <c r="B154" s="23"/>
      <c r="C154" s="23"/>
      <c r="D154" s="23"/>
      <c r="E154" s="23"/>
      <c r="F154" s="23"/>
    </row>
    <row r="155" spans="1:6" ht="15.75" customHeight="1" x14ac:dyDescent="0.3">
      <c r="A155" s="4"/>
      <c r="B155" s="23"/>
      <c r="C155" s="23"/>
      <c r="D155" s="23"/>
      <c r="E155" s="23"/>
      <c r="F155" s="23"/>
    </row>
    <row r="156" spans="1:6" ht="15.75" customHeight="1" x14ac:dyDescent="0.3">
      <c r="A156" s="4"/>
      <c r="B156" s="23"/>
      <c r="C156" s="23"/>
      <c r="D156" s="23"/>
      <c r="E156" s="23"/>
      <c r="F156" s="23"/>
    </row>
    <row r="157" spans="1:6" ht="15.75" customHeight="1" x14ac:dyDescent="0.3">
      <c r="A157" s="4"/>
      <c r="B157" s="23"/>
      <c r="C157" s="23"/>
      <c r="D157" s="23"/>
      <c r="E157" s="23"/>
      <c r="F157" s="23"/>
    </row>
    <row r="158" spans="1:6" ht="15.75" customHeight="1" x14ac:dyDescent="0.3">
      <c r="A158" s="4"/>
      <c r="B158" s="23"/>
      <c r="C158" s="23"/>
      <c r="D158" s="23"/>
      <c r="E158" s="23"/>
      <c r="F158" s="23"/>
    </row>
    <row r="159" spans="1:6" ht="15.75" customHeight="1" x14ac:dyDescent="0.3">
      <c r="A159" s="4"/>
      <c r="B159" s="23"/>
      <c r="C159" s="23"/>
      <c r="D159" s="23"/>
      <c r="E159" s="23"/>
      <c r="F159" s="23"/>
    </row>
    <row r="160" spans="1:6" ht="15.75" customHeight="1" x14ac:dyDescent="0.3">
      <c r="A160" s="4"/>
      <c r="B160" s="23"/>
      <c r="C160" s="23"/>
      <c r="D160" s="23"/>
      <c r="E160" s="23"/>
      <c r="F160" s="23"/>
    </row>
    <row r="161" spans="1:6" ht="15.75" customHeight="1" x14ac:dyDescent="0.3">
      <c r="A161" s="4"/>
      <c r="B161" s="23"/>
      <c r="C161" s="23"/>
      <c r="D161" s="23"/>
      <c r="E161" s="23"/>
      <c r="F161" s="23"/>
    </row>
    <row r="162" spans="1:6" ht="15.75" customHeight="1" x14ac:dyDescent="0.3">
      <c r="A162" s="4"/>
      <c r="B162" s="23"/>
      <c r="C162" s="23"/>
      <c r="D162" s="23"/>
      <c r="E162" s="23"/>
      <c r="F162" s="23"/>
    </row>
    <row r="163" spans="1:6" ht="15.75" customHeight="1" x14ac:dyDescent="0.3">
      <c r="A163" s="4"/>
      <c r="B163" s="23"/>
      <c r="C163" s="23"/>
      <c r="D163" s="23"/>
      <c r="E163" s="23"/>
      <c r="F163" s="23"/>
    </row>
    <row r="164" spans="1:6" ht="15.75" customHeight="1" x14ac:dyDescent="0.3">
      <c r="A164" s="4"/>
      <c r="B164" s="23"/>
      <c r="C164" s="23"/>
      <c r="D164" s="23"/>
      <c r="E164" s="23"/>
      <c r="F164" s="23"/>
    </row>
    <row r="165" spans="1:6" ht="15.75" customHeight="1" x14ac:dyDescent="0.3">
      <c r="A165" s="4"/>
      <c r="B165" s="23"/>
      <c r="C165" s="23"/>
      <c r="D165" s="23"/>
      <c r="E165" s="23"/>
      <c r="F165" s="23"/>
    </row>
    <row r="166" spans="1:6" ht="15.75" customHeight="1" x14ac:dyDescent="0.3">
      <c r="A166" s="4"/>
      <c r="B166" s="23"/>
      <c r="C166" s="23"/>
      <c r="D166" s="23"/>
      <c r="E166" s="23"/>
      <c r="F166" s="23"/>
    </row>
    <row r="167" spans="1:6" ht="15.75" customHeight="1" x14ac:dyDescent="0.3">
      <c r="A167" s="4"/>
      <c r="B167" s="23"/>
      <c r="C167" s="23"/>
      <c r="D167" s="23"/>
      <c r="E167" s="23"/>
      <c r="F167" s="23"/>
    </row>
    <row r="168" spans="1:6" ht="15.75" customHeight="1" x14ac:dyDescent="0.3">
      <c r="A168" s="4"/>
      <c r="B168" s="23"/>
      <c r="C168" s="23"/>
      <c r="D168" s="23"/>
      <c r="E168" s="23"/>
      <c r="F168" s="23"/>
    </row>
    <row r="169" spans="1:6" ht="15.75" customHeight="1" x14ac:dyDescent="0.3">
      <c r="A169" s="4"/>
      <c r="B169" s="23"/>
      <c r="C169" s="23"/>
      <c r="D169" s="23"/>
      <c r="E169" s="23"/>
      <c r="F169" s="23"/>
    </row>
    <row r="170" spans="1:6" ht="15.75" customHeight="1" x14ac:dyDescent="0.3">
      <c r="A170" s="4"/>
      <c r="B170" s="23"/>
      <c r="C170" s="23"/>
      <c r="D170" s="23"/>
      <c r="E170" s="23"/>
      <c r="F170" s="23"/>
    </row>
    <row r="171" spans="1:6" ht="15.75" customHeight="1" x14ac:dyDescent="0.3">
      <c r="A171" s="4"/>
      <c r="B171" s="23"/>
      <c r="C171" s="23"/>
      <c r="D171" s="23"/>
      <c r="E171" s="23"/>
      <c r="F171" s="23"/>
    </row>
    <row r="172" spans="1:6" ht="15.75" customHeight="1" x14ac:dyDescent="0.3">
      <c r="A172" s="4"/>
      <c r="B172" s="23"/>
      <c r="C172" s="23"/>
      <c r="D172" s="23"/>
      <c r="E172" s="23"/>
      <c r="F172" s="23"/>
    </row>
    <row r="173" spans="1:6" ht="15.75" customHeight="1" x14ac:dyDescent="0.3">
      <c r="A173" s="4"/>
      <c r="B173" s="23"/>
      <c r="C173" s="23"/>
      <c r="D173" s="23"/>
      <c r="E173" s="23"/>
      <c r="F173" s="23"/>
    </row>
    <row r="174" spans="1:6" ht="15.75" customHeight="1" x14ac:dyDescent="0.3">
      <c r="A174" s="4"/>
      <c r="B174" s="23"/>
      <c r="C174" s="23"/>
      <c r="D174" s="23"/>
      <c r="E174" s="23"/>
      <c r="F174" s="23"/>
    </row>
    <row r="175" spans="1:6" ht="15.75" customHeight="1" x14ac:dyDescent="0.3">
      <c r="A175" s="4"/>
      <c r="B175" s="23"/>
      <c r="C175" s="23"/>
      <c r="D175" s="23"/>
      <c r="E175" s="23"/>
      <c r="F175" s="23"/>
    </row>
    <row r="176" spans="1:6" ht="15.75" customHeight="1" x14ac:dyDescent="0.3">
      <c r="A176" s="4"/>
      <c r="B176" s="23"/>
      <c r="C176" s="23"/>
      <c r="D176" s="23"/>
      <c r="E176" s="23"/>
      <c r="F176" s="23"/>
    </row>
    <row r="177" spans="1:6" ht="15.75" customHeight="1" x14ac:dyDescent="0.3">
      <c r="A177" s="4"/>
      <c r="B177" s="23"/>
      <c r="C177" s="23"/>
      <c r="D177" s="23"/>
      <c r="E177" s="23"/>
      <c r="F177" s="23"/>
    </row>
    <row r="178" spans="1:6" ht="15.75" customHeight="1" x14ac:dyDescent="0.3">
      <c r="A178" s="4"/>
      <c r="B178" s="23"/>
      <c r="C178" s="23"/>
      <c r="D178" s="23"/>
      <c r="E178" s="23"/>
      <c r="F178" s="23"/>
    </row>
    <row r="179" spans="1:6" ht="15.75" customHeight="1" x14ac:dyDescent="0.3">
      <c r="A179" s="4"/>
      <c r="B179" s="23"/>
      <c r="C179" s="23"/>
      <c r="D179" s="23"/>
      <c r="E179" s="23"/>
      <c r="F179" s="23"/>
    </row>
    <row r="180" spans="1:6" ht="15.75" customHeight="1" x14ac:dyDescent="0.3">
      <c r="A180" s="4"/>
      <c r="B180" s="23"/>
      <c r="C180" s="23"/>
      <c r="D180" s="23"/>
      <c r="E180" s="23"/>
      <c r="F180" s="23"/>
    </row>
    <row r="181" spans="1:6" ht="15.75" customHeight="1" x14ac:dyDescent="0.3">
      <c r="A181" s="4"/>
      <c r="B181" s="23"/>
      <c r="C181" s="23"/>
      <c r="D181" s="23"/>
      <c r="E181" s="23"/>
      <c r="F181" s="23"/>
    </row>
    <row r="182" spans="1:6" ht="15.75" customHeight="1" x14ac:dyDescent="0.3">
      <c r="A182" s="4"/>
      <c r="B182" s="23"/>
      <c r="C182" s="23"/>
      <c r="D182" s="23"/>
      <c r="E182" s="23"/>
      <c r="F182" s="23"/>
    </row>
    <row r="183" spans="1:6" ht="15.75" customHeight="1" x14ac:dyDescent="0.3">
      <c r="A183" s="4"/>
      <c r="B183" s="23"/>
      <c r="C183" s="23"/>
      <c r="D183" s="23"/>
      <c r="E183" s="23"/>
      <c r="F183" s="23"/>
    </row>
    <row r="184" spans="1:6" ht="15.75" customHeight="1" x14ac:dyDescent="0.3">
      <c r="A184" s="4"/>
      <c r="B184" s="23"/>
      <c r="C184" s="23"/>
      <c r="D184" s="23"/>
      <c r="E184" s="23"/>
      <c r="F184" s="23"/>
    </row>
    <row r="185" spans="1:6" ht="15.75" customHeight="1" x14ac:dyDescent="0.3">
      <c r="A185" s="4"/>
      <c r="B185" s="23"/>
      <c r="C185" s="23"/>
      <c r="D185" s="23"/>
      <c r="E185" s="23"/>
      <c r="F185" s="23"/>
    </row>
    <row r="186" spans="1:6" ht="15.75" customHeight="1" x14ac:dyDescent="0.3">
      <c r="A186" s="4"/>
      <c r="B186" s="23"/>
      <c r="C186" s="23"/>
      <c r="D186" s="23"/>
      <c r="E186" s="23"/>
      <c r="F186" s="23"/>
    </row>
    <row r="187" spans="1:6" ht="15.75" customHeight="1" x14ac:dyDescent="0.3">
      <c r="A187" s="4"/>
      <c r="B187" s="23"/>
      <c r="C187" s="23"/>
      <c r="D187" s="23"/>
      <c r="E187" s="23"/>
      <c r="F187" s="23"/>
    </row>
    <row r="188" spans="1:6" ht="15.75" customHeight="1" x14ac:dyDescent="0.3">
      <c r="A188" s="4"/>
      <c r="B188" s="23"/>
      <c r="C188" s="23"/>
      <c r="D188" s="23"/>
      <c r="E188" s="23"/>
      <c r="F188" s="23"/>
    </row>
    <row r="189" spans="1:6" ht="15.75" customHeight="1" x14ac:dyDescent="0.3">
      <c r="A189" s="4"/>
      <c r="B189" s="23"/>
      <c r="C189" s="23"/>
      <c r="D189" s="23"/>
      <c r="E189" s="23"/>
      <c r="F189" s="23"/>
    </row>
    <row r="190" spans="1:6" ht="15.75" customHeight="1" x14ac:dyDescent="0.3">
      <c r="A190" s="4"/>
      <c r="B190" s="23"/>
      <c r="C190" s="23"/>
      <c r="D190" s="23"/>
      <c r="E190" s="23"/>
      <c r="F190" s="23"/>
    </row>
    <row r="191" spans="1:6" ht="15.75" customHeight="1" x14ac:dyDescent="0.3">
      <c r="A191" s="4"/>
      <c r="B191" s="23"/>
      <c r="C191" s="23"/>
      <c r="D191" s="23"/>
      <c r="E191" s="23"/>
      <c r="F191" s="23"/>
    </row>
    <row r="192" spans="1:6" ht="15.75" customHeight="1" x14ac:dyDescent="0.3">
      <c r="A192" s="4"/>
      <c r="B192" s="23"/>
      <c r="C192" s="23"/>
      <c r="D192" s="23"/>
      <c r="E192" s="23"/>
      <c r="F192" s="23"/>
    </row>
    <row r="193" spans="1:6" ht="15.75" customHeight="1" x14ac:dyDescent="0.3">
      <c r="A193" s="4"/>
      <c r="B193" s="23"/>
      <c r="C193" s="23"/>
      <c r="D193" s="23"/>
      <c r="E193" s="23"/>
      <c r="F193" s="23"/>
    </row>
    <row r="194" spans="1:6" ht="15.75" customHeight="1" x14ac:dyDescent="0.3">
      <c r="A194" s="4"/>
      <c r="B194" s="23"/>
      <c r="C194" s="23"/>
      <c r="D194" s="23"/>
      <c r="E194" s="23"/>
      <c r="F194" s="23"/>
    </row>
    <row r="195" spans="1:6" ht="15.75" customHeight="1" x14ac:dyDescent="0.3">
      <c r="A195" s="4"/>
      <c r="B195" s="23"/>
      <c r="C195" s="23"/>
      <c r="D195" s="23"/>
      <c r="E195" s="23"/>
      <c r="F195" s="23"/>
    </row>
    <row r="196" spans="1:6" ht="15.75" customHeight="1" x14ac:dyDescent="0.3">
      <c r="A196" s="4"/>
      <c r="B196" s="23"/>
      <c r="C196" s="23"/>
      <c r="D196" s="23"/>
      <c r="E196" s="23"/>
      <c r="F196" s="23"/>
    </row>
    <row r="197" spans="1:6" ht="15.75" customHeight="1" x14ac:dyDescent="0.3">
      <c r="A197" s="4"/>
      <c r="B197" s="23"/>
      <c r="C197" s="23"/>
      <c r="D197" s="23"/>
      <c r="E197" s="23"/>
      <c r="F197" s="23"/>
    </row>
    <row r="198" spans="1:6" ht="15.75" customHeight="1" x14ac:dyDescent="0.3">
      <c r="A198" s="4"/>
      <c r="B198" s="23"/>
      <c r="C198" s="23"/>
      <c r="D198" s="23"/>
      <c r="E198" s="23"/>
      <c r="F198" s="23"/>
    </row>
    <row r="199" spans="1:6" ht="15.75" customHeight="1" x14ac:dyDescent="0.3">
      <c r="A199" s="4"/>
      <c r="B199" s="23"/>
      <c r="C199" s="23"/>
      <c r="D199" s="23"/>
      <c r="E199" s="23"/>
      <c r="F199" s="23"/>
    </row>
    <row r="200" spans="1:6" ht="15.75" customHeight="1" x14ac:dyDescent="0.3">
      <c r="A200" s="4"/>
      <c r="B200" s="23"/>
      <c r="C200" s="23"/>
      <c r="D200" s="23"/>
      <c r="E200" s="23"/>
      <c r="F200" s="23"/>
    </row>
    <row r="201" spans="1:6" ht="15.75" customHeight="1" x14ac:dyDescent="0.3">
      <c r="A201" s="4"/>
      <c r="B201" s="4"/>
      <c r="C201" s="4"/>
      <c r="D201" s="4"/>
      <c r="E201" s="4"/>
      <c r="F201" s="4"/>
    </row>
    <row r="202" spans="1:6" ht="15.75" customHeight="1" x14ac:dyDescent="0.3">
      <c r="A202" s="4"/>
      <c r="B202" s="4"/>
      <c r="C202" s="4"/>
      <c r="D202" s="4"/>
      <c r="E202" s="4"/>
      <c r="F202" s="4"/>
    </row>
    <row r="203" spans="1:6" ht="15.75" customHeight="1" x14ac:dyDescent="0.3">
      <c r="A203" s="4"/>
      <c r="B203" s="4"/>
      <c r="C203" s="4"/>
      <c r="D203" s="4"/>
      <c r="E203" s="4"/>
      <c r="F203" s="4"/>
    </row>
    <row r="204" spans="1:6" ht="15.75" customHeight="1" x14ac:dyDescent="0.3">
      <c r="A204" s="4"/>
      <c r="B204" s="4"/>
      <c r="C204" s="4"/>
      <c r="D204" s="4"/>
      <c r="E204" s="4"/>
      <c r="F204" s="4"/>
    </row>
    <row r="205" spans="1:6" ht="15.75" customHeight="1" x14ac:dyDescent="0.3">
      <c r="A205" s="4"/>
      <c r="B205" s="4"/>
      <c r="C205" s="4"/>
      <c r="D205" s="4"/>
      <c r="E205" s="4"/>
      <c r="F205" s="4"/>
    </row>
    <row r="206" spans="1:6" ht="15.75" customHeight="1" x14ac:dyDescent="0.3">
      <c r="A206" s="4"/>
      <c r="B206" s="4"/>
      <c r="C206" s="4"/>
      <c r="D206" s="4"/>
      <c r="E206" s="4"/>
      <c r="F206" s="4"/>
    </row>
    <row r="207" spans="1:6" ht="15.75" customHeight="1" x14ac:dyDescent="0.3">
      <c r="A207" s="4"/>
      <c r="B207" s="4"/>
      <c r="C207" s="4"/>
      <c r="D207" s="4"/>
      <c r="E207" s="4"/>
      <c r="F207" s="4"/>
    </row>
    <row r="208" spans="1:6" ht="15.75" customHeight="1" x14ac:dyDescent="0.3">
      <c r="A208" s="4"/>
      <c r="B208" s="4"/>
      <c r="C208" s="4"/>
      <c r="D208" s="4"/>
      <c r="E208" s="4"/>
      <c r="F208" s="4"/>
    </row>
    <row r="209" spans="1:6" ht="15.75" customHeight="1" x14ac:dyDescent="0.3">
      <c r="A209" s="4"/>
      <c r="B209" s="4"/>
      <c r="C209" s="4"/>
      <c r="D209" s="4"/>
      <c r="E209" s="4"/>
      <c r="F209" s="4"/>
    </row>
    <row r="210" spans="1:6" ht="15.75" customHeight="1" x14ac:dyDescent="0.3">
      <c r="A210" s="4"/>
      <c r="B210" s="4"/>
      <c r="C210" s="4"/>
      <c r="D210" s="4"/>
      <c r="E210" s="4"/>
      <c r="F210" s="4"/>
    </row>
    <row r="211" spans="1:6" ht="15.75" customHeight="1" x14ac:dyDescent="0.3">
      <c r="A211" s="4"/>
      <c r="B211" s="4"/>
      <c r="C211" s="4"/>
      <c r="D211" s="4"/>
      <c r="E211" s="4"/>
      <c r="F211" s="4"/>
    </row>
    <row r="212" spans="1:6" ht="15.75" customHeight="1" x14ac:dyDescent="0.3">
      <c r="A212" s="4"/>
      <c r="B212" s="4"/>
      <c r="C212" s="4"/>
      <c r="D212" s="4"/>
      <c r="E212" s="4"/>
      <c r="F212" s="4"/>
    </row>
    <row r="213" spans="1:6" ht="15.75" customHeight="1" x14ac:dyDescent="0.3">
      <c r="A213" s="4"/>
      <c r="B213" s="4"/>
      <c r="C213" s="4"/>
      <c r="D213" s="4"/>
      <c r="E213" s="4"/>
      <c r="F213" s="4"/>
    </row>
    <row r="214" spans="1:6" ht="15.75" customHeight="1" x14ac:dyDescent="0.3">
      <c r="A214" s="4"/>
      <c r="B214" s="4"/>
      <c r="C214" s="4"/>
      <c r="D214" s="4"/>
      <c r="E214" s="4"/>
      <c r="F214" s="4"/>
    </row>
    <row r="215" spans="1:6" ht="15.75" customHeight="1" x14ac:dyDescent="0.3">
      <c r="A215" s="4"/>
      <c r="B215" s="4"/>
      <c r="C215" s="4"/>
      <c r="D215" s="4"/>
      <c r="E215" s="4"/>
      <c r="F215" s="4"/>
    </row>
    <row r="216" spans="1:6" ht="15.75" customHeight="1" x14ac:dyDescent="0.3">
      <c r="A216" s="4"/>
      <c r="B216" s="4"/>
      <c r="C216" s="4"/>
      <c r="D216" s="4"/>
      <c r="E216" s="4"/>
      <c r="F216" s="4"/>
    </row>
    <row r="217" spans="1:6" ht="15.75" customHeight="1" x14ac:dyDescent="0.3">
      <c r="A217" s="4"/>
      <c r="B217" s="4"/>
      <c r="C217" s="4"/>
      <c r="D217" s="4"/>
      <c r="E217" s="4"/>
      <c r="F217" s="4"/>
    </row>
    <row r="218" spans="1:6" ht="15.75" customHeight="1" x14ac:dyDescent="0.3">
      <c r="A218" s="4"/>
      <c r="B218" s="4"/>
      <c r="C218" s="4"/>
      <c r="D218" s="4"/>
      <c r="E218" s="4"/>
      <c r="F218" s="4"/>
    </row>
    <row r="219" spans="1:6" ht="15.75" customHeight="1" x14ac:dyDescent="0.3">
      <c r="A219" s="4"/>
      <c r="B219" s="4"/>
      <c r="C219" s="4"/>
      <c r="D219" s="4"/>
      <c r="E219" s="4"/>
      <c r="F219" s="4"/>
    </row>
    <row r="220" spans="1:6" ht="15.75" customHeight="1" x14ac:dyDescent="0.3">
      <c r="A220" s="4"/>
      <c r="B220" s="4"/>
      <c r="C220" s="4"/>
      <c r="D220" s="4"/>
      <c r="E220" s="4"/>
      <c r="F220" s="4"/>
    </row>
    <row r="221" spans="1:6" ht="15.75" customHeight="1" x14ac:dyDescent="0.3">
      <c r="A221" s="4"/>
      <c r="B221" s="4"/>
      <c r="C221" s="4"/>
      <c r="D221" s="4"/>
      <c r="E221" s="4"/>
      <c r="F221" s="4"/>
    </row>
    <row r="222" spans="1:6" ht="15.75" customHeight="1" x14ac:dyDescent="0.3">
      <c r="A222" s="4"/>
      <c r="B222" s="4"/>
      <c r="C222" s="4"/>
      <c r="D222" s="4"/>
      <c r="E222" s="4"/>
      <c r="F222" s="4"/>
    </row>
    <row r="223" spans="1:6" ht="15.75" customHeight="1" x14ac:dyDescent="0.3">
      <c r="A223" s="4"/>
      <c r="B223" s="4"/>
      <c r="C223" s="4"/>
      <c r="D223" s="4"/>
      <c r="E223" s="4"/>
      <c r="F223" s="4"/>
    </row>
    <row r="224" spans="1:6" ht="15.75" customHeight="1" x14ac:dyDescent="0.3">
      <c r="A224" s="4"/>
      <c r="B224" s="4"/>
      <c r="C224" s="4"/>
      <c r="D224" s="4"/>
      <c r="E224" s="4"/>
      <c r="F224" s="4"/>
    </row>
    <row r="225" spans="1:6" ht="15.75" customHeight="1" x14ac:dyDescent="0.3">
      <c r="A225" s="4"/>
      <c r="B225" s="4"/>
      <c r="C225" s="4"/>
      <c r="D225" s="4"/>
      <c r="E225" s="4"/>
      <c r="F225" s="4"/>
    </row>
    <row r="226" spans="1:6" ht="15.75" customHeight="1" x14ac:dyDescent="0.3">
      <c r="A226" s="4"/>
      <c r="B226" s="4"/>
      <c r="C226" s="4"/>
      <c r="D226" s="4"/>
      <c r="E226" s="4"/>
      <c r="F226" s="4"/>
    </row>
    <row r="227" spans="1:6" ht="15.75" customHeight="1" x14ac:dyDescent="0.3">
      <c r="A227" s="4"/>
      <c r="B227" s="4"/>
      <c r="C227" s="4"/>
      <c r="D227" s="4"/>
      <c r="E227" s="4"/>
      <c r="F227" s="4"/>
    </row>
    <row r="228" spans="1:6" ht="15.75" customHeight="1" x14ac:dyDescent="0.3">
      <c r="A228" s="4"/>
      <c r="B228" s="4"/>
      <c r="C228" s="4"/>
      <c r="D228" s="4"/>
      <c r="E228" s="4"/>
      <c r="F228" s="4"/>
    </row>
    <row r="229" spans="1:6" ht="15.75" customHeight="1" x14ac:dyDescent="0.3">
      <c r="A229" s="4"/>
      <c r="B229" s="4"/>
      <c r="C229" s="4"/>
      <c r="D229" s="4"/>
      <c r="E229" s="4"/>
      <c r="F229" s="4"/>
    </row>
    <row r="230" spans="1:6" ht="15.75" customHeight="1" x14ac:dyDescent="0.3">
      <c r="A230" s="4"/>
      <c r="B230" s="4"/>
      <c r="C230" s="4"/>
      <c r="D230" s="4"/>
      <c r="E230" s="4"/>
      <c r="F230" s="4"/>
    </row>
    <row r="231" spans="1:6" ht="15.75" customHeight="1" x14ac:dyDescent="0.3">
      <c r="A231" s="4"/>
      <c r="B231" s="4"/>
      <c r="C231" s="4"/>
      <c r="D231" s="4"/>
      <c r="E231" s="4"/>
      <c r="F231" s="4"/>
    </row>
    <row r="232" spans="1:6" ht="15.75" customHeight="1" x14ac:dyDescent="0.3">
      <c r="A232" s="4"/>
      <c r="B232" s="4"/>
      <c r="C232" s="4"/>
      <c r="D232" s="4"/>
      <c r="E232" s="4"/>
      <c r="F232" s="4"/>
    </row>
    <row r="233" spans="1:6" ht="15.75" customHeight="1" x14ac:dyDescent="0.3">
      <c r="A233" s="4"/>
      <c r="B233" s="4"/>
      <c r="C233" s="4"/>
      <c r="D233" s="4"/>
      <c r="E233" s="4"/>
      <c r="F233" s="4"/>
    </row>
    <row r="234" spans="1:6" ht="15.75" customHeight="1" x14ac:dyDescent="0.3">
      <c r="A234" s="4"/>
      <c r="B234" s="4"/>
      <c r="C234" s="4"/>
      <c r="D234" s="4"/>
      <c r="E234" s="4"/>
      <c r="F234" s="4"/>
    </row>
    <row r="235" spans="1:6" ht="15.75" customHeight="1" x14ac:dyDescent="0.3">
      <c r="A235" s="4"/>
      <c r="B235" s="4"/>
      <c r="C235" s="4"/>
      <c r="D235" s="4"/>
      <c r="E235" s="4"/>
      <c r="F235" s="4"/>
    </row>
    <row r="236" spans="1:6" ht="15.75" customHeight="1" x14ac:dyDescent="0.3">
      <c r="A236" s="4"/>
      <c r="B236" s="4"/>
      <c r="C236" s="4"/>
      <c r="D236" s="4"/>
      <c r="E236" s="4"/>
      <c r="F236" s="4"/>
    </row>
    <row r="237" spans="1:6" ht="15.75" customHeight="1" x14ac:dyDescent="0.3">
      <c r="A237" s="4"/>
      <c r="B237" s="4"/>
      <c r="C237" s="4"/>
      <c r="D237" s="4"/>
      <c r="E237" s="4"/>
      <c r="F237" s="4"/>
    </row>
    <row r="238" spans="1:6" ht="15.75" customHeight="1" x14ac:dyDescent="0.3">
      <c r="A238" s="4"/>
      <c r="B238" s="4"/>
      <c r="C238" s="4"/>
      <c r="D238" s="4"/>
      <c r="E238" s="4"/>
      <c r="F238" s="4"/>
    </row>
    <row r="239" spans="1:6" ht="15.75" customHeight="1" x14ac:dyDescent="0.3">
      <c r="A239" s="4"/>
      <c r="B239" s="4"/>
      <c r="C239" s="4"/>
      <c r="D239" s="4"/>
      <c r="E239" s="4"/>
      <c r="F239" s="4"/>
    </row>
    <row r="240" spans="1:6" ht="15.75" customHeight="1" x14ac:dyDescent="0.3">
      <c r="A240" s="4"/>
      <c r="B240" s="4"/>
      <c r="C240" s="4"/>
      <c r="D240" s="4"/>
      <c r="E240" s="4"/>
      <c r="F240" s="4"/>
    </row>
    <row r="241" spans="1:6" ht="15.75" customHeight="1" x14ac:dyDescent="0.3">
      <c r="A241" s="4"/>
      <c r="B241" s="4"/>
      <c r="C241" s="4"/>
      <c r="D241" s="4"/>
      <c r="E241" s="4"/>
      <c r="F241" s="4"/>
    </row>
    <row r="242" spans="1:6" ht="15.75" customHeight="1" x14ac:dyDescent="0.3">
      <c r="A242" s="4"/>
      <c r="B242" s="4"/>
      <c r="C242" s="4"/>
      <c r="D242" s="4"/>
      <c r="E242" s="4"/>
      <c r="F242" s="4"/>
    </row>
    <row r="243" spans="1:6" ht="15.75" customHeight="1" x14ac:dyDescent="0.3">
      <c r="A243" s="4"/>
      <c r="B243" s="4"/>
      <c r="C243" s="4"/>
      <c r="D243" s="4"/>
      <c r="E243" s="4"/>
      <c r="F243" s="4"/>
    </row>
    <row r="244" spans="1:6" ht="15.75" customHeight="1" x14ac:dyDescent="0.3">
      <c r="A244" s="4"/>
      <c r="B244" s="4"/>
      <c r="C244" s="4"/>
      <c r="D244" s="4"/>
      <c r="E244" s="4"/>
      <c r="F244" s="4"/>
    </row>
    <row r="245" spans="1:6" ht="15.75" customHeight="1" x14ac:dyDescent="0.3">
      <c r="A245" s="4"/>
      <c r="B245" s="4"/>
      <c r="C245" s="4"/>
      <c r="D245" s="4"/>
      <c r="E245" s="4"/>
      <c r="F245" s="4"/>
    </row>
    <row r="246" spans="1:6" ht="15.75" customHeight="1" x14ac:dyDescent="0.3">
      <c r="A246" s="4"/>
      <c r="B246" s="4"/>
      <c r="C246" s="4"/>
      <c r="D246" s="4"/>
      <c r="E246" s="4"/>
      <c r="F246" s="4"/>
    </row>
    <row r="247" spans="1:6" ht="15.75" customHeight="1" x14ac:dyDescent="0.3">
      <c r="A247" s="4"/>
      <c r="B247" s="4"/>
      <c r="C247" s="4"/>
      <c r="D247" s="4"/>
      <c r="E247" s="4"/>
      <c r="F247" s="4"/>
    </row>
    <row r="248" spans="1:6" ht="15.75" customHeight="1" x14ac:dyDescent="0.3">
      <c r="A248" s="4"/>
      <c r="B248" s="4"/>
      <c r="C248" s="4"/>
      <c r="D248" s="4"/>
      <c r="E248" s="4"/>
      <c r="F248" s="4"/>
    </row>
    <row r="249" spans="1:6" ht="15.75" customHeight="1" x14ac:dyDescent="0.3">
      <c r="A249" s="4"/>
      <c r="B249" s="4"/>
      <c r="C249" s="4"/>
      <c r="D249" s="4"/>
      <c r="E249" s="4"/>
      <c r="F249" s="4"/>
    </row>
    <row r="250" spans="1:6" ht="15.75" customHeight="1" x14ac:dyDescent="0.3">
      <c r="A250" s="4"/>
      <c r="B250" s="4"/>
      <c r="C250" s="4"/>
      <c r="D250" s="4"/>
      <c r="E250" s="4"/>
      <c r="F250" s="4"/>
    </row>
    <row r="251" spans="1:6" ht="15.75" customHeight="1" x14ac:dyDescent="0.3">
      <c r="A251" s="4"/>
      <c r="B251" s="4"/>
      <c r="C251" s="4"/>
      <c r="D251" s="4"/>
      <c r="E251" s="4"/>
      <c r="F251" s="4"/>
    </row>
    <row r="252" spans="1:6" ht="15.75" customHeight="1" x14ac:dyDescent="0.3">
      <c r="A252" s="4"/>
      <c r="B252" s="4"/>
      <c r="C252" s="4"/>
      <c r="D252" s="4"/>
      <c r="E252" s="4"/>
      <c r="F252" s="4"/>
    </row>
    <row r="253" spans="1:6" ht="15.75" customHeight="1" x14ac:dyDescent="0.3">
      <c r="A253" s="4"/>
      <c r="B253" s="4"/>
      <c r="C253" s="4"/>
      <c r="D253" s="4"/>
      <c r="E253" s="4"/>
      <c r="F253" s="4"/>
    </row>
    <row r="254" spans="1:6" ht="15.75" customHeight="1" x14ac:dyDescent="0.25"/>
    <row r="255" spans="1:6" ht="15.75" customHeight="1" x14ac:dyDescent="0.25"/>
    <row r="256" spans="1: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Z1000"/>
  <sheetViews>
    <sheetView workbookViewId="0"/>
  </sheetViews>
  <sheetFormatPr defaultColWidth="14.42578125" defaultRowHeight="15" customHeight="1" x14ac:dyDescent="0.25"/>
  <cols>
    <col min="1" max="1" width="36.7109375" customWidth="1"/>
    <col min="2" max="4" width="9.140625" customWidth="1"/>
    <col min="5" max="5" width="3.7109375" customWidth="1"/>
    <col min="6" max="8" width="9.140625" customWidth="1"/>
    <col min="9" max="9" width="3.7109375" customWidth="1"/>
    <col min="10" max="12" width="9.140625" customWidth="1"/>
    <col min="13" max="26" width="8.7109375" customWidth="1"/>
  </cols>
  <sheetData>
    <row r="1" spans="1:26" ht="15" customHeight="1" x14ac:dyDescent="0.3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5" customHeigh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" customHeight="1" x14ac:dyDescent="0.3">
      <c r="A3" s="4" t="s">
        <v>123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5" customHeight="1" x14ac:dyDescent="0.3">
      <c r="A4" s="106" t="s">
        <v>124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5" customHeight="1" x14ac:dyDescent="0.3">
      <c r="A5" s="4"/>
      <c r="B5" s="61"/>
      <c r="C5" s="107" t="s">
        <v>125</v>
      </c>
      <c r="D5" s="61"/>
      <c r="E5" s="4"/>
      <c r="F5" s="61"/>
      <c r="G5" s="107" t="s">
        <v>126</v>
      </c>
      <c r="H5" s="61"/>
      <c r="I5" s="4"/>
      <c r="J5" s="61"/>
      <c r="K5" s="107" t="s">
        <v>127</v>
      </c>
      <c r="L5" s="61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5" customHeight="1" x14ac:dyDescent="0.3">
      <c r="A6" s="61"/>
      <c r="B6" s="14">
        <v>2010</v>
      </c>
      <c r="C6" s="14">
        <v>2011</v>
      </c>
      <c r="D6" s="14">
        <v>2012</v>
      </c>
      <c r="E6" s="14"/>
      <c r="F6" s="14">
        <v>2010</v>
      </c>
      <c r="G6" s="14">
        <v>2011</v>
      </c>
      <c r="H6" s="14">
        <v>2012</v>
      </c>
      <c r="I6" s="14"/>
      <c r="J6" s="14">
        <v>2010</v>
      </c>
      <c r="K6" s="14">
        <v>2011</v>
      </c>
      <c r="L6" s="14">
        <v>2012</v>
      </c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5" customHeight="1" x14ac:dyDescent="0.3">
      <c r="A7" s="4" t="s">
        <v>128</v>
      </c>
      <c r="B7" s="23">
        <v>683</v>
      </c>
      <c r="C7" s="23">
        <v>682</v>
      </c>
      <c r="D7" s="23">
        <v>728</v>
      </c>
      <c r="E7" s="23"/>
      <c r="F7" s="23">
        <v>455</v>
      </c>
      <c r="G7" s="23">
        <v>488</v>
      </c>
      <c r="H7" s="23">
        <v>520</v>
      </c>
      <c r="I7" s="23"/>
      <c r="J7" s="23">
        <v>224</v>
      </c>
      <c r="K7" s="23">
        <v>306</v>
      </c>
      <c r="L7" s="23">
        <v>338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5" customHeight="1" x14ac:dyDescent="0.3">
      <c r="A8" s="4" t="s">
        <v>129</v>
      </c>
      <c r="B8" s="23">
        <v>144</v>
      </c>
      <c r="C8" s="23">
        <v>96</v>
      </c>
      <c r="D8" s="23">
        <v>154</v>
      </c>
      <c r="E8" s="23"/>
      <c r="F8" s="23">
        <v>34</v>
      </c>
      <c r="G8" s="23">
        <v>44</v>
      </c>
      <c r="H8" s="23">
        <v>19</v>
      </c>
      <c r="I8" s="23"/>
      <c r="J8" s="23">
        <v>23</v>
      </c>
      <c r="K8" s="23">
        <v>42</v>
      </c>
      <c r="L8" s="23">
        <v>58</v>
      </c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5" customHeight="1" x14ac:dyDescent="0.3">
      <c r="A9" s="4" t="s">
        <v>74</v>
      </c>
      <c r="B9" s="66">
        <v>7.63</v>
      </c>
      <c r="C9" s="66">
        <v>5.04</v>
      </c>
      <c r="D9" s="66">
        <v>7.98</v>
      </c>
      <c r="E9" s="66"/>
      <c r="F9" s="66">
        <v>1.74</v>
      </c>
      <c r="G9" s="66">
        <v>2.17</v>
      </c>
      <c r="H9" s="66">
        <v>0.95</v>
      </c>
      <c r="I9" s="66"/>
      <c r="J9" s="66">
        <v>0.5</v>
      </c>
      <c r="K9" s="66">
        <v>0.92</v>
      </c>
      <c r="L9" s="66">
        <v>1.21</v>
      </c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15" customHeight="1" x14ac:dyDescent="0.3">
      <c r="A10" s="4" t="s">
        <v>75</v>
      </c>
      <c r="B10" s="66">
        <v>1.36</v>
      </c>
      <c r="C10" s="66">
        <v>1.36</v>
      </c>
      <c r="D10" s="66">
        <v>1.36</v>
      </c>
      <c r="E10" s="66"/>
      <c r="F10" s="66">
        <v>0</v>
      </c>
      <c r="G10" s="66">
        <v>0</v>
      </c>
      <c r="H10" s="66">
        <v>0</v>
      </c>
      <c r="I10" s="66"/>
      <c r="J10" s="66">
        <v>0</v>
      </c>
      <c r="K10" s="66">
        <v>0</v>
      </c>
      <c r="L10" s="66">
        <v>0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spans="1:26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spans="1:26" ht="16.5" x14ac:dyDescent="0.3">
      <c r="A12" s="4" t="s">
        <v>130</v>
      </c>
      <c r="B12" s="108">
        <f>B13/B9</f>
        <v>49.984877507813287</v>
      </c>
      <c r="C12" s="108">
        <f>C13/C9</f>
        <v>10.773809523809524</v>
      </c>
      <c r="D12" s="108">
        <f>D13/D9</f>
        <v>7.5639097744360901</v>
      </c>
      <c r="E12" s="108"/>
      <c r="F12" s="108">
        <f>F13/F9</f>
        <v>19.281609195402297</v>
      </c>
      <c r="G12" s="108">
        <f>G13/G9</f>
        <v>18.778801843317972</v>
      </c>
      <c r="H12" s="108">
        <f>H13/H9</f>
        <v>46.515789473684208</v>
      </c>
      <c r="I12" s="108"/>
      <c r="J12" s="108">
        <f>J13/J9</f>
        <v>53.12</v>
      </c>
      <c r="K12" s="108">
        <f>K13/K9</f>
        <v>33.695652173913039</v>
      </c>
      <c r="L12" s="108">
        <f>L13/L9</f>
        <v>24.925619834710744</v>
      </c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16.5" x14ac:dyDescent="0.3">
      <c r="A13" s="4" t="s">
        <v>131</v>
      </c>
      <c r="B13" s="66">
        <f>'Exhibit 7'!M33+'Exhibit 7'!L30+'Exhibit 7'!L32</f>
        <v>381.38461538461536</v>
      </c>
      <c r="C13" s="66">
        <v>54.3</v>
      </c>
      <c r="D13" s="66">
        <v>60.36</v>
      </c>
      <c r="E13" s="66"/>
      <c r="F13" s="66">
        <v>33.549999999999997</v>
      </c>
      <c r="G13" s="66">
        <v>40.75</v>
      </c>
      <c r="H13" s="66">
        <v>44.19</v>
      </c>
      <c r="I13" s="66"/>
      <c r="J13" s="66">
        <v>26.56</v>
      </c>
      <c r="K13" s="66">
        <v>31</v>
      </c>
      <c r="L13" s="66">
        <v>30.16</v>
      </c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spans="1:26" ht="16.5" x14ac:dyDescent="0.3">
      <c r="A14" s="4" t="s">
        <v>132</v>
      </c>
      <c r="B14" s="109">
        <f>B12*B8</f>
        <v>7197.8223611251133</v>
      </c>
      <c r="C14" s="109">
        <f>C12*C8</f>
        <v>1034.2857142857142</v>
      </c>
      <c r="D14" s="109">
        <f>D12*D8</f>
        <v>1164.8421052631579</v>
      </c>
      <c r="E14" s="109"/>
      <c r="F14" s="109">
        <f>F12*F8</f>
        <v>655.57471264367814</v>
      </c>
      <c r="G14" s="109">
        <f>G12*G8</f>
        <v>826.26728110599072</v>
      </c>
      <c r="H14" s="109">
        <f>H12*H8</f>
        <v>883.8</v>
      </c>
      <c r="I14" s="109"/>
      <c r="J14" s="109">
        <f>J12*J8</f>
        <v>1221.76</v>
      </c>
      <c r="K14" s="109">
        <f>K12*K8</f>
        <v>1415.2173913043478</v>
      </c>
      <c r="L14" s="109">
        <f>L12*L8</f>
        <v>1445.6859504132231</v>
      </c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spans="1:26" ht="16.5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16.5" x14ac:dyDescent="0.3">
      <c r="A16" s="4" t="s">
        <v>133</v>
      </c>
      <c r="B16" s="23">
        <v>1320</v>
      </c>
      <c r="C16" s="23">
        <v>1271</v>
      </c>
      <c r="D16" s="23">
        <v>1398</v>
      </c>
      <c r="E16" s="23"/>
      <c r="F16" s="23">
        <v>503</v>
      </c>
      <c r="G16" s="23">
        <v>530</v>
      </c>
      <c r="H16" s="23">
        <v>683</v>
      </c>
      <c r="I16" s="23"/>
      <c r="J16" s="23">
        <v>526</v>
      </c>
      <c r="K16" s="23">
        <v>608</v>
      </c>
      <c r="L16" s="23">
        <v>467</v>
      </c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16.5" x14ac:dyDescent="0.3">
      <c r="A17" s="63" t="s">
        <v>134</v>
      </c>
      <c r="B17" s="110">
        <v>0.43</v>
      </c>
      <c r="C17" s="110">
        <v>0.33</v>
      </c>
      <c r="D17" s="110">
        <v>0.32</v>
      </c>
      <c r="E17" s="110"/>
      <c r="F17" s="110">
        <v>0.41</v>
      </c>
      <c r="G17" s="110">
        <v>0.37</v>
      </c>
      <c r="H17" s="110">
        <v>0.52</v>
      </c>
      <c r="I17" s="110"/>
      <c r="J17" s="110">
        <v>0.2</v>
      </c>
      <c r="K17" s="110">
        <v>0.18</v>
      </c>
      <c r="L17" s="110">
        <v>0</v>
      </c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16.5" x14ac:dyDescent="0.3">
      <c r="A18" s="63" t="s">
        <v>135</v>
      </c>
      <c r="B18" s="110">
        <v>0.56999999999999995</v>
      </c>
      <c r="C18" s="110">
        <v>0.67</v>
      </c>
      <c r="D18" s="110">
        <v>0.68</v>
      </c>
      <c r="E18" s="110"/>
      <c r="F18" s="110">
        <v>0.59</v>
      </c>
      <c r="G18" s="110">
        <v>0.63</v>
      </c>
      <c r="H18" s="110">
        <v>0.48</v>
      </c>
      <c r="I18" s="110"/>
      <c r="J18" s="110">
        <v>0.8</v>
      </c>
      <c r="K18" s="110">
        <v>0.82</v>
      </c>
      <c r="L18" s="110">
        <v>1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16.5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16.5" x14ac:dyDescent="0.3">
      <c r="A20" s="4" t="s">
        <v>79</v>
      </c>
      <c r="B20" s="111" t="s">
        <v>136</v>
      </c>
      <c r="C20" s="111" t="s">
        <v>136</v>
      </c>
      <c r="D20" s="108">
        <v>1.02</v>
      </c>
      <c r="E20" s="108"/>
      <c r="F20" s="111" t="s">
        <v>136</v>
      </c>
      <c r="G20" s="111" t="s">
        <v>136</v>
      </c>
      <c r="H20" s="108">
        <v>1.04</v>
      </c>
      <c r="I20" s="108"/>
      <c r="J20" s="111" t="s">
        <v>136</v>
      </c>
      <c r="K20" s="111" t="s">
        <v>136</v>
      </c>
      <c r="L20" s="108">
        <v>0.86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15.75" customHeight="1" x14ac:dyDescent="0.3">
      <c r="A21" s="61" t="s">
        <v>137</v>
      </c>
      <c r="B21" s="112">
        <v>2.8</v>
      </c>
      <c r="C21" s="112">
        <v>2.9</v>
      </c>
      <c r="D21" s="112">
        <v>3.3</v>
      </c>
      <c r="E21" s="112"/>
      <c r="F21" s="112">
        <v>4.2</v>
      </c>
      <c r="G21" s="112">
        <v>5.4</v>
      </c>
      <c r="H21" s="112">
        <v>2</v>
      </c>
      <c r="I21" s="112"/>
      <c r="J21" s="112">
        <v>4.0999999999999996</v>
      </c>
      <c r="K21" s="112">
        <v>8.1999999999999993</v>
      </c>
      <c r="L21" s="112">
        <v>24.5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15.75" customHeight="1" x14ac:dyDescent="0.3">
      <c r="A22" s="113"/>
      <c r="B22" s="114"/>
      <c r="C22" s="114"/>
      <c r="D22" s="114"/>
      <c r="E22" s="114"/>
      <c r="F22" s="114"/>
      <c r="G22" s="114"/>
      <c r="H22" s="114"/>
      <c r="I22" s="114"/>
      <c r="J22" s="113"/>
      <c r="K22" s="113"/>
      <c r="L22" s="113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15.75" customHeight="1" x14ac:dyDescent="0.3">
      <c r="A23" s="4"/>
      <c r="B23" s="61"/>
      <c r="C23" s="107" t="s">
        <v>5</v>
      </c>
      <c r="D23" s="107"/>
      <c r="E23" s="4"/>
      <c r="F23" s="61"/>
      <c r="G23" s="107" t="s">
        <v>138</v>
      </c>
      <c r="H23" s="61"/>
      <c r="I23" s="4"/>
      <c r="J23" s="61"/>
      <c r="K23" s="107" t="s">
        <v>6</v>
      </c>
      <c r="L23" s="107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15.75" customHeight="1" x14ac:dyDescent="0.3">
      <c r="A24" s="61"/>
      <c r="B24" s="14">
        <v>2010</v>
      </c>
      <c r="C24" s="14">
        <v>2011</v>
      </c>
      <c r="D24" s="14">
        <v>2012</v>
      </c>
      <c r="E24" s="14"/>
      <c r="F24" s="14">
        <v>2010</v>
      </c>
      <c r="G24" s="14">
        <v>2011</v>
      </c>
      <c r="H24" s="14">
        <v>2012</v>
      </c>
      <c r="I24" s="14"/>
      <c r="J24" s="14">
        <v>2010</v>
      </c>
      <c r="K24" s="14">
        <v>2011</v>
      </c>
      <c r="L24" s="14">
        <v>2012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5.75" customHeight="1" x14ac:dyDescent="0.3">
      <c r="A25" s="4" t="s">
        <v>128</v>
      </c>
      <c r="B25" s="23">
        <v>200</v>
      </c>
      <c r="C25" s="23">
        <v>192</v>
      </c>
      <c r="D25" s="23">
        <v>223</v>
      </c>
      <c r="E25" s="23"/>
      <c r="F25" s="23">
        <v>144</v>
      </c>
      <c r="G25" s="23">
        <v>186</v>
      </c>
      <c r="H25" s="23">
        <v>218</v>
      </c>
      <c r="I25" s="23"/>
      <c r="J25" s="23">
        <v>152</v>
      </c>
      <c r="K25" s="23">
        <v>179</v>
      </c>
      <c r="L25" s="23">
        <v>215</v>
      </c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spans="1:26" ht="15.75" customHeight="1" x14ac:dyDescent="0.3">
      <c r="A26" s="4" t="s">
        <v>129</v>
      </c>
      <c r="B26" s="23">
        <v>20</v>
      </c>
      <c r="C26" s="23">
        <v>8</v>
      </c>
      <c r="D26" s="23">
        <v>22</v>
      </c>
      <c r="E26" s="23"/>
      <c r="F26" s="23">
        <v>-18</v>
      </c>
      <c r="G26" s="23">
        <v>6</v>
      </c>
      <c r="H26" s="23">
        <v>24</v>
      </c>
      <c r="I26" s="23"/>
      <c r="J26" s="23">
        <v>11</v>
      </c>
      <c r="K26" s="23">
        <v>11</v>
      </c>
      <c r="L26" s="23">
        <v>17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ht="15.75" customHeight="1" x14ac:dyDescent="0.3">
      <c r="A27" s="4" t="s">
        <v>74</v>
      </c>
      <c r="B27" s="66">
        <v>2.1800000000000002</v>
      </c>
      <c r="C27" s="66">
        <v>0.86</v>
      </c>
      <c r="D27" s="66">
        <v>2.33</v>
      </c>
      <c r="E27" s="66"/>
      <c r="F27" s="66">
        <v>-0.6</v>
      </c>
      <c r="G27" s="66">
        <v>0.2</v>
      </c>
      <c r="H27" s="66">
        <v>0.73</v>
      </c>
      <c r="I27" s="66"/>
      <c r="J27" s="66">
        <v>0.79</v>
      </c>
      <c r="K27" s="66">
        <v>0.8</v>
      </c>
      <c r="L27" s="66">
        <v>1.17</v>
      </c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26" ht="15.75" customHeight="1" x14ac:dyDescent="0.3">
      <c r="A28" s="4" t="s">
        <v>75</v>
      </c>
      <c r="B28" s="66">
        <v>0.44</v>
      </c>
      <c r="C28" s="66">
        <v>0.56000000000000005</v>
      </c>
      <c r="D28" s="66">
        <v>0.66</v>
      </c>
      <c r="E28" s="66"/>
      <c r="F28" s="66">
        <v>0</v>
      </c>
      <c r="G28" s="66">
        <v>0</v>
      </c>
      <c r="H28" s="66">
        <v>0</v>
      </c>
      <c r="I28" s="66"/>
      <c r="J28" s="66">
        <v>7.0000000000000007E-2</v>
      </c>
      <c r="K28" s="66">
        <v>0.08</v>
      </c>
      <c r="L28" s="66">
        <v>0.09</v>
      </c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15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5.75" customHeight="1" x14ac:dyDescent="0.3">
      <c r="A30" s="4" t="s">
        <v>130</v>
      </c>
      <c r="B30" s="108">
        <f>B31/B27</f>
        <v>13.825688073394495</v>
      </c>
      <c r="C30" s="108">
        <f>C31/C27</f>
        <v>36.697674418604649</v>
      </c>
      <c r="D30" s="108">
        <f>D31/D27</f>
        <v>13.231759656652359</v>
      </c>
      <c r="E30" s="70"/>
      <c r="F30" s="115" t="s">
        <v>139</v>
      </c>
      <c r="G30" s="108">
        <f>G31/G27</f>
        <v>126.69999999999999</v>
      </c>
      <c r="H30" s="108">
        <f>H31/H27</f>
        <v>34.479452054794521</v>
      </c>
      <c r="I30" s="70"/>
      <c r="J30" s="108">
        <f>J31/J27</f>
        <v>22.670886075949365</v>
      </c>
      <c r="K30" s="108">
        <f>K31/K27</f>
        <v>21.175000000000001</v>
      </c>
      <c r="L30" s="108">
        <f>L31/L27</f>
        <v>21.188034188034187</v>
      </c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5.75" customHeight="1" x14ac:dyDescent="0.3">
      <c r="A31" s="4" t="s">
        <v>131</v>
      </c>
      <c r="B31" s="66">
        <v>30.14</v>
      </c>
      <c r="C31" s="66">
        <v>31.56</v>
      </c>
      <c r="D31" s="66">
        <v>30.83</v>
      </c>
      <c r="E31" s="66"/>
      <c r="F31" s="66">
        <v>16.239999999999998</v>
      </c>
      <c r="G31" s="66">
        <v>25.34</v>
      </c>
      <c r="H31" s="66">
        <v>25.17</v>
      </c>
      <c r="I31" s="66"/>
      <c r="J31" s="66">
        <v>17.91</v>
      </c>
      <c r="K31" s="66">
        <v>16.940000000000001</v>
      </c>
      <c r="L31" s="66">
        <v>24.79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spans="1:26" ht="15.75" customHeight="1" x14ac:dyDescent="0.3">
      <c r="A32" s="4" t="s">
        <v>132</v>
      </c>
      <c r="B32" s="109">
        <f>B30*B26</f>
        <v>276.51376146788994</v>
      </c>
      <c r="C32" s="109">
        <f>C30*C26</f>
        <v>293.58139534883719</v>
      </c>
      <c r="D32" s="109">
        <f>D30*D26</f>
        <v>291.0987124463519</v>
      </c>
      <c r="E32" s="109"/>
      <c r="F32" s="116">
        <v>487.2</v>
      </c>
      <c r="G32" s="109">
        <f>G30*G26</f>
        <v>760.19999999999993</v>
      </c>
      <c r="H32" s="109">
        <f>H30*H26</f>
        <v>827.50684931506851</v>
      </c>
      <c r="I32" s="109"/>
      <c r="J32" s="109">
        <f>J30*J26</f>
        <v>249.37974683544303</v>
      </c>
      <c r="K32" s="109">
        <f>K30*K26</f>
        <v>232.92500000000001</v>
      </c>
      <c r="L32" s="109">
        <f>L30*L26</f>
        <v>360.19658119658118</v>
      </c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5.75" customHeight="1" x14ac:dyDescent="0.3">
      <c r="A34" s="4" t="s">
        <v>133</v>
      </c>
      <c r="B34" s="23">
        <v>153</v>
      </c>
      <c r="C34" s="23">
        <v>158</v>
      </c>
      <c r="D34" s="23">
        <v>164</v>
      </c>
      <c r="E34" s="23"/>
      <c r="F34" s="23">
        <v>136</v>
      </c>
      <c r="G34" s="23">
        <v>232</v>
      </c>
      <c r="H34" s="23">
        <v>275</v>
      </c>
      <c r="I34" s="23"/>
      <c r="J34" s="23">
        <v>122</v>
      </c>
      <c r="K34" s="23">
        <v>143</v>
      </c>
      <c r="L34" s="23">
        <v>201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5.75" customHeight="1" x14ac:dyDescent="0.3">
      <c r="A35" s="63" t="s">
        <v>134</v>
      </c>
      <c r="B35" s="110">
        <v>0.22</v>
      </c>
      <c r="C35" s="110">
        <v>0.21</v>
      </c>
      <c r="D35" s="110">
        <v>0.2</v>
      </c>
      <c r="E35" s="110"/>
      <c r="F35" s="110">
        <v>0</v>
      </c>
      <c r="G35" s="110">
        <v>0.25</v>
      </c>
      <c r="H35" s="110">
        <v>0.22</v>
      </c>
      <c r="I35" s="110"/>
      <c r="J35" s="110">
        <v>0.05</v>
      </c>
      <c r="K35" s="110">
        <v>0.09</v>
      </c>
      <c r="L35" s="110">
        <v>0.25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5.75" customHeight="1" x14ac:dyDescent="0.3">
      <c r="A36" s="63" t="s">
        <v>135</v>
      </c>
      <c r="B36" s="110">
        <v>0.78</v>
      </c>
      <c r="C36" s="110">
        <v>0.79</v>
      </c>
      <c r="D36" s="110">
        <v>0.8</v>
      </c>
      <c r="E36" s="110"/>
      <c r="F36" s="110">
        <v>1</v>
      </c>
      <c r="G36" s="110">
        <v>0.75</v>
      </c>
      <c r="H36" s="110">
        <v>0.78</v>
      </c>
      <c r="I36" s="110"/>
      <c r="J36" s="110">
        <v>0.95</v>
      </c>
      <c r="K36" s="110">
        <v>0.91</v>
      </c>
      <c r="L36" s="110">
        <v>0.75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spans="1:26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spans="1:26" ht="15.75" customHeight="1" x14ac:dyDescent="0.3">
      <c r="A38" s="4" t="s">
        <v>79</v>
      </c>
      <c r="B38" s="111" t="s">
        <v>136</v>
      </c>
      <c r="C38" s="111" t="s">
        <v>136</v>
      </c>
      <c r="D38" s="108">
        <v>0.85</v>
      </c>
      <c r="E38" s="108"/>
      <c r="F38" s="111" t="s">
        <v>136</v>
      </c>
      <c r="G38" s="111" t="s">
        <v>136</v>
      </c>
      <c r="H38" s="108">
        <v>0.53</v>
      </c>
      <c r="I38" s="108"/>
      <c r="J38" s="111" t="s">
        <v>136</v>
      </c>
      <c r="K38" s="111" t="s">
        <v>136</v>
      </c>
      <c r="L38" s="108">
        <v>0.9</v>
      </c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spans="1:26" ht="15.75" customHeight="1" x14ac:dyDescent="0.3">
      <c r="A39" s="61" t="s">
        <v>137</v>
      </c>
      <c r="B39" s="112">
        <v>15.5</v>
      </c>
      <c r="C39" s="112">
        <v>7.1</v>
      </c>
      <c r="D39" s="112">
        <v>18.399999999999999</v>
      </c>
      <c r="E39" s="112"/>
      <c r="F39" s="117" t="s">
        <v>139</v>
      </c>
      <c r="G39" s="112">
        <v>4.5</v>
      </c>
      <c r="H39" s="112">
        <v>3.6</v>
      </c>
      <c r="I39" s="112"/>
      <c r="J39" s="112">
        <v>27.9</v>
      </c>
      <c r="K39" s="112">
        <v>32.6</v>
      </c>
      <c r="L39" s="112">
        <v>14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spans="1:26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spans="1:26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spans="1:26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spans="1:26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spans="1:26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spans="1:26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spans="1:26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spans="1:26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6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1:26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1:26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1:26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1:26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1:26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1:26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26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1:26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1:26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1:26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1:26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1:26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1:26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1:26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1:26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1:26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1:26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1:26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1:26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1:26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1:26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1:26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1:26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1:26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1:26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26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1:26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1:26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1:26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26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1:26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1:26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1:26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26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1:26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1:26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1:26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1:26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1:26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1:26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1:26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1:26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1:26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1:26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1:26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1:26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1:26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1:26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1:26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1:26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1:26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1:26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1:26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1:26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1:26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1:26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1:26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1:26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26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26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1:26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1:26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1:26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1:26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1:26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1:26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1:26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1:26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1:26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1:26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1:26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1:26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1:26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1:26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1:26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1:26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1:26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1:26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1:26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1:26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1:26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1:26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1:26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1:26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1:26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1:26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1:26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1:26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26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26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1:26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1:26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1:26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1:26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1:26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1:26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1:26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1:26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1:26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1:26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1:26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1:26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1:26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1:26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1:26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1:26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1:26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1:26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1:26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1:26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1:26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1:26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1:26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1:26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1:26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1:26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1:26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1:26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1:26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26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26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1:26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1:26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1:26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1:26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1:26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1:26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1:26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1:26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1:26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1:26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1:26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1:26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1:26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1:26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1:26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1:26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1:26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1:26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1:26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1:26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1:26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1:26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1:26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1:26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1:26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1:26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1:26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1:26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1:26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1:26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1:26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1:26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1:26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1:26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1:26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1:26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1:26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1:26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1:26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1:26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1:26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1:26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1:26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1:26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1:26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1:26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1:26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1:26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1:26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1:26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1:26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1:26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1:26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1:26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5" bottom="0.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opLeftCell="A9" workbookViewId="0">
      <selection activeCell="B16" sqref="B16"/>
    </sheetView>
  </sheetViews>
  <sheetFormatPr defaultColWidth="14.42578125" defaultRowHeight="15" customHeight="1" x14ac:dyDescent="0.25"/>
  <cols>
    <col min="1" max="1" width="46.5703125" customWidth="1"/>
    <col min="2" max="6" width="12.7109375" customWidth="1"/>
    <col min="7" max="7" width="13.42578125" customWidth="1"/>
    <col min="8" max="8" width="11.85546875" customWidth="1"/>
    <col min="9" max="9" width="12.5703125" customWidth="1"/>
    <col min="10" max="10" width="11.28515625" customWidth="1"/>
    <col min="11" max="11" width="13" customWidth="1"/>
    <col min="12" max="26" width="8.7109375" customWidth="1"/>
  </cols>
  <sheetData>
    <row r="1" spans="1:26" ht="21" customHeight="1" x14ac:dyDescent="0.45">
      <c r="A1" s="1" t="s">
        <v>0</v>
      </c>
      <c r="B1" s="1"/>
      <c r="C1" s="1"/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45">
      <c r="A2" s="1"/>
      <c r="B2" s="1"/>
      <c r="C2" s="1"/>
      <c r="D2" s="1"/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0.25" customHeight="1" x14ac:dyDescent="0.4">
      <c r="A3" s="5" t="s">
        <v>3</v>
      </c>
      <c r="B3" s="6"/>
      <c r="C3" s="6"/>
      <c r="D3" s="6"/>
      <c r="E3" s="6"/>
      <c r="F3" s="6"/>
      <c r="G3" s="8"/>
      <c r="H3" s="8"/>
      <c r="I3" s="8"/>
      <c r="J3" s="8"/>
      <c r="K3" s="9"/>
    </row>
    <row r="4" spans="1:26" ht="14.25" customHeight="1" x14ac:dyDescent="0.3">
      <c r="A4" s="10" t="s">
        <v>4</v>
      </c>
      <c r="B4" s="14">
        <v>2013</v>
      </c>
      <c r="C4" s="14">
        <v>2014</v>
      </c>
      <c r="D4" s="14">
        <v>2015</v>
      </c>
      <c r="E4" s="14">
        <v>2016</v>
      </c>
      <c r="F4" s="14">
        <v>2017</v>
      </c>
      <c r="G4" s="14">
        <v>2018</v>
      </c>
      <c r="H4" s="14">
        <v>2019</v>
      </c>
      <c r="I4" s="14">
        <v>2020</v>
      </c>
      <c r="J4" s="14">
        <v>2021</v>
      </c>
      <c r="K4" s="15">
        <v>2022</v>
      </c>
    </row>
    <row r="5" spans="1:26" ht="14.25" customHeight="1" x14ac:dyDescent="0.35">
      <c r="A5" s="19"/>
      <c r="B5" s="4"/>
      <c r="C5" s="4"/>
      <c r="D5" s="4"/>
      <c r="E5" s="4"/>
      <c r="F5" s="4"/>
      <c r="G5" s="18"/>
      <c r="H5" s="18"/>
      <c r="I5" s="18"/>
      <c r="J5" s="18"/>
      <c r="K5" s="21"/>
    </row>
    <row r="6" spans="1:26" ht="14.25" customHeight="1" x14ac:dyDescent="0.35">
      <c r="A6" s="19" t="s">
        <v>9</v>
      </c>
      <c r="B6" s="23">
        <f>142528*1.048</f>
        <v>149369.34400000001</v>
      </c>
      <c r="C6" s="23">
        <f>Projections!C6*1.2</f>
        <v>183545.04990720001</v>
      </c>
      <c r="D6" s="23">
        <f>Projections!D6*1.3</f>
        <v>203612.64203038721</v>
      </c>
      <c r="E6" s="23">
        <f>Projections!E6*1.4</f>
        <v>224537.75662674083</v>
      </c>
      <c r="F6" s="23">
        <f>Projections!F6*1.4</f>
        <v>229926.66278578262</v>
      </c>
      <c r="G6" s="23">
        <f>Projections!G6*1.4</f>
        <v>235444.90269264142</v>
      </c>
      <c r="H6" s="23">
        <f>Projections!H6*1.4</f>
        <v>241095.58035726484</v>
      </c>
      <c r="I6" s="23">
        <f>Projections!I6*1.4</f>
        <v>246881.87428583921</v>
      </c>
      <c r="J6" s="23">
        <f>Projections!J6*1.4</f>
        <v>252807.03926869936</v>
      </c>
      <c r="K6" s="23">
        <f>Projections!K6*1.4</f>
        <v>258874.40821114814</v>
      </c>
      <c r="L6" s="23"/>
      <c r="M6" s="23"/>
    </row>
    <row r="7" spans="1:26" ht="14.25" customHeight="1" x14ac:dyDescent="0.35">
      <c r="A7" s="19"/>
      <c r="B7" s="23"/>
      <c r="C7" s="23"/>
      <c r="D7" s="23"/>
      <c r="E7" s="23"/>
      <c r="F7" s="23"/>
      <c r="G7" s="18"/>
      <c r="H7" s="18"/>
      <c r="I7" s="18"/>
      <c r="J7" s="18"/>
      <c r="K7" s="21"/>
    </row>
    <row r="8" spans="1:26" ht="14.25" customHeight="1" x14ac:dyDescent="0.35">
      <c r="A8" s="19" t="s">
        <v>13</v>
      </c>
      <c r="B8" s="23">
        <f>B6*0.556</f>
        <v>83049.355264000013</v>
      </c>
      <c r="C8" s="23">
        <f t="shared" ref="C8:K8" si="0">C6*0.555</f>
        <v>101867.50269849601</v>
      </c>
      <c r="D8" s="23">
        <f t="shared" si="0"/>
        <v>113005.01632686492</v>
      </c>
      <c r="E8" s="23">
        <f t="shared" si="0"/>
        <v>124618.45492784117</v>
      </c>
      <c r="F8" s="23">
        <f t="shared" si="0"/>
        <v>127609.29784610937</v>
      </c>
      <c r="G8" s="23">
        <f t="shared" si="0"/>
        <v>130671.920994416</v>
      </c>
      <c r="H8" s="23">
        <f t="shared" si="0"/>
        <v>133808.047098282</v>
      </c>
      <c r="I8" s="23">
        <f t="shared" si="0"/>
        <v>137019.44022864077</v>
      </c>
      <c r="J8" s="23">
        <f t="shared" si="0"/>
        <v>140307.90679412815</v>
      </c>
      <c r="K8" s="25">
        <f t="shared" si="0"/>
        <v>143675.29655718722</v>
      </c>
    </row>
    <row r="9" spans="1:26" ht="14.25" customHeight="1" x14ac:dyDescent="0.35">
      <c r="A9" s="19" t="s">
        <v>15</v>
      </c>
      <c r="B9" s="23">
        <f>B6*0.212</f>
        <v>31666.300928000001</v>
      </c>
      <c r="C9" s="23">
        <f t="shared" ref="C9:K9" si="1">C6*0.21</f>
        <v>38544.460480512003</v>
      </c>
      <c r="D9" s="23">
        <f t="shared" si="1"/>
        <v>42758.654826381317</v>
      </c>
      <c r="E9" s="23">
        <f t="shared" si="1"/>
        <v>47152.928891615571</v>
      </c>
      <c r="F9" s="23">
        <f t="shared" si="1"/>
        <v>48284.599185014347</v>
      </c>
      <c r="G9" s="23">
        <f t="shared" si="1"/>
        <v>49443.429565454695</v>
      </c>
      <c r="H9" s="23">
        <f t="shared" si="1"/>
        <v>50630.071875025613</v>
      </c>
      <c r="I9" s="23">
        <f t="shared" si="1"/>
        <v>51845.193600026229</v>
      </c>
      <c r="J9" s="23">
        <f t="shared" si="1"/>
        <v>53089.478246426865</v>
      </c>
      <c r="K9" s="25">
        <f t="shared" si="1"/>
        <v>54363.625724341109</v>
      </c>
    </row>
    <row r="10" spans="1:26" ht="14.25" customHeight="1" x14ac:dyDescent="0.35">
      <c r="A10" s="19" t="s">
        <v>17</v>
      </c>
      <c r="B10" s="23">
        <f>Projections!B10</f>
        <v>3734.2336000000005</v>
      </c>
      <c r="C10" s="23">
        <f>Projections!C10</f>
        <v>3823.8552064000005</v>
      </c>
      <c r="D10" s="23">
        <f>Projections!D10</f>
        <v>3915.6277313536007</v>
      </c>
      <c r="E10" s="23">
        <f>Projections!E10</f>
        <v>4009.602796906087</v>
      </c>
      <c r="F10" s="23">
        <f>Projections!F10</f>
        <v>4105.8332640318331</v>
      </c>
      <c r="G10" s="23">
        <f>Projections!G10</f>
        <v>4204.3732623685974</v>
      </c>
      <c r="H10" s="23">
        <f>Projections!H10</f>
        <v>4305.2782206654438</v>
      </c>
      <c r="I10" s="23">
        <f>Projections!I10</f>
        <v>4408.6048979614152</v>
      </c>
      <c r="J10" s="23">
        <f>Projections!J10</f>
        <v>4514.4114155124889</v>
      </c>
      <c r="K10" s="25">
        <f>Projections!K10</f>
        <v>4622.757289484789</v>
      </c>
    </row>
    <row r="11" spans="1:26" ht="14.25" customHeight="1" x14ac:dyDescent="0.35">
      <c r="A11" s="19" t="s">
        <v>18</v>
      </c>
      <c r="B11" s="23">
        <v>2525</v>
      </c>
      <c r="C11" s="23">
        <f>((C40-B40)*0.05)+B11</f>
        <v>2600</v>
      </c>
      <c r="D11" s="23">
        <f>((D40-C40)*0.05)+C11</f>
        <v>2675</v>
      </c>
      <c r="E11" s="23">
        <f>((E40-D40)*0.05)+D11</f>
        <v>2750</v>
      </c>
      <c r="F11" s="23">
        <f>((F40-E40)*0.05)+E11</f>
        <v>2825</v>
      </c>
      <c r="G11" s="34">
        <f>F11+75</f>
        <v>2900</v>
      </c>
      <c r="H11" s="34">
        <f>G11+75</f>
        <v>2975</v>
      </c>
      <c r="I11" s="34">
        <f>H11+75</f>
        <v>3050</v>
      </c>
      <c r="J11" s="34">
        <f>I11+75</f>
        <v>3125</v>
      </c>
      <c r="K11" s="36">
        <f>J11+75</f>
        <v>3200</v>
      </c>
    </row>
    <row r="12" spans="1:26" ht="14.25" customHeight="1" x14ac:dyDescent="0.35">
      <c r="A12" s="19" t="s">
        <v>24</v>
      </c>
      <c r="B12" s="29"/>
      <c r="C12" s="29">
        <v>3000</v>
      </c>
      <c r="D12" s="29">
        <v>3000</v>
      </c>
      <c r="E12" s="29">
        <v>3000</v>
      </c>
      <c r="F12" s="29">
        <v>3000</v>
      </c>
      <c r="G12" s="29">
        <v>3000</v>
      </c>
      <c r="H12" s="29">
        <v>3000</v>
      </c>
      <c r="I12" s="29">
        <v>3000</v>
      </c>
      <c r="J12" s="29">
        <v>3000</v>
      </c>
      <c r="K12" s="40">
        <v>3000</v>
      </c>
    </row>
    <row r="13" spans="1:26" ht="14.25" customHeight="1" x14ac:dyDescent="0.35">
      <c r="A13" s="38" t="s">
        <v>21</v>
      </c>
      <c r="B13" s="23">
        <f t="shared" ref="B13:K13" si="2">SUM(B8:B12)</f>
        <v>120974.88979200002</v>
      </c>
      <c r="C13" s="23">
        <f t="shared" si="2"/>
        <v>149835.81838540803</v>
      </c>
      <c r="D13" s="23">
        <f t="shared" si="2"/>
        <v>165354.29888459985</v>
      </c>
      <c r="E13" s="23">
        <f t="shared" si="2"/>
        <v>181530.98661636282</v>
      </c>
      <c r="F13" s="23">
        <f t="shared" si="2"/>
        <v>185824.73029515555</v>
      </c>
      <c r="G13" s="23">
        <f t="shared" si="2"/>
        <v>190219.72382223929</v>
      </c>
      <c r="H13" s="23">
        <f t="shared" si="2"/>
        <v>194718.39719397304</v>
      </c>
      <c r="I13" s="23">
        <f t="shared" si="2"/>
        <v>199323.23872662842</v>
      </c>
      <c r="J13" s="23">
        <f t="shared" si="2"/>
        <v>204036.79645606753</v>
      </c>
      <c r="K13" s="25">
        <f t="shared" si="2"/>
        <v>208861.67957101311</v>
      </c>
    </row>
    <row r="14" spans="1:26" ht="14.25" customHeight="1" x14ac:dyDescent="0.35">
      <c r="A14" s="19"/>
      <c r="B14" s="23"/>
      <c r="C14" s="23"/>
      <c r="D14" s="23"/>
      <c r="E14" s="23"/>
      <c r="F14" s="23"/>
      <c r="G14" s="18"/>
      <c r="H14" s="18"/>
      <c r="I14" s="18"/>
      <c r="J14" s="18"/>
      <c r="K14" s="21"/>
    </row>
    <row r="15" spans="1:26" ht="14.25" customHeight="1" x14ac:dyDescent="0.35">
      <c r="A15" s="19" t="s">
        <v>28</v>
      </c>
      <c r="B15" s="23">
        <f>B6-B13</f>
        <v>28394.454207999996</v>
      </c>
      <c r="C15" s="23">
        <f t="shared" ref="C15:K15" si="3">C6-C13</f>
        <v>33709.231521791982</v>
      </c>
      <c r="D15" s="23">
        <f t="shared" si="3"/>
        <v>38258.343145787367</v>
      </c>
      <c r="E15" s="23">
        <f t="shared" si="3"/>
        <v>43006.770010378008</v>
      </c>
      <c r="F15" s="23">
        <f t="shared" si="3"/>
        <v>44101.932490627078</v>
      </c>
      <c r="G15" s="23">
        <f t="shared" si="3"/>
        <v>45225.178870402131</v>
      </c>
      <c r="H15" s="23">
        <f t="shared" si="3"/>
        <v>46377.183163291804</v>
      </c>
      <c r="I15" s="23">
        <f t="shared" si="3"/>
        <v>47558.635559210787</v>
      </c>
      <c r="J15" s="23">
        <f t="shared" si="3"/>
        <v>48770.242812631826</v>
      </c>
      <c r="K15" s="25">
        <f t="shared" si="3"/>
        <v>50012.728640135028</v>
      </c>
    </row>
    <row r="16" spans="1:26" ht="14.25" customHeight="1" x14ac:dyDescent="0.35">
      <c r="A16" s="19" t="s">
        <v>31</v>
      </c>
      <c r="B16" s="23">
        <f t="shared" ref="B16:K16" si="4">B15*0.65</f>
        <v>18456.395235199998</v>
      </c>
      <c r="C16" s="23">
        <f t="shared" si="4"/>
        <v>21911.000489164788</v>
      </c>
      <c r="D16" s="23">
        <f t="shared" si="4"/>
        <v>24867.923044761788</v>
      </c>
      <c r="E16" s="23">
        <f t="shared" si="4"/>
        <v>27954.400506745707</v>
      </c>
      <c r="F16" s="23">
        <f t="shared" si="4"/>
        <v>28666.2561189076</v>
      </c>
      <c r="G16" s="23">
        <f t="shared" si="4"/>
        <v>29396.366265761386</v>
      </c>
      <c r="H16" s="23">
        <f t="shared" si="4"/>
        <v>30145.169056139672</v>
      </c>
      <c r="I16" s="23">
        <f t="shared" si="4"/>
        <v>30913.113113487012</v>
      </c>
      <c r="J16" s="23">
        <f t="shared" si="4"/>
        <v>31700.657828210689</v>
      </c>
      <c r="K16" s="25">
        <f t="shared" si="4"/>
        <v>32508.273616087768</v>
      </c>
    </row>
    <row r="17" spans="1:26" ht="14.25" customHeight="1" x14ac:dyDescent="0.35">
      <c r="A17" s="19" t="s">
        <v>32</v>
      </c>
      <c r="B17" s="23">
        <f>B16+B11</f>
        <v>20981.395235199998</v>
      </c>
      <c r="C17" s="23">
        <f t="shared" ref="C17:K17" si="5">C16+C11+C12</f>
        <v>27511.000489164788</v>
      </c>
      <c r="D17" s="23">
        <f t="shared" si="5"/>
        <v>30542.923044761788</v>
      </c>
      <c r="E17" s="23">
        <f t="shared" si="5"/>
        <v>33704.400506745704</v>
      </c>
      <c r="F17" s="23">
        <f t="shared" si="5"/>
        <v>34491.2561189076</v>
      </c>
      <c r="G17" s="23">
        <f t="shared" si="5"/>
        <v>35296.36626576139</v>
      </c>
      <c r="H17" s="23">
        <f t="shared" si="5"/>
        <v>36120.169056139668</v>
      </c>
      <c r="I17" s="23">
        <f t="shared" si="5"/>
        <v>36963.113113487008</v>
      </c>
      <c r="J17" s="23">
        <f t="shared" si="5"/>
        <v>37825.657828210693</v>
      </c>
      <c r="K17" s="25">
        <f t="shared" si="5"/>
        <v>38708.273616087768</v>
      </c>
    </row>
    <row r="18" spans="1:26" ht="14.25" customHeight="1" x14ac:dyDescent="0.35">
      <c r="A18" s="45" t="s">
        <v>40</v>
      </c>
      <c r="B18" s="23"/>
      <c r="C18" s="47">
        <v>1050</v>
      </c>
      <c r="D18" s="47">
        <v>1050</v>
      </c>
      <c r="E18" s="47">
        <v>1050</v>
      </c>
      <c r="F18" s="47">
        <v>1050</v>
      </c>
      <c r="G18" s="47">
        <v>1050</v>
      </c>
      <c r="H18" s="47">
        <v>1050</v>
      </c>
      <c r="I18" s="47">
        <v>1050</v>
      </c>
      <c r="J18" s="47">
        <v>1050</v>
      </c>
      <c r="K18" s="47">
        <v>1050</v>
      </c>
    </row>
    <row r="19" spans="1:26" ht="14.25" customHeight="1" x14ac:dyDescent="0.35">
      <c r="A19" s="45" t="s">
        <v>42</v>
      </c>
      <c r="B19" s="23">
        <f t="shared" ref="B19:K19" si="6">B18+B17</f>
        <v>20981.395235199998</v>
      </c>
      <c r="C19" s="23">
        <f t="shared" si="6"/>
        <v>28561.000489164788</v>
      </c>
      <c r="D19" s="23">
        <f t="shared" si="6"/>
        <v>31592.923044761788</v>
      </c>
      <c r="E19" s="23">
        <f t="shared" si="6"/>
        <v>34754.400506745704</v>
      </c>
      <c r="F19" s="23">
        <f t="shared" si="6"/>
        <v>35541.2561189076</v>
      </c>
      <c r="G19" s="23">
        <f t="shared" si="6"/>
        <v>36346.36626576139</v>
      </c>
      <c r="H19" s="23">
        <f t="shared" si="6"/>
        <v>37170.169056139668</v>
      </c>
      <c r="I19" s="23">
        <f t="shared" si="6"/>
        <v>38013.113113487008</v>
      </c>
      <c r="J19" s="23">
        <f t="shared" si="6"/>
        <v>38875.657828210693</v>
      </c>
      <c r="K19" s="23">
        <f t="shared" si="6"/>
        <v>39758.273616087768</v>
      </c>
    </row>
    <row r="20" spans="1:26" ht="14.25" customHeight="1" x14ac:dyDescent="0.35">
      <c r="A20" s="19" t="s">
        <v>35</v>
      </c>
      <c r="B20" s="23">
        <f t="shared" ref="B20:K20" si="7">(B38+B39)-B46</f>
        <v>31218.192896000004</v>
      </c>
      <c r="C20" s="23">
        <f t="shared" si="7"/>
        <v>38360.9154306048</v>
      </c>
      <c r="D20" s="23">
        <f t="shared" si="7"/>
        <v>42555.042184350925</v>
      </c>
      <c r="E20" s="23">
        <f t="shared" si="7"/>
        <v>46928.391134988822</v>
      </c>
      <c r="F20" s="23">
        <f t="shared" si="7"/>
        <v>48054.67252222856</v>
      </c>
      <c r="G20" s="23">
        <f t="shared" si="7"/>
        <v>49207.984662762057</v>
      </c>
      <c r="H20" s="23">
        <f t="shared" si="7"/>
        <v>50388.976294668355</v>
      </c>
      <c r="I20" s="23">
        <f t="shared" si="7"/>
        <v>51598.311725740394</v>
      </c>
      <c r="J20" s="23">
        <f t="shared" si="7"/>
        <v>52836.671207158171</v>
      </c>
      <c r="K20" s="25">
        <f t="shared" si="7"/>
        <v>54104.751316129965</v>
      </c>
    </row>
    <row r="21" spans="1:26" ht="14.25" customHeight="1" x14ac:dyDescent="0.35">
      <c r="A21" s="19" t="s">
        <v>36</v>
      </c>
      <c r="B21" s="23">
        <f>B20-29788</f>
        <v>1430.1928960000041</v>
      </c>
      <c r="C21" s="23">
        <f t="shared" ref="C21:K21" si="8">C20-B20</f>
        <v>7142.7225346047962</v>
      </c>
      <c r="D21" s="23">
        <f t="shared" si="8"/>
        <v>4194.1267537461245</v>
      </c>
      <c r="E21" s="23">
        <f t="shared" si="8"/>
        <v>4373.3489506378974</v>
      </c>
      <c r="F21" s="23">
        <f t="shared" si="8"/>
        <v>1126.2813872397383</v>
      </c>
      <c r="G21" s="23">
        <f t="shared" si="8"/>
        <v>1153.3121405334969</v>
      </c>
      <c r="H21" s="23">
        <f t="shared" si="8"/>
        <v>1180.9916319062977</v>
      </c>
      <c r="I21" s="23">
        <f t="shared" si="8"/>
        <v>1209.3354310720388</v>
      </c>
      <c r="J21" s="23">
        <f t="shared" si="8"/>
        <v>1238.3594814177777</v>
      </c>
      <c r="K21" s="25">
        <f t="shared" si="8"/>
        <v>1268.0801089717934</v>
      </c>
    </row>
    <row r="22" spans="1:26" ht="14.25" customHeight="1" x14ac:dyDescent="0.35">
      <c r="A22" s="19" t="s">
        <v>46</v>
      </c>
      <c r="B22" s="23"/>
      <c r="C22" s="23">
        <v>600</v>
      </c>
      <c r="D22" s="23">
        <v>600</v>
      </c>
      <c r="E22" s="23">
        <v>600</v>
      </c>
      <c r="F22" s="23">
        <v>600</v>
      </c>
      <c r="G22" s="23">
        <v>600</v>
      </c>
      <c r="H22" s="23">
        <v>600</v>
      </c>
      <c r="I22" s="23">
        <v>600</v>
      </c>
      <c r="J22" s="23">
        <v>600</v>
      </c>
      <c r="K22" s="25">
        <v>600</v>
      </c>
    </row>
    <row r="23" spans="1:26" ht="14.25" customHeight="1" x14ac:dyDescent="0.35">
      <c r="A23" s="19" t="s">
        <v>37</v>
      </c>
      <c r="B23" s="23">
        <f>B40-'Exhibit 5'!D25</f>
        <v>1738</v>
      </c>
      <c r="C23" s="23">
        <f t="shared" ref="C23:K23" si="9">C40-B40</f>
        <v>1500</v>
      </c>
      <c r="D23" s="23">
        <f t="shared" si="9"/>
        <v>1500</v>
      </c>
      <c r="E23" s="23">
        <f t="shared" si="9"/>
        <v>1500</v>
      </c>
      <c r="F23" s="23">
        <f t="shared" si="9"/>
        <v>1500</v>
      </c>
      <c r="G23" s="23">
        <f t="shared" si="9"/>
        <v>1500</v>
      </c>
      <c r="H23" s="23">
        <f t="shared" si="9"/>
        <v>1500</v>
      </c>
      <c r="I23" s="23">
        <f t="shared" si="9"/>
        <v>1500</v>
      </c>
      <c r="J23" s="23">
        <f t="shared" si="9"/>
        <v>1500</v>
      </c>
      <c r="K23" s="25">
        <f t="shared" si="9"/>
        <v>1500</v>
      </c>
    </row>
    <row r="24" spans="1:26" ht="14.25" customHeight="1" x14ac:dyDescent="0.35">
      <c r="A24" s="19" t="s">
        <v>49</v>
      </c>
      <c r="B24" s="23">
        <f t="shared" ref="B24:K24" si="10">B23+B22</f>
        <v>1738</v>
      </c>
      <c r="C24" s="23">
        <f t="shared" si="10"/>
        <v>2100</v>
      </c>
      <c r="D24" s="23">
        <f t="shared" si="10"/>
        <v>2100</v>
      </c>
      <c r="E24" s="23">
        <f t="shared" si="10"/>
        <v>2100</v>
      </c>
      <c r="F24" s="23">
        <f t="shared" si="10"/>
        <v>2100</v>
      </c>
      <c r="G24" s="23">
        <f t="shared" si="10"/>
        <v>2100</v>
      </c>
      <c r="H24" s="23">
        <f t="shared" si="10"/>
        <v>2100</v>
      </c>
      <c r="I24" s="23">
        <f t="shared" si="10"/>
        <v>2100</v>
      </c>
      <c r="J24" s="23">
        <f t="shared" si="10"/>
        <v>2100</v>
      </c>
      <c r="K24" s="25">
        <f t="shared" si="10"/>
        <v>2100</v>
      </c>
    </row>
    <row r="25" spans="1:26" ht="14.25" customHeight="1" x14ac:dyDescent="0.35">
      <c r="A25" s="19" t="s">
        <v>38</v>
      </c>
      <c r="B25" s="23">
        <f t="shared" ref="B25:K25" si="11">B19-(B21+B24)</f>
        <v>17813.202339199994</v>
      </c>
      <c r="C25" s="23">
        <f t="shared" si="11"/>
        <v>19318.277954559991</v>
      </c>
      <c r="D25" s="23">
        <f t="shared" si="11"/>
        <v>25298.796291015664</v>
      </c>
      <c r="E25" s="23">
        <f t="shared" si="11"/>
        <v>28281.051556107806</v>
      </c>
      <c r="F25" s="23">
        <f t="shared" si="11"/>
        <v>32314.974731667862</v>
      </c>
      <c r="G25" s="23">
        <f t="shared" si="11"/>
        <v>33093.054125227893</v>
      </c>
      <c r="H25" s="23">
        <f t="shared" si="11"/>
        <v>33889.17742423337</v>
      </c>
      <c r="I25" s="23">
        <f t="shared" si="11"/>
        <v>34703.77768241497</v>
      </c>
      <c r="J25" s="23">
        <f t="shared" si="11"/>
        <v>35537.298346792915</v>
      </c>
      <c r="K25" s="23">
        <f t="shared" si="11"/>
        <v>36390.193507115975</v>
      </c>
    </row>
    <row r="26" spans="1:26" ht="14.25" customHeight="1" x14ac:dyDescent="0.35">
      <c r="A26" s="19" t="s">
        <v>52</v>
      </c>
      <c r="B26" s="29"/>
      <c r="C26" s="29"/>
      <c r="D26" s="29"/>
      <c r="E26" s="29"/>
      <c r="F26" s="29"/>
      <c r="G26" s="29"/>
      <c r="H26" s="29"/>
      <c r="I26" s="29"/>
      <c r="J26" s="29"/>
      <c r="K26" s="62">
        <f>K25*9</f>
        <v>327511.7415640438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25" customHeight="1" x14ac:dyDescent="0.35">
      <c r="A27" s="45" t="s">
        <v>41</v>
      </c>
      <c r="B27" s="46">
        <f t="shared" ref="B27:J27" si="12">B25</f>
        <v>17813.202339199994</v>
      </c>
      <c r="C27" s="46">
        <f t="shared" si="12"/>
        <v>19318.277954559991</v>
      </c>
      <c r="D27" s="46">
        <f t="shared" si="12"/>
        <v>25298.796291015664</v>
      </c>
      <c r="E27" s="46">
        <f t="shared" si="12"/>
        <v>28281.051556107806</v>
      </c>
      <c r="F27" s="46">
        <f t="shared" si="12"/>
        <v>32314.974731667862</v>
      </c>
      <c r="G27" s="46">
        <f t="shared" si="12"/>
        <v>33093.054125227893</v>
      </c>
      <c r="H27" s="46">
        <f t="shared" si="12"/>
        <v>33889.17742423337</v>
      </c>
      <c r="I27" s="46">
        <f t="shared" si="12"/>
        <v>34703.77768241497</v>
      </c>
      <c r="J27" s="46">
        <f t="shared" si="12"/>
        <v>35537.298346792915</v>
      </c>
      <c r="K27" s="48">
        <f>K26+K25</f>
        <v>363901.93507115979</v>
      </c>
    </row>
    <row r="28" spans="1:26" ht="14.25" customHeight="1" x14ac:dyDescent="0.35">
      <c r="A28" s="19" t="s">
        <v>43</v>
      </c>
      <c r="B28" s="46">
        <f>B27/(1+0.06782916)</f>
        <v>16681.696854204649</v>
      </c>
      <c r="C28" s="46">
        <f>C27/(1+0.06782916)^2</f>
        <v>16942.007041504494</v>
      </c>
      <c r="D28" s="46">
        <f>D27/(1+0.06782916)^3</f>
        <v>20777.559239623686</v>
      </c>
      <c r="E28" s="46">
        <f>E27/(1+0.06782916)^4</f>
        <v>21751.461774334566</v>
      </c>
      <c r="F28" s="46">
        <f>F27/(1+0.06782916)^5</f>
        <v>23275.281341385846</v>
      </c>
      <c r="G28" s="46">
        <f>G27/(1+0.06782916)^6</f>
        <v>22321.644743615543</v>
      </c>
      <c r="H28" s="46">
        <f>H27/(1+0.06782916)^7</f>
        <v>21406.64434013929</v>
      </c>
      <c r="I28" s="46">
        <f>I27/(1+0.06782916)^8</f>
        <v>20528.751718656338</v>
      </c>
      <c r="J28" s="46">
        <f>J27/(1+0.06782916)^9</f>
        <v>19686.495948040472</v>
      </c>
      <c r="K28" s="48">
        <f>K27/(1+0.06782916)^10</f>
        <v>188784.61654665304</v>
      </c>
    </row>
    <row r="29" spans="1:26" ht="14.25" customHeight="1" x14ac:dyDescent="0.35">
      <c r="A29" s="19" t="s">
        <v>44</v>
      </c>
      <c r="B29" s="49">
        <f>SUM(B28:K28)</f>
        <v>372156.15954815794</v>
      </c>
      <c r="C29" s="23"/>
      <c r="D29" s="23"/>
      <c r="E29" s="23"/>
      <c r="F29" s="23"/>
      <c r="G29" s="23"/>
      <c r="H29" s="23"/>
      <c r="I29" s="23"/>
      <c r="J29" s="23"/>
      <c r="K29" s="25"/>
    </row>
    <row r="30" spans="1:26" ht="14.25" customHeight="1" x14ac:dyDescent="0.35">
      <c r="A30" s="19" t="s">
        <v>45</v>
      </c>
      <c r="B30" s="50">
        <v>-325000</v>
      </c>
      <c r="C30" s="23"/>
      <c r="D30" s="23"/>
      <c r="E30" s="23"/>
      <c r="F30" s="23"/>
      <c r="G30" s="23"/>
      <c r="H30" s="23"/>
      <c r="I30" s="23"/>
      <c r="J30" s="23"/>
      <c r="K30" s="25"/>
    </row>
    <row r="31" spans="1:26" ht="14.25" customHeight="1" x14ac:dyDescent="0.35">
      <c r="A31" s="69" t="s">
        <v>47</v>
      </c>
      <c r="B31" s="71">
        <f>B30+B29</f>
        <v>47156.159548157942</v>
      </c>
      <c r="C31" s="53"/>
      <c r="D31" s="53"/>
      <c r="E31" s="53"/>
      <c r="F31" s="53"/>
      <c r="G31" s="53"/>
      <c r="H31" s="53"/>
      <c r="I31" s="53"/>
      <c r="J31" s="53"/>
      <c r="K31" s="5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4.25" customHeight="1" x14ac:dyDescent="0.3">
      <c r="A32" s="4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 ht="14.25" customHeight="1" x14ac:dyDescent="0.3">
      <c r="A33" s="4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 ht="21" customHeight="1" x14ac:dyDescent="0.4">
      <c r="A34" s="73" t="s">
        <v>50</v>
      </c>
      <c r="B34" s="6"/>
      <c r="C34" s="6"/>
      <c r="D34" s="6"/>
      <c r="E34" s="6"/>
      <c r="F34" s="6"/>
      <c r="G34" s="8"/>
      <c r="H34" s="8"/>
      <c r="I34" s="8"/>
      <c r="J34" s="8"/>
      <c r="K34" s="9"/>
    </row>
    <row r="35" spans="1:11" ht="14.25" customHeight="1" x14ac:dyDescent="0.3">
      <c r="A35" s="75" t="s">
        <v>4</v>
      </c>
      <c r="B35" s="14">
        <v>2013</v>
      </c>
      <c r="C35" s="14">
        <v>2014</v>
      </c>
      <c r="D35" s="14">
        <v>2015</v>
      </c>
      <c r="E35" s="14">
        <v>2016</v>
      </c>
      <c r="F35" s="14">
        <v>2017</v>
      </c>
      <c r="G35" s="14">
        <v>2018</v>
      </c>
      <c r="H35" s="14">
        <v>2019</v>
      </c>
      <c r="I35" s="14">
        <v>2020</v>
      </c>
      <c r="J35" s="14">
        <v>2021</v>
      </c>
      <c r="K35" s="15">
        <v>2022</v>
      </c>
    </row>
    <row r="36" spans="1:11" ht="14.25" customHeight="1" x14ac:dyDescent="0.3">
      <c r="A36" s="17"/>
      <c r="B36" s="4"/>
      <c r="C36" s="4"/>
      <c r="D36" s="4"/>
      <c r="E36" s="4"/>
      <c r="F36" s="4"/>
      <c r="G36" s="18"/>
      <c r="H36" s="18"/>
      <c r="I36" s="18"/>
      <c r="J36" s="18"/>
      <c r="K36" s="21"/>
    </row>
    <row r="37" spans="1:11" ht="14.25" customHeight="1" x14ac:dyDescent="0.3">
      <c r="A37" s="17" t="s">
        <v>54</v>
      </c>
      <c r="B37" s="4"/>
      <c r="C37" s="4"/>
      <c r="D37" s="4"/>
      <c r="E37" s="4"/>
      <c r="F37" s="4"/>
      <c r="G37" s="18"/>
      <c r="H37" s="18"/>
      <c r="I37" s="18"/>
      <c r="J37" s="18"/>
      <c r="K37" s="21"/>
    </row>
    <row r="38" spans="1:11" ht="14.25" customHeight="1" x14ac:dyDescent="0.3">
      <c r="A38" s="77" t="s">
        <v>55</v>
      </c>
      <c r="B38" s="23">
        <f t="shared" ref="B38:K38" si="13">B6*0.124</f>
        <v>18521.798656000003</v>
      </c>
      <c r="C38" s="23">
        <f t="shared" si="13"/>
        <v>22759.586188492802</v>
      </c>
      <c r="D38" s="23">
        <f t="shared" si="13"/>
        <v>25247.967611768014</v>
      </c>
      <c r="E38" s="23">
        <f t="shared" si="13"/>
        <v>27842.681821715862</v>
      </c>
      <c r="F38" s="23">
        <f t="shared" si="13"/>
        <v>28510.906185437045</v>
      </c>
      <c r="G38" s="23">
        <f t="shared" si="13"/>
        <v>29195.167933887536</v>
      </c>
      <c r="H38" s="23">
        <f t="shared" si="13"/>
        <v>29895.85196430084</v>
      </c>
      <c r="I38" s="23">
        <f t="shared" si="13"/>
        <v>30613.352411444062</v>
      </c>
      <c r="J38" s="23">
        <f t="shared" si="13"/>
        <v>31348.072869318719</v>
      </c>
      <c r="K38" s="25">
        <f t="shared" si="13"/>
        <v>32100.42661818237</v>
      </c>
    </row>
    <row r="39" spans="1:11" ht="14.25" customHeight="1" x14ac:dyDescent="0.3">
      <c r="A39" s="77" t="s">
        <v>58</v>
      </c>
      <c r="B39" s="23">
        <f t="shared" ref="B39:K39" si="14">B6*0.167</f>
        <v>24944.680448000003</v>
      </c>
      <c r="C39" s="23">
        <f t="shared" si="14"/>
        <v>30652.023334502403</v>
      </c>
      <c r="D39" s="23">
        <f t="shared" si="14"/>
        <v>34003.311219074669</v>
      </c>
      <c r="E39" s="23">
        <f t="shared" si="14"/>
        <v>37497.805356665718</v>
      </c>
      <c r="F39" s="23">
        <f t="shared" si="14"/>
        <v>38397.7526852257</v>
      </c>
      <c r="G39" s="23">
        <f t="shared" si="14"/>
        <v>39319.298749671121</v>
      </c>
      <c r="H39" s="23">
        <f t="shared" si="14"/>
        <v>40262.961919663234</v>
      </c>
      <c r="I39" s="23">
        <f t="shared" si="14"/>
        <v>41229.273005735151</v>
      </c>
      <c r="J39" s="23">
        <f t="shared" si="14"/>
        <v>42218.775557872796</v>
      </c>
      <c r="K39" s="25">
        <f t="shared" si="14"/>
        <v>43232.026171261743</v>
      </c>
    </row>
    <row r="40" spans="1:11" ht="14.25" customHeight="1" x14ac:dyDescent="0.3">
      <c r="A40" s="77" t="s">
        <v>59</v>
      </c>
      <c r="B40" s="23">
        <v>50192</v>
      </c>
      <c r="C40" s="23">
        <f t="shared" ref="C40:K40" si="15">B40+1500</f>
        <v>51692</v>
      </c>
      <c r="D40" s="23">
        <f t="shared" si="15"/>
        <v>53192</v>
      </c>
      <c r="E40" s="23">
        <f t="shared" si="15"/>
        <v>54692</v>
      </c>
      <c r="F40" s="23">
        <f t="shared" si="15"/>
        <v>56192</v>
      </c>
      <c r="G40" s="23">
        <f t="shared" si="15"/>
        <v>57692</v>
      </c>
      <c r="H40" s="23">
        <f t="shared" si="15"/>
        <v>59192</v>
      </c>
      <c r="I40" s="23">
        <f t="shared" si="15"/>
        <v>60692</v>
      </c>
      <c r="J40" s="23">
        <f t="shared" si="15"/>
        <v>62192</v>
      </c>
      <c r="K40" s="25">
        <f t="shared" si="15"/>
        <v>63692</v>
      </c>
    </row>
    <row r="41" spans="1:11" ht="14.25" customHeight="1" x14ac:dyDescent="0.3">
      <c r="A41" s="77" t="s">
        <v>60</v>
      </c>
      <c r="B41" s="23">
        <v>23658</v>
      </c>
      <c r="C41" s="23">
        <f>B41+C11</f>
        <v>26258</v>
      </c>
      <c r="D41" s="23">
        <f>C41+D11</f>
        <v>28933</v>
      </c>
      <c r="E41" s="23">
        <f>D41+E11</f>
        <v>31683</v>
      </c>
      <c r="F41" s="23">
        <f>E41+F11</f>
        <v>34508</v>
      </c>
      <c r="G41" s="18"/>
      <c r="H41" s="18"/>
      <c r="I41" s="18"/>
      <c r="J41" s="18"/>
      <c r="K41" s="21"/>
    </row>
    <row r="42" spans="1:11" ht="14.25" customHeight="1" x14ac:dyDescent="0.3">
      <c r="A42" s="77" t="s">
        <v>62</v>
      </c>
      <c r="B42" s="29">
        <f>B40-B41</f>
        <v>26534</v>
      </c>
      <c r="C42" s="29">
        <f>C40-C41</f>
        <v>25434</v>
      </c>
      <c r="D42" s="29">
        <f>D40-D41</f>
        <v>24259</v>
      </c>
      <c r="E42" s="29">
        <f>E40-E41</f>
        <v>23009</v>
      </c>
      <c r="F42" s="29">
        <f>F40-F41</f>
        <v>21684</v>
      </c>
      <c r="G42" s="18"/>
      <c r="H42" s="18"/>
      <c r="I42" s="18"/>
      <c r="J42" s="18"/>
      <c r="K42" s="21"/>
    </row>
    <row r="43" spans="1:11" ht="14.25" customHeight="1" x14ac:dyDescent="0.3">
      <c r="A43" s="77" t="s">
        <v>64</v>
      </c>
      <c r="B43" s="23">
        <f>B38+B39+B42</f>
        <v>70000.479103999998</v>
      </c>
      <c r="C43" s="23">
        <f>C38+C39+C42</f>
        <v>78845.609522995204</v>
      </c>
      <c r="D43" s="23">
        <f>D38+D39+D42</f>
        <v>83510.278830842683</v>
      </c>
      <c r="E43" s="23">
        <f>E38+E39+E42</f>
        <v>88349.487178381576</v>
      </c>
      <c r="F43" s="23">
        <f>F38+F39+F42</f>
        <v>88592.658870662737</v>
      </c>
      <c r="G43" s="18"/>
      <c r="H43" s="18"/>
      <c r="I43" s="18"/>
      <c r="J43" s="18"/>
      <c r="K43" s="21"/>
    </row>
    <row r="44" spans="1:11" ht="14.25" customHeight="1" x14ac:dyDescent="0.3">
      <c r="A44" s="17"/>
      <c r="B44" s="23"/>
      <c r="C44" s="23"/>
      <c r="D44" s="23"/>
      <c r="E44" s="23"/>
      <c r="F44" s="23"/>
      <c r="G44" s="18"/>
      <c r="H44" s="18"/>
      <c r="I44" s="18"/>
      <c r="J44" s="18"/>
      <c r="K44" s="21"/>
    </row>
    <row r="45" spans="1:11" ht="14.25" customHeight="1" x14ac:dyDescent="0.3">
      <c r="A45" s="17" t="s">
        <v>67</v>
      </c>
      <c r="B45" s="23"/>
      <c r="C45" s="23"/>
      <c r="D45" s="23"/>
      <c r="E45" s="23"/>
      <c r="F45" s="23"/>
      <c r="G45" s="18"/>
      <c r="H45" s="18"/>
      <c r="I45" s="18"/>
      <c r="J45" s="18"/>
      <c r="K45" s="21"/>
    </row>
    <row r="46" spans="1:11" ht="14.25" customHeight="1" x14ac:dyDescent="0.3">
      <c r="A46" s="77" t="s">
        <v>68</v>
      </c>
      <c r="B46" s="23">
        <f t="shared" ref="B46:K46" si="16">B6*0.082</f>
        <v>12248.286208000001</v>
      </c>
      <c r="C46" s="23">
        <f t="shared" si="16"/>
        <v>15050.694092390402</v>
      </c>
      <c r="D46" s="23">
        <f t="shared" si="16"/>
        <v>16696.236646491754</v>
      </c>
      <c r="E46" s="23">
        <f t="shared" si="16"/>
        <v>18412.09604339275</v>
      </c>
      <c r="F46" s="23">
        <f t="shared" si="16"/>
        <v>18853.986348434177</v>
      </c>
      <c r="G46" s="23">
        <f t="shared" si="16"/>
        <v>19306.482020796597</v>
      </c>
      <c r="H46" s="23">
        <f t="shared" si="16"/>
        <v>19769.837589295719</v>
      </c>
      <c r="I46" s="23">
        <f t="shared" si="16"/>
        <v>20244.313691438816</v>
      </c>
      <c r="J46" s="23">
        <f t="shared" si="16"/>
        <v>20730.177220033347</v>
      </c>
      <c r="K46" s="25">
        <f t="shared" si="16"/>
        <v>21227.701473314148</v>
      </c>
    </row>
    <row r="47" spans="1:11" ht="14.25" customHeight="1" x14ac:dyDescent="0.3">
      <c r="A47" s="17"/>
      <c r="B47" s="23"/>
      <c r="C47" s="23"/>
      <c r="D47" s="23"/>
      <c r="E47" s="23"/>
      <c r="F47" s="23"/>
      <c r="G47" s="18"/>
      <c r="H47" s="18"/>
      <c r="I47" s="18"/>
      <c r="J47" s="18"/>
      <c r="K47" s="21"/>
    </row>
    <row r="48" spans="1:11" ht="14.25" customHeight="1" x14ac:dyDescent="0.3">
      <c r="A48" s="17" t="s">
        <v>71</v>
      </c>
      <c r="B48" s="23">
        <f>B43-B46</f>
        <v>57752.192895999993</v>
      </c>
      <c r="C48" s="23">
        <f>C43-C46</f>
        <v>63794.9154306048</v>
      </c>
      <c r="D48" s="23">
        <f>D43-D46</f>
        <v>66814.042184350925</v>
      </c>
      <c r="E48" s="23">
        <f>E43-E46</f>
        <v>69937.391134988822</v>
      </c>
      <c r="F48" s="23">
        <f>F43-F46</f>
        <v>69738.67252222856</v>
      </c>
      <c r="G48" s="18"/>
      <c r="H48" s="18"/>
      <c r="I48" s="18"/>
      <c r="J48" s="18"/>
      <c r="K48" s="21"/>
    </row>
    <row r="49" spans="1:11" ht="14.25" customHeight="1" x14ac:dyDescent="0.3">
      <c r="A49" s="17"/>
      <c r="B49" s="23"/>
      <c r="C49" s="23"/>
      <c r="D49" s="23"/>
      <c r="E49" s="23"/>
      <c r="F49" s="23"/>
      <c r="G49" s="18"/>
      <c r="H49" s="18"/>
      <c r="I49" s="18"/>
      <c r="J49" s="18"/>
      <c r="K49" s="21"/>
    </row>
    <row r="50" spans="1:11" ht="14.25" customHeight="1" x14ac:dyDescent="0.3">
      <c r="A50" s="84" t="s">
        <v>73</v>
      </c>
      <c r="B50" s="85">
        <v>2013</v>
      </c>
      <c r="C50" s="85">
        <v>2014</v>
      </c>
      <c r="D50" s="85">
        <v>2015</v>
      </c>
      <c r="E50" s="85">
        <v>2016</v>
      </c>
      <c r="F50" s="86">
        <v>2017</v>
      </c>
      <c r="G50" s="18"/>
      <c r="H50" s="18"/>
      <c r="I50" s="18"/>
      <c r="J50" s="18"/>
      <c r="K50" s="21"/>
    </row>
    <row r="51" spans="1:11" ht="14.25" customHeight="1" x14ac:dyDescent="0.3">
      <c r="A51" s="77" t="s">
        <v>78</v>
      </c>
      <c r="B51" s="76">
        <f>B8/B6</f>
        <v>0.55600000000000005</v>
      </c>
      <c r="C51" s="76">
        <f>C8/C6</f>
        <v>0.55500000000000005</v>
      </c>
      <c r="D51" s="76">
        <f>D8/D6</f>
        <v>0.55500000000000005</v>
      </c>
      <c r="E51" s="76">
        <f>E8/E6</f>
        <v>0.55500000000000005</v>
      </c>
      <c r="F51" s="87">
        <f>F8/F6</f>
        <v>0.55500000000000005</v>
      </c>
      <c r="G51" s="18"/>
      <c r="H51" s="18"/>
      <c r="I51" s="18"/>
      <c r="J51" s="18"/>
      <c r="K51" s="21"/>
    </row>
    <row r="52" spans="1:11" ht="14.25" customHeight="1" x14ac:dyDescent="0.3">
      <c r="A52" s="77" t="s">
        <v>80</v>
      </c>
      <c r="B52" s="76">
        <f>B9/B6</f>
        <v>0.21199999999999999</v>
      </c>
      <c r="C52" s="76">
        <f>C9/C6</f>
        <v>0.21000000000000002</v>
      </c>
      <c r="D52" s="76">
        <f>D9/D6</f>
        <v>0.21000000000000002</v>
      </c>
      <c r="E52" s="76">
        <f>E9/E6</f>
        <v>0.21</v>
      </c>
      <c r="F52" s="87">
        <f>F9/F6</f>
        <v>0.21</v>
      </c>
      <c r="G52" s="18"/>
      <c r="H52" s="18"/>
      <c r="I52" s="18"/>
      <c r="J52" s="18"/>
      <c r="K52" s="21"/>
    </row>
    <row r="53" spans="1:11" ht="14.25" customHeight="1" x14ac:dyDescent="0.3">
      <c r="A53" s="77" t="s">
        <v>81</v>
      </c>
      <c r="B53" s="76">
        <f>B10/B6</f>
        <v>2.5000000000000001E-2</v>
      </c>
      <c r="C53" s="76">
        <f>C10/C6</f>
        <v>2.0833333333333336E-2</v>
      </c>
      <c r="D53" s="76">
        <f>D10/D6</f>
        <v>1.9230769230769232E-2</v>
      </c>
      <c r="E53" s="76">
        <f>E10/E6</f>
        <v>1.785714285714286E-2</v>
      </c>
      <c r="F53" s="87">
        <f>F10/F6</f>
        <v>1.785714285714286E-2</v>
      </c>
      <c r="G53" s="18"/>
      <c r="H53" s="18"/>
      <c r="I53" s="18"/>
      <c r="J53" s="18"/>
      <c r="K53" s="21"/>
    </row>
    <row r="54" spans="1:11" ht="14.25" customHeight="1" x14ac:dyDescent="0.3">
      <c r="A54" s="77" t="s">
        <v>82</v>
      </c>
      <c r="B54" s="76">
        <f>B38/B6</f>
        <v>0.12400000000000001</v>
      </c>
      <c r="C54" s="76">
        <f>C38/C6</f>
        <v>0.124</v>
      </c>
      <c r="D54" s="76">
        <f>D38/D6</f>
        <v>0.124</v>
      </c>
      <c r="E54" s="76">
        <f>E38/E6</f>
        <v>0.124</v>
      </c>
      <c r="F54" s="87">
        <f>F38/F6</f>
        <v>0.124</v>
      </c>
      <c r="G54" s="18"/>
      <c r="H54" s="18"/>
      <c r="I54" s="18"/>
      <c r="J54" s="18"/>
      <c r="K54" s="21"/>
    </row>
    <row r="55" spans="1:11" ht="14.25" customHeight="1" x14ac:dyDescent="0.3">
      <c r="A55" s="77" t="s">
        <v>83</v>
      </c>
      <c r="B55" s="76">
        <f>B39/B6</f>
        <v>0.16700000000000001</v>
      </c>
      <c r="C55" s="76">
        <f>C39/C6</f>
        <v>0.16700000000000001</v>
      </c>
      <c r="D55" s="76">
        <f>D39/D6</f>
        <v>0.16700000000000001</v>
      </c>
      <c r="E55" s="76">
        <f>E39/E6</f>
        <v>0.16700000000000001</v>
      </c>
      <c r="F55" s="87">
        <f>F39/F6</f>
        <v>0.16700000000000001</v>
      </c>
      <c r="G55" s="18"/>
      <c r="H55" s="18"/>
      <c r="I55" s="18"/>
      <c r="J55" s="18"/>
      <c r="K55" s="21"/>
    </row>
    <row r="56" spans="1:11" ht="14.25" customHeight="1" x14ac:dyDescent="0.3">
      <c r="A56" s="77" t="s">
        <v>84</v>
      </c>
      <c r="B56" s="76">
        <f>B42/B6</f>
        <v>0.17764019904914358</v>
      </c>
      <c r="C56" s="76">
        <f>C42/C6</f>
        <v>0.13857088498360146</v>
      </c>
      <c r="D56" s="76">
        <f>D42/D6</f>
        <v>0.1191428968166897</v>
      </c>
      <c r="E56" s="76">
        <f>E42/E6</f>
        <v>0.10247274376330788</v>
      </c>
      <c r="F56" s="87">
        <f>F42/F6</f>
        <v>9.4308331784045782E-2</v>
      </c>
      <c r="G56" s="18"/>
      <c r="H56" s="18"/>
      <c r="I56" s="18"/>
      <c r="J56" s="18"/>
      <c r="K56" s="21"/>
    </row>
    <row r="57" spans="1:11" ht="14.25" customHeight="1" x14ac:dyDescent="0.3">
      <c r="A57" s="88" t="s">
        <v>68</v>
      </c>
      <c r="B57" s="89">
        <f>B46/B6</f>
        <v>8.2000000000000003E-2</v>
      </c>
      <c r="C57" s="89">
        <f>C46/C6</f>
        <v>8.2000000000000003E-2</v>
      </c>
      <c r="D57" s="89">
        <f>D46/D6</f>
        <v>8.2000000000000017E-2</v>
      </c>
      <c r="E57" s="89">
        <f>E46/E6</f>
        <v>8.2000000000000017E-2</v>
      </c>
      <c r="F57" s="90">
        <f>F46/F6</f>
        <v>8.2000000000000003E-2</v>
      </c>
      <c r="G57" s="82"/>
      <c r="H57" s="82"/>
      <c r="I57" s="82"/>
      <c r="J57" s="82"/>
      <c r="K57" s="83"/>
    </row>
    <row r="58" spans="1:11" ht="14.25" customHeight="1" x14ac:dyDescent="0.3">
      <c r="A58" s="4"/>
      <c r="B58" s="23"/>
      <c r="C58" s="23"/>
      <c r="D58" s="23"/>
      <c r="E58" s="23"/>
      <c r="F58" s="23"/>
    </row>
    <row r="59" spans="1:11" ht="14.25" customHeight="1" x14ac:dyDescent="0.3">
      <c r="A59" s="4"/>
      <c r="B59" s="23"/>
      <c r="C59" s="23"/>
      <c r="D59" s="23"/>
      <c r="E59" s="23"/>
      <c r="F59" s="23"/>
    </row>
    <row r="60" spans="1:11" ht="14.25" customHeight="1" x14ac:dyDescent="0.3">
      <c r="A60" s="4"/>
      <c r="B60" s="23"/>
      <c r="C60" s="23"/>
      <c r="D60" s="23"/>
      <c r="E60" s="23"/>
      <c r="F60" s="23"/>
    </row>
    <row r="61" spans="1:11" ht="14.25" customHeight="1" x14ac:dyDescent="0.3">
      <c r="A61" s="4"/>
      <c r="B61" s="23"/>
      <c r="C61" s="23"/>
      <c r="D61" s="23"/>
      <c r="E61" s="23"/>
      <c r="F61" s="23"/>
    </row>
    <row r="62" spans="1:11" ht="14.25" customHeight="1" x14ac:dyDescent="0.3">
      <c r="A62" s="4"/>
      <c r="B62" s="23"/>
      <c r="C62" s="23"/>
      <c r="D62" s="23"/>
      <c r="E62" s="23"/>
      <c r="F62" s="23"/>
    </row>
    <row r="63" spans="1:11" ht="14.25" customHeight="1" x14ac:dyDescent="0.3">
      <c r="A63" s="4"/>
      <c r="B63" s="23"/>
      <c r="C63" s="23"/>
      <c r="D63" s="23"/>
      <c r="E63" s="23"/>
      <c r="F63" s="23"/>
    </row>
    <row r="64" spans="1:11" ht="14.25" customHeight="1" x14ac:dyDescent="0.3">
      <c r="A64" s="4"/>
      <c r="B64" s="23"/>
      <c r="C64" s="23"/>
      <c r="D64" s="23"/>
      <c r="E64" s="23"/>
      <c r="F64" s="23"/>
    </row>
    <row r="65" spans="1:6" ht="14.25" customHeight="1" x14ac:dyDescent="0.3">
      <c r="A65" s="4"/>
      <c r="B65" s="23"/>
      <c r="C65" s="23"/>
      <c r="D65" s="23"/>
      <c r="E65" s="23"/>
      <c r="F65" s="23"/>
    </row>
    <row r="66" spans="1:6" ht="14.25" customHeight="1" x14ac:dyDescent="0.3">
      <c r="A66" s="4"/>
      <c r="B66" s="23"/>
      <c r="C66" s="23"/>
      <c r="D66" s="23"/>
      <c r="E66" s="23"/>
      <c r="F66" s="23"/>
    </row>
    <row r="67" spans="1:6" ht="14.25" customHeight="1" x14ac:dyDescent="0.3">
      <c r="A67" s="4"/>
      <c r="B67" s="23"/>
      <c r="C67" s="23"/>
      <c r="D67" s="23"/>
      <c r="E67" s="23"/>
      <c r="F67" s="23"/>
    </row>
    <row r="68" spans="1:6" ht="14.25" customHeight="1" x14ac:dyDescent="0.3">
      <c r="A68" s="4"/>
      <c r="B68" s="23"/>
      <c r="C68" s="23"/>
      <c r="D68" s="23"/>
      <c r="E68" s="23"/>
      <c r="F68" s="23"/>
    </row>
    <row r="69" spans="1:6" ht="14.25" customHeight="1" x14ac:dyDescent="0.3">
      <c r="A69" s="4"/>
      <c r="B69" s="23"/>
      <c r="C69" s="23"/>
      <c r="D69" s="23"/>
      <c r="E69" s="23"/>
      <c r="F69" s="23"/>
    </row>
    <row r="70" spans="1:6" ht="14.25" customHeight="1" x14ac:dyDescent="0.3">
      <c r="A70" s="4"/>
      <c r="B70" s="23"/>
      <c r="C70" s="23"/>
      <c r="D70" s="23"/>
      <c r="E70" s="23"/>
      <c r="F70" s="23"/>
    </row>
    <row r="71" spans="1:6" ht="14.25" customHeight="1" x14ac:dyDescent="0.3">
      <c r="A71" s="4"/>
      <c r="B71" s="23"/>
      <c r="C71" s="23"/>
      <c r="D71" s="23"/>
      <c r="E71" s="23"/>
      <c r="F71" s="23"/>
    </row>
    <row r="72" spans="1:6" ht="14.25" customHeight="1" x14ac:dyDescent="0.3">
      <c r="A72" s="4"/>
      <c r="B72" s="23"/>
      <c r="C72" s="23"/>
      <c r="D72" s="23"/>
      <c r="E72" s="23"/>
      <c r="F72" s="23"/>
    </row>
    <row r="73" spans="1:6" ht="14.25" customHeight="1" x14ac:dyDescent="0.3">
      <c r="A73" s="4"/>
      <c r="B73" s="23"/>
      <c r="C73" s="23"/>
      <c r="D73" s="23"/>
      <c r="E73" s="23"/>
      <c r="F73" s="23"/>
    </row>
    <row r="74" spans="1:6" ht="14.25" customHeight="1" x14ac:dyDescent="0.3">
      <c r="A74" s="4"/>
      <c r="B74" s="23"/>
      <c r="C74" s="23"/>
      <c r="D74" s="23"/>
      <c r="E74" s="23"/>
      <c r="F74" s="23"/>
    </row>
    <row r="75" spans="1:6" ht="14.25" customHeight="1" x14ac:dyDescent="0.3">
      <c r="A75" s="4"/>
      <c r="B75" s="23"/>
      <c r="C75" s="23"/>
      <c r="D75" s="23"/>
      <c r="E75" s="23"/>
      <c r="F75" s="23"/>
    </row>
    <row r="76" spans="1:6" ht="14.25" customHeight="1" x14ac:dyDescent="0.3">
      <c r="A76" s="4"/>
      <c r="B76" s="23"/>
      <c r="C76" s="23"/>
      <c r="D76" s="23"/>
      <c r="E76" s="23"/>
      <c r="F76" s="23"/>
    </row>
    <row r="77" spans="1:6" ht="14.25" customHeight="1" x14ac:dyDescent="0.3">
      <c r="A77" s="4"/>
      <c r="B77" s="23"/>
      <c r="C77" s="23"/>
      <c r="D77" s="23"/>
      <c r="E77" s="23"/>
      <c r="F77" s="23"/>
    </row>
    <row r="78" spans="1:6" ht="14.25" customHeight="1" x14ac:dyDescent="0.3">
      <c r="A78" s="4"/>
      <c r="B78" s="23"/>
      <c r="C78" s="23"/>
      <c r="D78" s="23"/>
      <c r="E78" s="23"/>
      <c r="F78" s="23"/>
    </row>
    <row r="79" spans="1:6" ht="14.25" customHeight="1" x14ac:dyDescent="0.3">
      <c r="A79" s="4"/>
      <c r="B79" s="23"/>
      <c r="C79" s="23"/>
      <c r="D79" s="23"/>
      <c r="E79" s="23"/>
      <c r="F79" s="23"/>
    </row>
    <row r="80" spans="1:6" ht="14.25" customHeight="1" x14ac:dyDescent="0.3">
      <c r="A80" s="4"/>
      <c r="B80" s="23"/>
      <c r="C80" s="23"/>
      <c r="D80" s="23"/>
      <c r="E80" s="23"/>
      <c r="F80" s="23"/>
    </row>
    <row r="81" spans="1:6" ht="14.25" customHeight="1" x14ac:dyDescent="0.3">
      <c r="A81" s="4"/>
      <c r="B81" s="23"/>
      <c r="C81" s="23"/>
      <c r="D81" s="23"/>
      <c r="E81" s="23"/>
      <c r="F81" s="23"/>
    </row>
    <row r="82" spans="1:6" ht="14.25" customHeight="1" x14ac:dyDescent="0.3">
      <c r="A82" s="4"/>
      <c r="B82" s="23"/>
      <c r="C82" s="23"/>
      <c r="D82" s="23"/>
      <c r="E82" s="23"/>
      <c r="F82" s="23"/>
    </row>
    <row r="83" spans="1:6" ht="14.25" customHeight="1" x14ac:dyDescent="0.3">
      <c r="A83" s="4"/>
      <c r="B83" s="23"/>
      <c r="C83" s="23"/>
      <c r="D83" s="23"/>
      <c r="E83" s="23"/>
      <c r="F83" s="23"/>
    </row>
    <row r="84" spans="1:6" ht="14.25" customHeight="1" x14ac:dyDescent="0.3">
      <c r="A84" s="4"/>
      <c r="B84" s="23"/>
      <c r="C84" s="23"/>
      <c r="D84" s="23"/>
      <c r="E84" s="23"/>
      <c r="F84" s="23"/>
    </row>
    <row r="85" spans="1:6" ht="14.25" customHeight="1" x14ac:dyDescent="0.3">
      <c r="A85" s="4"/>
      <c r="B85" s="23"/>
      <c r="C85" s="23"/>
      <c r="D85" s="23"/>
      <c r="E85" s="23"/>
      <c r="F85" s="23"/>
    </row>
    <row r="86" spans="1:6" ht="14.25" customHeight="1" x14ac:dyDescent="0.3">
      <c r="A86" s="4"/>
      <c r="B86" s="23"/>
      <c r="C86" s="23"/>
      <c r="D86" s="23"/>
      <c r="E86" s="23"/>
      <c r="F86" s="23"/>
    </row>
    <row r="87" spans="1:6" ht="14.25" customHeight="1" x14ac:dyDescent="0.3">
      <c r="A87" s="4"/>
      <c r="B87" s="23"/>
      <c r="C87" s="23"/>
      <c r="D87" s="23"/>
      <c r="E87" s="23"/>
      <c r="F87" s="23"/>
    </row>
    <row r="88" spans="1:6" ht="14.25" customHeight="1" x14ac:dyDescent="0.3">
      <c r="A88" s="4"/>
      <c r="B88" s="23"/>
      <c r="C88" s="23"/>
      <c r="D88" s="23"/>
      <c r="E88" s="23"/>
      <c r="F88" s="23"/>
    </row>
    <row r="89" spans="1:6" ht="14.25" customHeight="1" x14ac:dyDescent="0.3">
      <c r="A89" s="4"/>
      <c r="B89" s="23"/>
      <c r="C89" s="23"/>
      <c r="D89" s="23"/>
      <c r="E89" s="23"/>
      <c r="F89" s="23"/>
    </row>
    <row r="90" spans="1:6" ht="14.25" customHeight="1" x14ac:dyDescent="0.3">
      <c r="A90" s="4"/>
      <c r="B90" s="23"/>
      <c r="C90" s="23"/>
      <c r="D90" s="23"/>
      <c r="E90" s="23"/>
      <c r="F90" s="23"/>
    </row>
    <row r="91" spans="1:6" ht="14.25" customHeight="1" x14ac:dyDescent="0.3">
      <c r="A91" s="4"/>
      <c r="B91" s="23"/>
      <c r="C91" s="23"/>
      <c r="D91" s="23"/>
      <c r="E91" s="23"/>
      <c r="F91" s="23"/>
    </row>
    <row r="92" spans="1:6" ht="14.25" customHeight="1" x14ac:dyDescent="0.3">
      <c r="A92" s="4"/>
      <c r="B92" s="23"/>
      <c r="C92" s="23"/>
      <c r="D92" s="23"/>
      <c r="E92" s="23"/>
      <c r="F92" s="23"/>
    </row>
    <row r="93" spans="1:6" ht="14.25" customHeight="1" x14ac:dyDescent="0.3">
      <c r="A93" s="4"/>
      <c r="B93" s="23"/>
      <c r="C93" s="23"/>
      <c r="D93" s="23"/>
      <c r="E93" s="23"/>
      <c r="F93" s="23"/>
    </row>
    <row r="94" spans="1:6" ht="14.25" customHeight="1" x14ac:dyDescent="0.3">
      <c r="A94" s="4"/>
      <c r="B94" s="23"/>
      <c r="C94" s="23"/>
      <c r="D94" s="23"/>
      <c r="E94" s="23"/>
      <c r="F94" s="23"/>
    </row>
    <row r="95" spans="1:6" ht="14.25" customHeight="1" x14ac:dyDescent="0.3">
      <c r="A95" s="4"/>
      <c r="B95" s="23"/>
      <c r="C95" s="23"/>
      <c r="D95" s="23"/>
      <c r="E95" s="23"/>
      <c r="F95" s="23"/>
    </row>
    <row r="96" spans="1:6" ht="14.25" customHeight="1" x14ac:dyDescent="0.3">
      <c r="A96" s="4"/>
      <c r="B96" s="23"/>
      <c r="C96" s="23"/>
      <c r="D96" s="23"/>
      <c r="E96" s="23"/>
      <c r="F96" s="23"/>
    </row>
    <row r="97" spans="1:6" ht="14.25" customHeight="1" x14ac:dyDescent="0.3">
      <c r="A97" s="4"/>
      <c r="B97" s="23"/>
      <c r="C97" s="23"/>
      <c r="D97" s="23"/>
      <c r="E97" s="23"/>
      <c r="F97" s="23"/>
    </row>
    <row r="98" spans="1:6" ht="14.25" customHeight="1" x14ac:dyDescent="0.3">
      <c r="A98" s="4"/>
      <c r="B98" s="23"/>
      <c r="C98" s="23"/>
      <c r="D98" s="23"/>
      <c r="E98" s="23"/>
      <c r="F98" s="23"/>
    </row>
    <row r="99" spans="1:6" ht="14.25" customHeight="1" x14ac:dyDescent="0.3">
      <c r="A99" s="4"/>
      <c r="B99" s="23"/>
      <c r="C99" s="23"/>
      <c r="D99" s="23"/>
      <c r="E99" s="23"/>
      <c r="F99" s="23"/>
    </row>
    <row r="100" spans="1:6" ht="14.25" customHeight="1" x14ac:dyDescent="0.3">
      <c r="A100" s="4"/>
      <c r="B100" s="23"/>
      <c r="C100" s="23"/>
      <c r="D100" s="23"/>
      <c r="E100" s="23"/>
      <c r="F100" s="23"/>
    </row>
    <row r="101" spans="1:6" ht="14.25" customHeight="1" x14ac:dyDescent="0.3">
      <c r="A101" s="4"/>
      <c r="B101" s="23"/>
      <c r="C101" s="23"/>
      <c r="D101" s="23"/>
      <c r="E101" s="23"/>
      <c r="F101" s="23"/>
    </row>
    <row r="102" spans="1:6" ht="14.25" customHeight="1" x14ac:dyDescent="0.3">
      <c r="A102" s="4"/>
      <c r="B102" s="23"/>
      <c r="C102" s="23"/>
      <c r="D102" s="23"/>
      <c r="E102" s="23"/>
      <c r="F102" s="23"/>
    </row>
    <row r="103" spans="1:6" ht="14.25" customHeight="1" x14ac:dyDescent="0.3">
      <c r="A103" s="4"/>
      <c r="B103" s="23"/>
      <c r="C103" s="23"/>
      <c r="D103" s="23"/>
      <c r="E103" s="23"/>
      <c r="F103" s="23"/>
    </row>
    <row r="104" spans="1:6" ht="14.25" customHeight="1" x14ac:dyDescent="0.3">
      <c r="A104" s="4"/>
      <c r="B104" s="23"/>
      <c r="C104" s="23"/>
      <c r="D104" s="23"/>
      <c r="E104" s="23"/>
      <c r="F104" s="23"/>
    </row>
    <row r="105" spans="1:6" ht="14.25" customHeight="1" x14ac:dyDescent="0.3">
      <c r="A105" s="4"/>
      <c r="B105" s="23"/>
      <c r="C105" s="23"/>
      <c r="D105" s="23"/>
      <c r="E105" s="23"/>
      <c r="F105" s="23"/>
    </row>
    <row r="106" spans="1:6" ht="14.25" customHeight="1" x14ac:dyDescent="0.3">
      <c r="A106" s="4"/>
      <c r="B106" s="23"/>
      <c r="C106" s="23"/>
      <c r="D106" s="23"/>
      <c r="E106" s="23"/>
      <c r="F106" s="23"/>
    </row>
    <row r="107" spans="1:6" ht="14.25" customHeight="1" x14ac:dyDescent="0.3">
      <c r="A107" s="4"/>
      <c r="B107" s="23"/>
      <c r="C107" s="23"/>
      <c r="D107" s="23"/>
      <c r="E107" s="23"/>
      <c r="F107" s="23"/>
    </row>
    <row r="108" spans="1:6" ht="14.25" customHeight="1" x14ac:dyDescent="0.3">
      <c r="A108" s="4"/>
      <c r="B108" s="23"/>
      <c r="C108" s="23"/>
      <c r="D108" s="23"/>
      <c r="E108" s="23"/>
      <c r="F108" s="23"/>
    </row>
    <row r="109" spans="1:6" ht="14.25" customHeight="1" x14ac:dyDescent="0.3">
      <c r="A109" s="4"/>
      <c r="B109" s="23"/>
      <c r="C109" s="23"/>
      <c r="D109" s="23"/>
      <c r="E109" s="23"/>
      <c r="F109" s="23"/>
    </row>
    <row r="110" spans="1:6" ht="14.25" customHeight="1" x14ac:dyDescent="0.3">
      <c r="A110" s="4"/>
      <c r="B110" s="23"/>
      <c r="C110" s="23"/>
      <c r="D110" s="23"/>
      <c r="E110" s="23"/>
      <c r="F110" s="23"/>
    </row>
    <row r="111" spans="1:6" ht="14.25" customHeight="1" x14ac:dyDescent="0.3">
      <c r="A111" s="4"/>
      <c r="B111" s="23"/>
      <c r="C111" s="23"/>
      <c r="D111" s="23"/>
      <c r="E111" s="23"/>
      <c r="F111" s="23"/>
    </row>
    <row r="112" spans="1:6" ht="14.25" customHeight="1" x14ac:dyDescent="0.3">
      <c r="A112" s="4"/>
      <c r="B112" s="23"/>
      <c r="C112" s="23"/>
      <c r="D112" s="23"/>
      <c r="E112" s="23"/>
      <c r="F112" s="23"/>
    </row>
    <row r="113" spans="1:6" ht="14.25" customHeight="1" x14ac:dyDescent="0.3">
      <c r="A113" s="4"/>
      <c r="B113" s="23"/>
      <c r="C113" s="23"/>
      <c r="D113" s="23"/>
      <c r="E113" s="23"/>
      <c r="F113" s="23"/>
    </row>
    <row r="114" spans="1:6" ht="14.25" customHeight="1" x14ac:dyDescent="0.3">
      <c r="A114" s="4"/>
      <c r="B114" s="23"/>
      <c r="C114" s="23"/>
      <c r="D114" s="23"/>
      <c r="E114" s="23"/>
      <c r="F114" s="23"/>
    </row>
    <row r="115" spans="1:6" ht="14.25" customHeight="1" x14ac:dyDescent="0.3">
      <c r="A115" s="4"/>
      <c r="B115" s="23"/>
      <c r="C115" s="23"/>
      <c r="D115" s="23"/>
      <c r="E115" s="23"/>
      <c r="F115" s="23"/>
    </row>
    <row r="116" spans="1:6" ht="14.25" customHeight="1" x14ac:dyDescent="0.3">
      <c r="A116" s="4"/>
      <c r="B116" s="23"/>
      <c r="C116" s="23"/>
      <c r="D116" s="23"/>
      <c r="E116" s="23"/>
      <c r="F116" s="23"/>
    </row>
    <row r="117" spans="1:6" ht="14.25" customHeight="1" x14ac:dyDescent="0.3">
      <c r="A117" s="4"/>
      <c r="B117" s="23"/>
      <c r="C117" s="23"/>
      <c r="D117" s="23"/>
      <c r="E117" s="23"/>
      <c r="F117" s="23"/>
    </row>
    <row r="118" spans="1:6" ht="14.25" customHeight="1" x14ac:dyDescent="0.3">
      <c r="A118" s="4"/>
      <c r="B118" s="23"/>
      <c r="C118" s="23"/>
      <c r="D118" s="23"/>
      <c r="E118" s="23"/>
      <c r="F118" s="23"/>
    </row>
    <row r="119" spans="1:6" ht="14.25" customHeight="1" x14ac:dyDescent="0.3">
      <c r="A119" s="4"/>
      <c r="B119" s="23"/>
      <c r="C119" s="23"/>
      <c r="D119" s="23"/>
      <c r="E119" s="23"/>
      <c r="F119" s="23"/>
    </row>
    <row r="120" spans="1:6" ht="14.25" customHeight="1" x14ac:dyDescent="0.3">
      <c r="A120" s="4"/>
      <c r="B120" s="23"/>
      <c r="C120" s="23"/>
      <c r="D120" s="23"/>
      <c r="E120" s="23"/>
      <c r="F120" s="23"/>
    </row>
    <row r="121" spans="1:6" ht="14.25" customHeight="1" x14ac:dyDescent="0.3">
      <c r="A121" s="4"/>
      <c r="B121" s="23"/>
      <c r="C121" s="23"/>
      <c r="D121" s="23"/>
      <c r="E121" s="23"/>
      <c r="F121" s="23"/>
    </row>
    <row r="122" spans="1:6" ht="14.25" customHeight="1" x14ac:dyDescent="0.3">
      <c r="A122" s="4"/>
      <c r="B122" s="23"/>
      <c r="C122" s="23"/>
      <c r="D122" s="23"/>
      <c r="E122" s="23"/>
      <c r="F122" s="23"/>
    </row>
    <row r="123" spans="1:6" ht="14.25" customHeight="1" x14ac:dyDescent="0.3">
      <c r="A123" s="4"/>
      <c r="B123" s="23"/>
      <c r="C123" s="23"/>
      <c r="D123" s="23"/>
      <c r="E123" s="23"/>
      <c r="F123" s="23"/>
    </row>
    <row r="124" spans="1:6" ht="14.25" customHeight="1" x14ac:dyDescent="0.3">
      <c r="A124" s="4"/>
      <c r="B124" s="23"/>
      <c r="C124" s="23"/>
      <c r="D124" s="23"/>
      <c r="E124" s="23"/>
      <c r="F124" s="23"/>
    </row>
    <row r="125" spans="1:6" ht="14.25" customHeight="1" x14ac:dyDescent="0.3">
      <c r="A125" s="4"/>
      <c r="B125" s="23"/>
      <c r="C125" s="23"/>
      <c r="D125" s="23"/>
      <c r="E125" s="23"/>
      <c r="F125" s="23"/>
    </row>
    <row r="126" spans="1:6" ht="14.25" customHeight="1" x14ac:dyDescent="0.3">
      <c r="A126" s="4"/>
      <c r="B126" s="23"/>
      <c r="C126" s="23"/>
      <c r="D126" s="23"/>
      <c r="E126" s="23"/>
      <c r="F126" s="23"/>
    </row>
    <row r="127" spans="1:6" ht="14.25" customHeight="1" x14ac:dyDescent="0.3">
      <c r="A127" s="4"/>
      <c r="B127" s="23"/>
      <c r="C127" s="23"/>
      <c r="D127" s="23"/>
      <c r="E127" s="23"/>
      <c r="F127" s="23"/>
    </row>
    <row r="128" spans="1:6" ht="14.25" customHeight="1" x14ac:dyDescent="0.3">
      <c r="A128" s="4"/>
      <c r="B128" s="23"/>
      <c r="C128" s="23"/>
      <c r="D128" s="23"/>
      <c r="E128" s="23"/>
      <c r="F128" s="23"/>
    </row>
    <row r="129" spans="1:6" ht="14.25" customHeight="1" x14ac:dyDescent="0.3">
      <c r="A129" s="4"/>
      <c r="B129" s="23"/>
      <c r="C129" s="23"/>
      <c r="D129" s="23"/>
      <c r="E129" s="23"/>
      <c r="F129" s="23"/>
    </row>
    <row r="130" spans="1:6" ht="14.25" customHeight="1" x14ac:dyDescent="0.3">
      <c r="A130" s="4"/>
      <c r="B130" s="23"/>
      <c r="C130" s="23"/>
      <c r="D130" s="23"/>
      <c r="E130" s="23"/>
      <c r="F130" s="23"/>
    </row>
    <row r="131" spans="1:6" ht="14.25" customHeight="1" x14ac:dyDescent="0.3">
      <c r="A131" s="4"/>
      <c r="B131" s="23"/>
      <c r="C131" s="23"/>
      <c r="D131" s="23"/>
      <c r="E131" s="23"/>
      <c r="F131" s="23"/>
    </row>
    <row r="132" spans="1:6" ht="14.25" customHeight="1" x14ac:dyDescent="0.3">
      <c r="A132" s="4"/>
      <c r="B132" s="23"/>
      <c r="C132" s="23"/>
      <c r="D132" s="23"/>
      <c r="E132" s="23"/>
      <c r="F132" s="23"/>
    </row>
    <row r="133" spans="1:6" ht="14.25" customHeight="1" x14ac:dyDescent="0.3">
      <c r="A133" s="4"/>
      <c r="B133" s="23"/>
      <c r="C133" s="23"/>
      <c r="D133" s="23"/>
      <c r="E133" s="23"/>
      <c r="F133" s="23"/>
    </row>
    <row r="134" spans="1:6" ht="14.25" customHeight="1" x14ac:dyDescent="0.3">
      <c r="A134" s="4"/>
      <c r="B134" s="23"/>
      <c r="C134" s="23"/>
      <c r="D134" s="23"/>
      <c r="E134" s="23"/>
      <c r="F134" s="23"/>
    </row>
    <row r="135" spans="1:6" ht="14.25" customHeight="1" x14ac:dyDescent="0.3">
      <c r="A135" s="4"/>
      <c r="B135" s="23"/>
      <c r="C135" s="23"/>
      <c r="D135" s="23"/>
      <c r="E135" s="23"/>
      <c r="F135" s="23"/>
    </row>
    <row r="136" spans="1:6" ht="14.25" customHeight="1" x14ac:dyDescent="0.3">
      <c r="A136" s="4"/>
      <c r="B136" s="23"/>
      <c r="C136" s="23"/>
      <c r="D136" s="23"/>
      <c r="E136" s="23"/>
      <c r="F136" s="23"/>
    </row>
    <row r="137" spans="1:6" ht="14.25" customHeight="1" x14ac:dyDescent="0.3">
      <c r="A137" s="4"/>
      <c r="B137" s="23"/>
      <c r="C137" s="23"/>
      <c r="D137" s="23"/>
      <c r="E137" s="23"/>
      <c r="F137" s="23"/>
    </row>
    <row r="138" spans="1:6" ht="14.25" customHeight="1" x14ac:dyDescent="0.3">
      <c r="A138" s="4"/>
      <c r="B138" s="23"/>
      <c r="C138" s="23"/>
      <c r="D138" s="23"/>
      <c r="E138" s="23"/>
      <c r="F138" s="23"/>
    </row>
    <row r="139" spans="1:6" ht="14.25" customHeight="1" x14ac:dyDescent="0.3">
      <c r="A139" s="4"/>
      <c r="B139" s="23"/>
      <c r="C139" s="23"/>
      <c r="D139" s="23"/>
      <c r="E139" s="23"/>
      <c r="F139" s="23"/>
    </row>
    <row r="140" spans="1:6" ht="14.25" customHeight="1" x14ac:dyDescent="0.3">
      <c r="A140" s="4"/>
      <c r="B140" s="23"/>
      <c r="C140" s="23"/>
      <c r="D140" s="23"/>
      <c r="E140" s="23"/>
      <c r="F140" s="23"/>
    </row>
    <row r="141" spans="1:6" ht="14.25" customHeight="1" x14ac:dyDescent="0.3">
      <c r="A141" s="4"/>
      <c r="B141" s="23"/>
      <c r="C141" s="23"/>
      <c r="D141" s="23"/>
      <c r="E141" s="23"/>
      <c r="F141" s="23"/>
    </row>
    <row r="142" spans="1:6" ht="14.25" customHeight="1" x14ac:dyDescent="0.3">
      <c r="A142" s="4"/>
      <c r="B142" s="23"/>
      <c r="C142" s="23"/>
      <c r="D142" s="23"/>
      <c r="E142" s="23"/>
      <c r="F142" s="23"/>
    </row>
    <row r="143" spans="1:6" ht="14.25" customHeight="1" x14ac:dyDescent="0.3">
      <c r="A143" s="4"/>
      <c r="B143" s="23"/>
      <c r="C143" s="23"/>
      <c r="D143" s="23"/>
      <c r="E143" s="23"/>
      <c r="F143" s="23"/>
    </row>
    <row r="144" spans="1:6" ht="14.25" customHeight="1" x14ac:dyDescent="0.3">
      <c r="A144" s="4"/>
      <c r="B144" s="23"/>
      <c r="C144" s="23"/>
      <c r="D144" s="23"/>
      <c r="E144" s="23"/>
      <c r="F144" s="23"/>
    </row>
    <row r="145" spans="1:6" ht="14.25" customHeight="1" x14ac:dyDescent="0.3">
      <c r="A145" s="4"/>
      <c r="B145" s="23"/>
      <c r="C145" s="23"/>
      <c r="D145" s="23"/>
      <c r="E145" s="23"/>
      <c r="F145" s="23"/>
    </row>
    <row r="146" spans="1:6" ht="14.25" customHeight="1" x14ac:dyDescent="0.3">
      <c r="A146" s="4"/>
      <c r="B146" s="23"/>
      <c r="C146" s="23"/>
      <c r="D146" s="23"/>
      <c r="E146" s="23"/>
      <c r="F146" s="23"/>
    </row>
    <row r="147" spans="1:6" ht="14.25" customHeight="1" x14ac:dyDescent="0.3">
      <c r="A147" s="4"/>
      <c r="B147" s="23"/>
      <c r="C147" s="23"/>
      <c r="D147" s="23"/>
      <c r="E147" s="23"/>
      <c r="F147" s="23"/>
    </row>
    <row r="148" spans="1:6" ht="14.25" customHeight="1" x14ac:dyDescent="0.3">
      <c r="A148" s="4"/>
      <c r="B148" s="23"/>
      <c r="C148" s="23"/>
      <c r="D148" s="23"/>
      <c r="E148" s="23"/>
      <c r="F148" s="23"/>
    </row>
    <row r="149" spans="1:6" ht="14.25" customHeight="1" x14ac:dyDescent="0.3">
      <c r="A149" s="4"/>
      <c r="B149" s="23"/>
      <c r="C149" s="23"/>
      <c r="D149" s="23"/>
      <c r="E149" s="23"/>
      <c r="F149" s="23"/>
    </row>
    <row r="150" spans="1:6" ht="14.25" customHeight="1" x14ac:dyDescent="0.3">
      <c r="A150" s="4"/>
      <c r="B150" s="23"/>
      <c r="C150" s="23"/>
      <c r="D150" s="23"/>
      <c r="E150" s="23"/>
      <c r="F150" s="23"/>
    </row>
    <row r="151" spans="1:6" ht="14.25" customHeight="1" x14ac:dyDescent="0.3">
      <c r="A151" s="4"/>
      <c r="B151" s="23"/>
      <c r="C151" s="23"/>
      <c r="D151" s="23"/>
      <c r="E151" s="23"/>
      <c r="F151" s="23"/>
    </row>
    <row r="152" spans="1:6" ht="14.25" customHeight="1" x14ac:dyDescent="0.3">
      <c r="A152" s="4"/>
      <c r="B152" s="23"/>
      <c r="C152" s="23"/>
      <c r="D152" s="23"/>
      <c r="E152" s="23"/>
      <c r="F152" s="23"/>
    </row>
    <row r="153" spans="1:6" ht="14.25" customHeight="1" x14ac:dyDescent="0.3">
      <c r="A153" s="4"/>
      <c r="B153" s="23"/>
      <c r="C153" s="23"/>
      <c r="D153" s="23"/>
      <c r="E153" s="23"/>
      <c r="F153" s="23"/>
    </row>
    <row r="154" spans="1:6" ht="14.25" customHeight="1" x14ac:dyDescent="0.3">
      <c r="A154" s="4"/>
      <c r="B154" s="23"/>
      <c r="C154" s="23"/>
      <c r="D154" s="23"/>
      <c r="E154" s="23"/>
      <c r="F154" s="23"/>
    </row>
    <row r="155" spans="1:6" ht="14.25" customHeight="1" x14ac:dyDescent="0.3">
      <c r="A155" s="4"/>
      <c r="B155" s="23"/>
      <c r="C155" s="23"/>
      <c r="D155" s="23"/>
      <c r="E155" s="23"/>
      <c r="F155" s="23"/>
    </row>
    <row r="156" spans="1:6" ht="14.25" customHeight="1" x14ac:dyDescent="0.3">
      <c r="A156" s="4"/>
      <c r="B156" s="23"/>
      <c r="C156" s="23"/>
      <c r="D156" s="23"/>
      <c r="E156" s="23"/>
      <c r="F156" s="23"/>
    </row>
    <row r="157" spans="1:6" ht="14.25" customHeight="1" x14ac:dyDescent="0.3">
      <c r="A157" s="4"/>
      <c r="B157" s="23"/>
      <c r="C157" s="23"/>
      <c r="D157" s="23"/>
      <c r="E157" s="23"/>
      <c r="F157" s="23"/>
    </row>
    <row r="158" spans="1:6" ht="14.25" customHeight="1" x14ac:dyDescent="0.3">
      <c r="A158" s="4"/>
      <c r="B158" s="23"/>
      <c r="C158" s="23"/>
      <c r="D158" s="23"/>
      <c r="E158" s="23"/>
      <c r="F158" s="23"/>
    </row>
    <row r="159" spans="1:6" ht="14.25" customHeight="1" x14ac:dyDescent="0.3">
      <c r="A159" s="4"/>
      <c r="B159" s="23"/>
      <c r="C159" s="23"/>
      <c r="D159" s="23"/>
      <c r="E159" s="23"/>
      <c r="F159" s="23"/>
    </row>
    <row r="160" spans="1:6" ht="14.25" customHeight="1" x14ac:dyDescent="0.3">
      <c r="A160" s="4"/>
      <c r="B160" s="23"/>
      <c r="C160" s="23"/>
      <c r="D160" s="23"/>
      <c r="E160" s="23"/>
      <c r="F160" s="23"/>
    </row>
    <row r="161" spans="1:6" ht="14.25" customHeight="1" x14ac:dyDescent="0.3">
      <c r="A161" s="4"/>
      <c r="B161" s="23"/>
      <c r="C161" s="23"/>
      <c r="D161" s="23"/>
      <c r="E161" s="23"/>
      <c r="F161" s="23"/>
    </row>
    <row r="162" spans="1:6" ht="14.25" customHeight="1" x14ac:dyDescent="0.3">
      <c r="A162" s="4"/>
      <c r="B162" s="23"/>
      <c r="C162" s="23"/>
      <c r="D162" s="23"/>
      <c r="E162" s="23"/>
      <c r="F162" s="23"/>
    </row>
    <row r="163" spans="1:6" ht="14.25" customHeight="1" x14ac:dyDescent="0.3">
      <c r="A163" s="4"/>
      <c r="B163" s="23"/>
      <c r="C163" s="23"/>
      <c r="D163" s="23"/>
      <c r="E163" s="23"/>
      <c r="F163" s="23"/>
    </row>
    <row r="164" spans="1:6" ht="14.25" customHeight="1" x14ac:dyDescent="0.3">
      <c r="A164" s="4"/>
      <c r="B164" s="23"/>
      <c r="C164" s="23"/>
      <c r="D164" s="23"/>
      <c r="E164" s="23"/>
      <c r="F164" s="23"/>
    </row>
    <row r="165" spans="1:6" ht="14.25" customHeight="1" x14ac:dyDescent="0.3">
      <c r="A165" s="4"/>
      <c r="B165" s="23"/>
      <c r="C165" s="23"/>
      <c r="D165" s="23"/>
      <c r="E165" s="23"/>
      <c r="F165" s="23"/>
    </row>
    <row r="166" spans="1:6" ht="14.25" customHeight="1" x14ac:dyDescent="0.3">
      <c r="A166" s="4"/>
      <c r="B166" s="23"/>
      <c r="C166" s="23"/>
      <c r="D166" s="23"/>
      <c r="E166" s="23"/>
      <c r="F166" s="23"/>
    </row>
    <row r="167" spans="1:6" ht="14.25" customHeight="1" x14ac:dyDescent="0.3">
      <c r="A167" s="4"/>
      <c r="B167" s="23"/>
      <c r="C167" s="23"/>
      <c r="D167" s="23"/>
      <c r="E167" s="23"/>
      <c r="F167" s="23"/>
    </row>
    <row r="168" spans="1:6" ht="14.25" customHeight="1" x14ac:dyDescent="0.3">
      <c r="A168" s="4"/>
      <c r="B168" s="23"/>
      <c r="C168" s="23"/>
      <c r="D168" s="23"/>
      <c r="E168" s="23"/>
      <c r="F168" s="23"/>
    </row>
    <row r="169" spans="1:6" ht="14.25" customHeight="1" x14ac:dyDescent="0.3">
      <c r="A169" s="4"/>
      <c r="B169" s="23"/>
      <c r="C169" s="23"/>
      <c r="D169" s="23"/>
      <c r="E169" s="23"/>
      <c r="F169" s="23"/>
    </row>
    <row r="170" spans="1:6" ht="14.25" customHeight="1" x14ac:dyDescent="0.3">
      <c r="A170" s="4"/>
      <c r="B170" s="23"/>
      <c r="C170" s="23"/>
      <c r="D170" s="23"/>
      <c r="E170" s="23"/>
      <c r="F170" s="23"/>
    </row>
    <row r="171" spans="1:6" ht="14.25" customHeight="1" x14ac:dyDescent="0.3">
      <c r="A171" s="4"/>
      <c r="B171" s="23"/>
      <c r="C171" s="23"/>
      <c r="D171" s="23"/>
      <c r="E171" s="23"/>
      <c r="F171" s="23"/>
    </row>
    <row r="172" spans="1:6" ht="14.25" customHeight="1" x14ac:dyDescent="0.3">
      <c r="A172" s="4"/>
      <c r="B172" s="23"/>
      <c r="C172" s="23"/>
      <c r="D172" s="23"/>
      <c r="E172" s="23"/>
      <c r="F172" s="23"/>
    </row>
    <row r="173" spans="1:6" ht="14.25" customHeight="1" x14ac:dyDescent="0.3">
      <c r="A173" s="4"/>
      <c r="B173" s="23"/>
      <c r="C173" s="23"/>
      <c r="D173" s="23"/>
      <c r="E173" s="23"/>
      <c r="F173" s="23"/>
    </row>
    <row r="174" spans="1:6" ht="14.25" customHeight="1" x14ac:dyDescent="0.3">
      <c r="A174" s="4"/>
      <c r="B174" s="23"/>
      <c r="C174" s="23"/>
      <c r="D174" s="23"/>
      <c r="E174" s="23"/>
      <c r="F174" s="23"/>
    </row>
    <row r="175" spans="1:6" ht="14.25" customHeight="1" x14ac:dyDescent="0.3">
      <c r="A175" s="4"/>
      <c r="B175" s="23"/>
      <c r="C175" s="23"/>
      <c r="D175" s="23"/>
      <c r="E175" s="23"/>
      <c r="F175" s="23"/>
    </row>
    <row r="176" spans="1:6" ht="14.25" customHeight="1" x14ac:dyDescent="0.3">
      <c r="A176" s="4"/>
      <c r="B176" s="23"/>
      <c r="C176" s="23"/>
      <c r="D176" s="23"/>
      <c r="E176" s="23"/>
      <c r="F176" s="23"/>
    </row>
    <row r="177" spans="1:6" ht="14.25" customHeight="1" x14ac:dyDescent="0.3">
      <c r="A177" s="4"/>
      <c r="B177" s="23"/>
      <c r="C177" s="23"/>
      <c r="D177" s="23"/>
      <c r="E177" s="23"/>
      <c r="F177" s="23"/>
    </row>
    <row r="178" spans="1:6" ht="14.25" customHeight="1" x14ac:dyDescent="0.3">
      <c r="A178" s="4"/>
      <c r="B178" s="23"/>
      <c r="C178" s="23"/>
      <c r="D178" s="23"/>
      <c r="E178" s="23"/>
      <c r="F178" s="23"/>
    </row>
    <row r="179" spans="1:6" ht="14.25" customHeight="1" x14ac:dyDescent="0.3">
      <c r="A179" s="4"/>
      <c r="B179" s="23"/>
      <c r="C179" s="23"/>
      <c r="D179" s="23"/>
      <c r="E179" s="23"/>
      <c r="F179" s="23"/>
    </row>
    <row r="180" spans="1:6" ht="14.25" customHeight="1" x14ac:dyDescent="0.3">
      <c r="A180" s="4"/>
      <c r="B180" s="23"/>
      <c r="C180" s="23"/>
      <c r="D180" s="23"/>
      <c r="E180" s="23"/>
      <c r="F180" s="23"/>
    </row>
    <row r="181" spans="1:6" ht="14.25" customHeight="1" x14ac:dyDescent="0.3">
      <c r="A181" s="4"/>
      <c r="B181" s="23"/>
      <c r="C181" s="23"/>
      <c r="D181" s="23"/>
      <c r="E181" s="23"/>
      <c r="F181" s="23"/>
    </row>
    <row r="182" spans="1:6" ht="14.25" customHeight="1" x14ac:dyDescent="0.3">
      <c r="A182" s="4"/>
      <c r="B182" s="23"/>
      <c r="C182" s="23"/>
      <c r="D182" s="23"/>
      <c r="E182" s="23"/>
      <c r="F182" s="23"/>
    </row>
    <row r="183" spans="1:6" ht="14.25" customHeight="1" x14ac:dyDescent="0.3">
      <c r="A183" s="4"/>
      <c r="B183" s="23"/>
      <c r="C183" s="23"/>
      <c r="D183" s="23"/>
      <c r="E183" s="23"/>
      <c r="F183" s="23"/>
    </row>
    <row r="184" spans="1:6" ht="14.25" customHeight="1" x14ac:dyDescent="0.3">
      <c r="A184" s="4"/>
      <c r="B184" s="23"/>
      <c r="C184" s="23"/>
      <c r="D184" s="23"/>
      <c r="E184" s="23"/>
      <c r="F184" s="23"/>
    </row>
    <row r="185" spans="1:6" ht="14.25" customHeight="1" x14ac:dyDescent="0.3">
      <c r="A185" s="4"/>
      <c r="B185" s="23"/>
      <c r="C185" s="23"/>
      <c r="D185" s="23"/>
      <c r="E185" s="23"/>
      <c r="F185" s="23"/>
    </row>
    <row r="186" spans="1:6" ht="14.25" customHeight="1" x14ac:dyDescent="0.3">
      <c r="A186" s="4"/>
      <c r="B186" s="23"/>
      <c r="C186" s="23"/>
      <c r="D186" s="23"/>
      <c r="E186" s="23"/>
      <c r="F186" s="23"/>
    </row>
    <row r="187" spans="1:6" ht="14.25" customHeight="1" x14ac:dyDescent="0.3">
      <c r="A187" s="4"/>
      <c r="B187" s="23"/>
      <c r="C187" s="23"/>
      <c r="D187" s="23"/>
      <c r="E187" s="23"/>
      <c r="F187" s="23"/>
    </row>
    <row r="188" spans="1:6" ht="14.25" customHeight="1" x14ac:dyDescent="0.3">
      <c r="A188" s="4"/>
      <c r="B188" s="23"/>
      <c r="C188" s="23"/>
      <c r="D188" s="23"/>
      <c r="E188" s="23"/>
      <c r="F188" s="23"/>
    </row>
    <row r="189" spans="1:6" ht="14.25" customHeight="1" x14ac:dyDescent="0.3">
      <c r="A189" s="4"/>
      <c r="B189" s="23"/>
      <c r="C189" s="23"/>
      <c r="D189" s="23"/>
      <c r="E189" s="23"/>
      <c r="F189" s="23"/>
    </row>
    <row r="190" spans="1:6" ht="14.25" customHeight="1" x14ac:dyDescent="0.3">
      <c r="A190" s="4"/>
      <c r="B190" s="23"/>
      <c r="C190" s="23"/>
      <c r="D190" s="23"/>
      <c r="E190" s="23"/>
      <c r="F190" s="23"/>
    </row>
    <row r="191" spans="1:6" ht="14.25" customHeight="1" x14ac:dyDescent="0.3">
      <c r="A191" s="4"/>
      <c r="B191" s="23"/>
      <c r="C191" s="23"/>
      <c r="D191" s="23"/>
      <c r="E191" s="23"/>
      <c r="F191" s="23"/>
    </row>
    <row r="192" spans="1:6" ht="14.25" customHeight="1" x14ac:dyDescent="0.3">
      <c r="A192" s="4"/>
      <c r="B192" s="23"/>
      <c r="C192" s="23"/>
      <c r="D192" s="23"/>
      <c r="E192" s="23"/>
      <c r="F192" s="23"/>
    </row>
    <row r="193" spans="1:6" ht="14.25" customHeight="1" x14ac:dyDescent="0.3">
      <c r="A193" s="4"/>
      <c r="B193" s="23"/>
      <c r="C193" s="23"/>
      <c r="D193" s="23"/>
      <c r="E193" s="23"/>
      <c r="F193" s="23"/>
    </row>
    <row r="194" spans="1:6" ht="14.25" customHeight="1" x14ac:dyDescent="0.3">
      <c r="A194" s="4"/>
      <c r="B194" s="23"/>
      <c r="C194" s="23"/>
      <c r="D194" s="23"/>
      <c r="E194" s="23"/>
      <c r="F194" s="23"/>
    </row>
    <row r="195" spans="1:6" ht="14.25" customHeight="1" x14ac:dyDescent="0.3">
      <c r="A195" s="4"/>
      <c r="B195" s="23"/>
      <c r="C195" s="23"/>
      <c r="D195" s="23"/>
      <c r="E195" s="23"/>
      <c r="F195" s="23"/>
    </row>
    <row r="196" spans="1:6" ht="14.25" customHeight="1" x14ac:dyDescent="0.3">
      <c r="A196" s="4"/>
      <c r="B196" s="23"/>
      <c r="C196" s="23"/>
      <c r="D196" s="23"/>
      <c r="E196" s="23"/>
      <c r="F196" s="23"/>
    </row>
    <row r="197" spans="1:6" ht="14.25" customHeight="1" x14ac:dyDescent="0.3">
      <c r="A197" s="4"/>
      <c r="B197" s="23"/>
      <c r="C197" s="23"/>
      <c r="D197" s="23"/>
      <c r="E197" s="23"/>
      <c r="F197" s="23"/>
    </row>
    <row r="198" spans="1:6" ht="14.25" customHeight="1" x14ac:dyDescent="0.3">
      <c r="A198" s="4"/>
      <c r="B198" s="23"/>
      <c r="C198" s="23"/>
      <c r="D198" s="23"/>
      <c r="E198" s="23"/>
      <c r="F198" s="23"/>
    </row>
    <row r="199" spans="1:6" ht="14.25" customHeight="1" x14ac:dyDescent="0.3">
      <c r="A199" s="4"/>
      <c r="B199" s="23"/>
      <c r="C199" s="23"/>
      <c r="D199" s="23"/>
      <c r="E199" s="23"/>
      <c r="F199" s="23"/>
    </row>
    <row r="200" spans="1:6" ht="14.25" customHeight="1" x14ac:dyDescent="0.3">
      <c r="A200" s="4"/>
      <c r="B200" s="23"/>
      <c r="C200" s="23"/>
      <c r="D200" s="23"/>
      <c r="E200" s="23"/>
      <c r="F200" s="23"/>
    </row>
    <row r="201" spans="1:6" ht="14.25" customHeight="1" x14ac:dyDescent="0.3">
      <c r="A201" s="4"/>
      <c r="B201" s="23"/>
      <c r="C201" s="23"/>
      <c r="D201" s="23"/>
      <c r="E201" s="23"/>
      <c r="F201" s="23"/>
    </row>
    <row r="202" spans="1:6" ht="14.25" customHeight="1" x14ac:dyDescent="0.3">
      <c r="A202" s="4"/>
      <c r="B202" s="23"/>
      <c r="C202" s="23"/>
      <c r="D202" s="23"/>
      <c r="E202" s="23"/>
      <c r="F202" s="23"/>
    </row>
    <row r="203" spans="1:6" ht="14.25" customHeight="1" x14ac:dyDescent="0.3">
      <c r="A203" s="4"/>
      <c r="B203" s="23"/>
      <c r="C203" s="23"/>
      <c r="D203" s="23"/>
      <c r="E203" s="23"/>
      <c r="F203" s="23"/>
    </row>
    <row r="204" spans="1:6" ht="14.25" customHeight="1" x14ac:dyDescent="0.3">
      <c r="A204" s="4"/>
      <c r="B204" s="23"/>
      <c r="C204" s="23"/>
      <c r="D204" s="23"/>
      <c r="E204" s="23"/>
      <c r="F204" s="23"/>
    </row>
    <row r="205" spans="1:6" ht="14.25" customHeight="1" x14ac:dyDescent="0.3">
      <c r="A205" s="4"/>
      <c r="B205" s="4"/>
      <c r="C205" s="4"/>
      <c r="D205" s="4"/>
      <c r="E205" s="4"/>
      <c r="F205" s="4"/>
    </row>
    <row r="206" spans="1:6" ht="14.25" customHeight="1" x14ac:dyDescent="0.3">
      <c r="A206" s="4"/>
      <c r="B206" s="4"/>
      <c r="C206" s="4"/>
      <c r="D206" s="4"/>
      <c r="E206" s="4"/>
      <c r="F206" s="4"/>
    </row>
    <row r="207" spans="1:6" ht="14.25" customHeight="1" x14ac:dyDescent="0.3">
      <c r="A207" s="4"/>
      <c r="B207" s="4"/>
      <c r="C207" s="4"/>
      <c r="D207" s="4"/>
      <c r="E207" s="4"/>
      <c r="F207" s="4"/>
    </row>
    <row r="208" spans="1:6" ht="14.25" customHeight="1" x14ac:dyDescent="0.3">
      <c r="A208" s="4"/>
      <c r="B208" s="4"/>
      <c r="C208" s="4"/>
      <c r="D208" s="4"/>
      <c r="E208" s="4"/>
      <c r="F208" s="4"/>
    </row>
    <row r="209" spans="1:6" ht="14.25" customHeight="1" x14ac:dyDescent="0.3">
      <c r="A209" s="4"/>
      <c r="B209" s="4"/>
      <c r="C209" s="4"/>
      <c r="D209" s="4"/>
      <c r="E209" s="4"/>
      <c r="F209" s="4"/>
    </row>
    <row r="210" spans="1:6" ht="14.25" customHeight="1" x14ac:dyDescent="0.3">
      <c r="A210" s="4"/>
      <c r="B210" s="4"/>
      <c r="C210" s="4"/>
      <c r="D210" s="4"/>
      <c r="E210" s="4"/>
      <c r="F210" s="4"/>
    </row>
    <row r="211" spans="1:6" ht="14.25" customHeight="1" x14ac:dyDescent="0.3">
      <c r="A211" s="4"/>
      <c r="B211" s="4"/>
      <c r="C211" s="4"/>
      <c r="D211" s="4"/>
      <c r="E211" s="4"/>
      <c r="F211" s="4"/>
    </row>
    <row r="212" spans="1:6" ht="14.25" customHeight="1" x14ac:dyDescent="0.3">
      <c r="A212" s="4"/>
      <c r="B212" s="4"/>
      <c r="C212" s="4"/>
      <c r="D212" s="4"/>
      <c r="E212" s="4"/>
      <c r="F212" s="4"/>
    </row>
    <row r="213" spans="1:6" ht="14.25" customHeight="1" x14ac:dyDescent="0.3">
      <c r="A213" s="4"/>
      <c r="B213" s="4"/>
      <c r="C213" s="4"/>
      <c r="D213" s="4"/>
      <c r="E213" s="4"/>
      <c r="F213" s="4"/>
    </row>
    <row r="214" spans="1:6" ht="14.25" customHeight="1" x14ac:dyDescent="0.3">
      <c r="A214" s="4"/>
      <c r="B214" s="4"/>
      <c r="C214" s="4"/>
      <c r="D214" s="4"/>
      <c r="E214" s="4"/>
      <c r="F214" s="4"/>
    </row>
    <row r="215" spans="1:6" ht="14.25" customHeight="1" x14ac:dyDescent="0.3">
      <c r="A215" s="4"/>
      <c r="B215" s="4"/>
      <c r="C215" s="4"/>
      <c r="D215" s="4"/>
      <c r="E215" s="4"/>
      <c r="F215" s="4"/>
    </row>
    <row r="216" spans="1:6" ht="14.25" customHeight="1" x14ac:dyDescent="0.3">
      <c r="A216" s="4"/>
      <c r="B216" s="4"/>
      <c r="C216" s="4"/>
      <c r="D216" s="4"/>
      <c r="E216" s="4"/>
      <c r="F216" s="4"/>
    </row>
    <row r="217" spans="1:6" ht="14.25" customHeight="1" x14ac:dyDescent="0.3">
      <c r="A217" s="4"/>
      <c r="B217" s="4"/>
      <c r="C217" s="4"/>
      <c r="D217" s="4"/>
      <c r="E217" s="4"/>
      <c r="F217" s="4"/>
    </row>
    <row r="218" spans="1:6" ht="14.25" customHeight="1" x14ac:dyDescent="0.3">
      <c r="A218" s="4"/>
      <c r="B218" s="4"/>
      <c r="C218" s="4"/>
      <c r="D218" s="4"/>
      <c r="E218" s="4"/>
      <c r="F218" s="4"/>
    </row>
    <row r="219" spans="1:6" ht="14.25" customHeight="1" x14ac:dyDescent="0.3">
      <c r="A219" s="4"/>
      <c r="B219" s="4"/>
      <c r="C219" s="4"/>
      <c r="D219" s="4"/>
      <c r="E219" s="4"/>
      <c r="F219" s="4"/>
    </row>
    <row r="220" spans="1:6" ht="14.25" customHeight="1" x14ac:dyDescent="0.3">
      <c r="A220" s="4"/>
      <c r="B220" s="4"/>
      <c r="C220" s="4"/>
      <c r="D220" s="4"/>
      <c r="E220" s="4"/>
      <c r="F220" s="4"/>
    </row>
    <row r="221" spans="1:6" ht="14.25" customHeight="1" x14ac:dyDescent="0.3">
      <c r="A221" s="4"/>
      <c r="B221" s="4"/>
      <c r="C221" s="4"/>
      <c r="D221" s="4"/>
      <c r="E221" s="4"/>
      <c r="F221" s="4"/>
    </row>
    <row r="222" spans="1:6" ht="14.25" customHeight="1" x14ac:dyDescent="0.3">
      <c r="A222" s="4"/>
      <c r="B222" s="4"/>
      <c r="C222" s="4"/>
      <c r="D222" s="4"/>
      <c r="E222" s="4"/>
      <c r="F222" s="4"/>
    </row>
    <row r="223" spans="1:6" ht="14.25" customHeight="1" x14ac:dyDescent="0.3">
      <c r="A223" s="4"/>
      <c r="B223" s="4"/>
      <c r="C223" s="4"/>
      <c r="D223" s="4"/>
      <c r="E223" s="4"/>
      <c r="F223" s="4"/>
    </row>
    <row r="224" spans="1:6" ht="14.25" customHeight="1" x14ac:dyDescent="0.3">
      <c r="A224" s="4"/>
      <c r="B224" s="4"/>
      <c r="C224" s="4"/>
      <c r="D224" s="4"/>
      <c r="E224" s="4"/>
      <c r="F224" s="4"/>
    </row>
    <row r="225" spans="1:6" ht="14.25" customHeight="1" x14ac:dyDescent="0.3">
      <c r="A225" s="4"/>
      <c r="B225" s="4"/>
      <c r="C225" s="4"/>
      <c r="D225" s="4"/>
      <c r="E225" s="4"/>
      <c r="F225" s="4"/>
    </row>
    <row r="226" spans="1:6" ht="14.25" customHeight="1" x14ac:dyDescent="0.3">
      <c r="A226" s="4"/>
      <c r="B226" s="4"/>
      <c r="C226" s="4"/>
      <c r="D226" s="4"/>
      <c r="E226" s="4"/>
      <c r="F226" s="4"/>
    </row>
    <row r="227" spans="1:6" ht="14.25" customHeight="1" x14ac:dyDescent="0.3">
      <c r="A227" s="4"/>
      <c r="B227" s="4"/>
      <c r="C227" s="4"/>
      <c r="D227" s="4"/>
      <c r="E227" s="4"/>
      <c r="F227" s="4"/>
    </row>
    <row r="228" spans="1:6" ht="14.25" customHeight="1" x14ac:dyDescent="0.3">
      <c r="A228" s="4"/>
      <c r="B228" s="4"/>
      <c r="C228" s="4"/>
      <c r="D228" s="4"/>
      <c r="E228" s="4"/>
      <c r="F228" s="4"/>
    </row>
    <row r="229" spans="1:6" ht="14.25" customHeight="1" x14ac:dyDescent="0.3">
      <c r="A229" s="4"/>
      <c r="B229" s="4"/>
      <c r="C229" s="4"/>
      <c r="D229" s="4"/>
      <c r="E229" s="4"/>
      <c r="F229" s="4"/>
    </row>
    <row r="230" spans="1:6" ht="14.25" customHeight="1" x14ac:dyDescent="0.3">
      <c r="A230" s="4"/>
      <c r="B230" s="4"/>
      <c r="C230" s="4"/>
      <c r="D230" s="4"/>
      <c r="E230" s="4"/>
      <c r="F230" s="4"/>
    </row>
    <row r="231" spans="1:6" ht="14.25" customHeight="1" x14ac:dyDescent="0.3">
      <c r="A231" s="4"/>
      <c r="B231" s="4"/>
      <c r="C231" s="4"/>
      <c r="D231" s="4"/>
      <c r="E231" s="4"/>
      <c r="F231" s="4"/>
    </row>
    <row r="232" spans="1:6" ht="14.25" customHeight="1" x14ac:dyDescent="0.3">
      <c r="A232" s="4"/>
      <c r="B232" s="4"/>
      <c r="C232" s="4"/>
      <c r="D232" s="4"/>
      <c r="E232" s="4"/>
      <c r="F232" s="4"/>
    </row>
    <row r="233" spans="1:6" ht="14.25" customHeight="1" x14ac:dyDescent="0.3">
      <c r="A233" s="4"/>
      <c r="B233" s="4"/>
      <c r="C233" s="4"/>
      <c r="D233" s="4"/>
      <c r="E233" s="4"/>
      <c r="F233" s="4"/>
    </row>
    <row r="234" spans="1:6" ht="14.25" customHeight="1" x14ac:dyDescent="0.3">
      <c r="A234" s="4"/>
      <c r="B234" s="4"/>
      <c r="C234" s="4"/>
      <c r="D234" s="4"/>
      <c r="E234" s="4"/>
      <c r="F234" s="4"/>
    </row>
    <row r="235" spans="1:6" ht="14.25" customHeight="1" x14ac:dyDescent="0.3">
      <c r="A235" s="4"/>
      <c r="B235" s="4"/>
      <c r="C235" s="4"/>
      <c r="D235" s="4"/>
      <c r="E235" s="4"/>
      <c r="F235" s="4"/>
    </row>
    <row r="236" spans="1:6" ht="14.25" customHeight="1" x14ac:dyDescent="0.3">
      <c r="A236" s="4"/>
      <c r="B236" s="4"/>
      <c r="C236" s="4"/>
      <c r="D236" s="4"/>
      <c r="E236" s="4"/>
      <c r="F236" s="4"/>
    </row>
    <row r="237" spans="1:6" ht="14.25" customHeight="1" x14ac:dyDescent="0.3">
      <c r="A237" s="4"/>
      <c r="B237" s="4"/>
      <c r="C237" s="4"/>
      <c r="D237" s="4"/>
      <c r="E237" s="4"/>
      <c r="F237" s="4"/>
    </row>
    <row r="238" spans="1:6" ht="14.25" customHeight="1" x14ac:dyDescent="0.3">
      <c r="A238" s="4"/>
      <c r="B238" s="4"/>
      <c r="C238" s="4"/>
      <c r="D238" s="4"/>
      <c r="E238" s="4"/>
      <c r="F238" s="4"/>
    </row>
    <row r="239" spans="1:6" ht="14.25" customHeight="1" x14ac:dyDescent="0.3">
      <c r="A239" s="4"/>
      <c r="B239" s="4"/>
      <c r="C239" s="4"/>
      <c r="D239" s="4"/>
      <c r="E239" s="4"/>
      <c r="F239" s="4"/>
    </row>
    <row r="240" spans="1:6" ht="14.25" customHeight="1" x14ac:dyDescent="0.3">
      <c r="A240" s="4"/>
      <c r="B240" s="4"/>
      <c r="C240" s="4"/>
      <c r="D240" s="4"/>
      <c r="E240" s="4"/>
      <c r="F240" s="4"/>
    </row>
    <row r="241" spans="1:6" ht="14.25" customHeight="1" x14ac:dyDescent="0.3">
      <c r="A241" s="4"/>
      <c r="B241" s="4"/>
      <c r="C241" s="4"/>
      <c r="D241" s="4"/>
      <c r="E241" s="4"/>
      <c r="F241" s="4"/>
    </row>
    <row r="242" spans="1:6" ht="14.25" customHeight="1" x14ac:dyDescent="0.3">
      <c r="A242" s="4"/>
      <c r="B242" s="4"/>
      <c r="C242" s="4"/>
      <c r="D242" s="4"/>
      <c r="E242" s="4"/>
      <c r="F242" s="4"/>
    </row>
    <row r="243" spans="1:6" ht="14.25" customHeight="1" x14ac:dyDescent="0.3">
      <c r="A243" s="4"/>
      <c r="B243" s="4"/>
      <c r="C243" s="4"/>
      <c r="D243" s="4"/>
      <c r="E243" s="4"/>
      <c r="F243" s="4"/>
    </row>
    <row r="244" spans="1:6" ht="14.25" customHeight="1" x14ac:dyDescent="0.3">
      <c r="A244" s="4"/>
      <c r="B244" s="4"/>
      <c r="C244" s="4"/>
      <c r="D244" s="4"/>
      <c r="E244" s="4"/>
      <c r="F244" s="4"/>
    </row>
    <row r="245" spans="1:6" ht="14.25" customHeight="1" x14ac:dyDescent="0.3">
      <c r="A245" s="4"/>
      <c r="B245" s="4"/>
      <c r="C245" s="4"/>
      <c r="D245" s="4"/>
      <c r="E245" s="4"/>
      <c r="F245" s="4"/>
    </row>
    <row r="246" spans="1:6" ht="14.25" customHeight="1" x14ac:dyDescent="0.3">
      <c r="A246" s="4"/>
      <c r="B246" s="4"/>
      <c r="C246" s="4"/>
      <c r="D246" s="4"/>
      <c r="E246" s="4"/>
      <c r="F246" s="4"/>
    </row>
    <row r="247" spans="1:6" ht="14.25" customHeight="1" x14ac:dyDescent="0.3">
      <c r="A247" s="4"/>
      <c r="B247" s="4"/>
      <c r="C247" s="4"/>
      <c r="D247" s="4"/>
      <c r="E247" s="4"/>
      <c r="F247" s="4"/>
    </row>
    <row r="248" spans="1:6" ht="14.25" customHeight="1" x14ac:dyDescent="0.3">
      <c r="A248" s="4"/>
      <c r="B248" s="4"/>
      <c r="C248" s="4"/>
      <c r="D248" s="4"/>
      <c r="E248" s="4"/>
      <c r="F248" s="4"/>
    </row>
    <row r="249" spans="1:6" ht="14.25" customHeight="1" x14ac:dyDescent="0.3">
      <c r="A249" s="4"/>
      <c r="B249" s="4"/>
      <c r="C249" s="4"/>
      <c r="D249" s="4"/>
      <c r="E249" s="4"/>
      <c r="F249" s="4"/>
    </row>
    <row r="250" spans="1:6" ht="14.25" customHeight="1" x14ac:dyDescent="0.3">
      <c r="A250" s="4"/>
      <c r="B250" s="4"/>
      <c r="C250" s="4"/>
      <c r="D250" s="4"/>
      <c r="E250" s="4"/>
      <c r="F250" s="4"/>
    </row>
    <row r="251" spans="1:6" ht="14.25" customHeight="1" x14ac:dyDescent="0.3">
      <c r="A251" s="4"/>
      <c r="B251" s="4"/>
      <c r="C251" s="4"/>
      <c r="D251" s="4"/>
      <c r="E251" s="4"/>
      <c r="F251" s="4"/>
    </row>
    <row r="252" spans="1:6" ht="14.25" customHeight="1" x14ac:dyDescent="0.3">
      <c r="A252" s="4"/>
      <c r="B252" s="4"/>
      <c r="C252" s="4"/>
      <c r="D252" s="4"/>
      <c r="E252" s="4"/>
      <c r="F252" s="4"/>
    </row>
    <row r="253" spans="1:6" ht="14.25" customHeight="1" x14ac:dyDescent="0.3">
      <c r="A253" s="4"/>
      <c r="B253" s="4"/>
      <c r="C253" s="4"/>
      <c r="D253" s="4"/>
      <c r="E253" s="4"/>
      <c r="F253" s="4"/>
    </row>
    <row r="254" spans="1:6" ht="14.25" customHeight="1" x14ac:dyDescent="0.3">
      <c r="A254" s="4"/>
      <c r="B254" s="4"/>
      <c r="C254" s="4"/>
      <c r="D254" s="4"/>
      <c r="E254" s="4"/>
      <c r="F254" s="4"/>
    </row>
    <row r="255" spans="1:6" ht="14.25" customHeight="1" x14ac:dyDescent="0.3">
      <c r="A255" s="4"/>
      <c r="B255" s="4"/>
      <c r="C255" s="4"/>
      <c r="D255" s="4"/>
      <c r="E255" s="4"/>
      <c r="F255" s="4"/>
    </row>
    <row r="256" spans="1:6" ht="14.25" customHeight="1" x14ac:dyDescent="0.3">
      <c r="A256" s="4"/>
      <c r="B256" s="4"/>
      <c r="C256" s="4"/>
      <c r="D256" s="4"/>
      <c r="E256" s="4"/>
      <c r="F256" s="4"/>
    </row>
    <row r="257" spans="1:6" ht="14.25" customHeight="1" x14ac:dyDescent="0.3">
      <c r="A257" s="4"/>
      <c r="B257" s="4"/>
      <c r="C257" s="4"/>
      <c r="D257" s="4"/>
      <c r="E257" s="4"/>
      <c r="F257" s="4"/>
    </row>
    <row r="258" spans="1:6" ht="15.75" customHeight="1" x14ac:dyDescent="0.25"/>
    <row r="259" spans="1:6" ht="15.75" customHeight="1" x14ac:dyDescent="0.25"/>
    <row r="260" spans="1:6" ht="15.75" customHeight="1" x14ac:dyDescent="0.25"/>
    <row r="261" spans="1:6" ht="15.75" customHeight="1" x14ac:dyDescent="0.25"/>
    <row r="262" spans="1:6" ht="15.75" customHeight="1" x14ac:dyDescent="0.25"/>
    <row r="263" spans="1:6" ht="15.75" customHeight="1" x14ac:dyDescent="0.25"/>
    <row r="264" spans="1:6" ht="15.75" customHeight="1" x14ac:dyDescent="0.25"/>
    <row r="265" spans="1:6" ht="15.75" customHeight="1" x14ac:dyDescent="0.25"/>
    <row r="266" spans="1:6" ht="15.75" customHeight="1" x14ac:dyDescent="0.25"/>
    <row r="267" spans="1:6" ht="15.75" customHeight="1" x14ac:dyDescent="0.25"/>
    <row r="268" spans="1:6" ht="15.75" customHeight="1" x14ac:dyDescent="0.25"/>
    <row r="269" spans="1:6" ht="15.75" customHeight="1" x14ac:dyDescent="0.25"/>
    <row r="270" spans="1:6" ht="15.75" customHeight="1" x14ac:dyDescent="0.25"/>
    <row r="271" spans="1:6" ht="15.75" customHeight="1" x14ac:dyDescent="0.25"/>
    <row r="272" spans="1:6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2578125" defaultRowHeight="15" customHeight="1" x14ac:dyDescent="0.25"/>
  <cols>
    <col min="1" max="1" width="34.140625" customWidth="1"/>
    <col min="2" max="2" width="26" customWidth="1"/>
    <col min="3" max="3" width="30.42578125" customWidth="1"/>
    <col min="4" max="26" width="8.7109375" customWidth="1"/>
  </cols>
  <sheetData>
    <row r="1" spans="1:3" ht="14.25" customHeight="1" x14ac:dyDescent="0.5">
      <c r="A1" s="7" t="s">
        <v>2</v>
      </c>
    </row>
    <row r="2" spans="1:3" ht="14.25" customHeight="1" x14ac:dyDescent="0.35">
      <c r="A2" s="11"/>
      <c r="B2" s="12" t="s">
        <v>5</v>
      </c>
      <c r="C2" s="12" t="s">
        <v>6</v>
      </c>
    </row>
    <row r="3" spans="1:3" ht="14.25" customHeight="1" x14ac:dyDescent="0.3">
      <c r="A3" s="13" t="s">
        <v>7</v>
      </c>
      <c r="B3" s="16">
        <v>0.85</v>
      </c>
      <c r="C3" s="16">
        <v>0.9</v>
      </c>
    </row>
    <row r="4" spans="1:3" ht="14.25" customHeight="1" x14ac:dyDescent="0.3">
      <c r="A4" s="13" t="s">
        <v>8</v>
      </c>
      <c r="B4" s="20">
        <v>291.10000000000002</v>
      </c>
      <c r="C4" s="22">
        <v>360.2</v>
      </c>
    </row>
    <row r="5" spans="1:3" ht="14.25" customHeight="1" x14ac:dyDescent="0.3">
      <c r="A5" s="13" t="s">
        <v>10</v>
      </c>
      <c r="B5" s="24">
        <f>164*0.2</f>
        <v>32.800000000000004</v>
      </c>
      <c r="C5" s="20">
        <f>201*0.25</f>
        <v>50.25</v>
      </c>
    </row>
    <row r="6" spans="1:3" ht="14.25" customHeight="1" x14ac:dyDescent="0.25">
      <c r="A6" s="13" t="s">
        <v>11</v>
      </c>
      <c r="B6" s="20">
        <f>B5/B4</f>
        <v>0.11267605633802817</v>
      </c>
      <c r="C6" s="20">
        <f>C5/C4</f>
        <v>0.13950583009439202</v>
      </c>
    </row>
    <row r="7" spans="1:3" ht="14.25" customHeight="1" x14ac:dyDescent="0.25">
      <c r="A7" s="26" t="s">
        <v>12</v>
      </c>
      <c r="B7" s="20">
        <f>B6*0.65</f>
        <v>7.3239436619718309E-2</v>
      </c>
      <c r="C7" s="20">
        <f>C6*0.65</f>
        <v>9.0678789561354819E-2</v>
      </c>
    </row>
    <row r="8" spans="1:3" ht="14.25" customHeight="1" x14ac:dyDescent="0.25">
      <c r="A8" s="20" t="s">
        <v>14</v>
      </c>
      <c r="B8" s="27">
        <f>B3/(1+B7)</f>
        <v>0.79199475065616798</v>
      </c>
      <c r="C8" s="27">
        <f>C3/(1+C7)</f>
        <v>0.82517420216997039</v>
      </c>
    </row>
    <row r="9" spans="1:3" ht="14.25" customHeight="1" x14ac:dyDescent="0.25"/>
    <row r="10" spans="1:3" ht="14.25" customHeight="1" x14ac:dyDescent="0.25">
      <c r="A10" s="28" t="s">
        <v>16</v>
      </c>
      <c r="B10" s="30">
        <f>(C8+B8)/2</f>
        <v>0.80858447641306919</v>
      </c>
    </row>
    <row r="11" spans="1:3" ht="14.25" customHeight="1" x14ac:dyDescent="0.25"/>
    <row r="12" spans="1:3" ht="14.25" customHeight="1" x14ac:dyDescent="0.4">
      <c r="A12" s="32" t="s">
        <v>19</v>
      </c>
      <c r="B12" s="20"/>
    </row>
    <row r="13" spans="1:3" ht="14.25" customHeight="1" x14ac:dyDescent="0.25">
      <c r="A13" s="20" t="s">
        <v>20</v>
      </c>
      <c r="B13" s="20">
        <f>30/70</f>
        <v>0.42857142857142855</v>
      </c>
    </row>
    <row r="14" spans="1:3" ht="14.25" customHeight="1" x14ac:dyDescent="0.25">
      <c r="A14" s="20" t="s">
        <v>22</v>
      </c>
      <c r="B14" s="20">
        <f>B13*0.65</f>
        <v>0.27857142857142858</v>
      </c>
    </row>
    <row r="15" spans="1:3" ht="14.25" customHeight="1" x14ac:dyDescent="0.25">
      <c r="A15" s="35" t="s">
        <v>23</v>
      </c>
      <c r="B15" s="37">
        <f>B10*(1+B14)</f>
        <v>1.0338330091281385</v>
      </c>
    </row>
    <row r="16" spans="1:3" ht="14.25" customHeight="1" x14ac:dyDescent="0.25">
      <c r="A16" s="20"/>
      <c r="B16" s="20"/>
    </row>
    <row r="17" spans="1:2" ht="14.25" customHeight="1" x14ac:dyDescent="0.25">
      <c r="A17" s="20" t="s">
        <v>25</v>
      </c>
      <c r="B17" s="20">
        <v>3.1</v>
      </c>
    </row>
    <row r="18" spans="1:2" ht="14.25" customHeight="1" x14ac:dyDescent="0.25">
      <c r="A18" s="20" t="s">
        <v>26</v>
      </c>
      <c r="B18" s="20">
        <v>5</v>
      </c>
    </row>
    <row r="19" spans="1:2" ht="14.25" customHeight="1" x14ac:dyDescent="0.25">
      <c r="A19" s="39" t="s">
        <v>27</v>
      </c>
      <c r="B19" s="39">
        <f>B17+(B18*B15)</f>
        <v>8.2691650456406922</v>
      </c>
    </row>
    <row r="20" spans="1:2" ht="14.25" customHeight="1" x14ac:dyDescent="0.25">
      <c r="A20" s="39" t="s">
        <v>29</v>
      </c>
      <c r="B20" s="39">
        <v>5.0999999999999996</v>
      </c>
    </row>
    <row r="21" spans="1:2" ht="14.25" customHeight="1" x14ac:dyDescent="0.25">
      <c r="A21" s="20"/>
      <c r="B21" s="20"/>
    </row>
    <row r="22" spans="1:2" ht="14.25" customHeight="1" x14ac:dyDescent="0.25">
      <c r="A22" s="41" t="s">
        <v>30</v>
      </c>
      <c r="B22" s="20">
        <f>B20*0.3*0.65</f>
        <v>0.99449999999999994</v>
      </c>
    </row>
    <row r="23" spans="1:2" ht="14.25" customHeight="1" x14ac:dyDescent="0.25">
      <c r="A23" s="41" t="s">
        <v>33</v>
      </c>
      <c r="B23" s="20">
        <f>B19*0.7</f>
        <v>5.788415531948484</v>
      </c>
    </row>
    <row r="24" spans="1:2" ht="14.25" customHeight="1" x14ac:dyDescent="0.25">
      <c r="A24" s="42" t="s">
        <v>34</v>
      </c>
      <c r="B24" s="43">
        <f>B23+B22</f>
        <v>6.7829155319484844</v>
      </c>
    </row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1000"/>
  <sheetViews>
    <sheetView workbookViewId="0"/>
  </sheetViews>
  <sheetFormatPr defaultColWidth="14.42578125" defaultRowHeight="15" customHeight="1" x14ac:dyDescent="0.25"/>
  <cols>
    <col min="1" max="1" width="54.5703125" customWidth="1"/>
    <col min="2" max="4" width="13.7109375" customWidth="1"/>
    <col min="5" max="5" width="9.140625" customWidth="1"/>
    <col min="6" max="7" width="8.7109375" customWidth="1"/>
  </cols>
  <sheetData>
    <row r="1" spans="1:7" ht="15" customHeight="1" x14ac:dyDescent="0.3">
      <c r="A1" s="4" t="s">
        <v>48</v>
      </c>
      <c r="B1" s="4"/>
      <c r="C1" s="4"/>
      <c r="D1" s="4"/>
      <c r="E1" s="4"/>
      <c r="F1" s="54"/>
      <c r="G1" s="54"/>
    </row>
    <row r="2" spans="1:7" ht="15" customHeight="1" x14ac:dyDescent="0.35">
      <c r="A2" s="56"/>
      <c r="B2" s="57"/>
      <c r="C2" s="4"/>
      <c r="D2" s="59"/>
      <c r="E2" s="4"/>
    </row>
    <row r="3" spans="1:7" ht="15" customHeight="1" x14ac:dyDescent="0.3">
      <c r="A3" s="4" t="s">
        <v>51</v>
      </c>
      <c r="B3" s="4"/>
      <c r="C3" s="57"/>
      <c r="D3" s="57"/>
      <c r="E3" s="4"/>
    </row>
    <row r="4" spans="1:7" ht="15" customHeight="1" x14ac:dyDescent="0.3">
      <c r="A4" s="4"/>
      <c r="B4" s="4"/>
      <c r="C4" s="4"/>
      <c r="D4" s="4"/>
      <c r="E4" s="4"/>
    </row>
    <row r="5" spans="1:7" ht="15" customHeight="1" x14ac:dyDescent="0.3">
      <c r="A5" s="61" t="s">
        <v>53</v>
      </c>
      <c r="B5" s="14">
        <v>2010</v>
      </c>
      <c r="C5" s="14">
        <v>2011</v>
      </c>
      <c r="D5" s="14">
        <v>2012</v>
      </c>
      <c r="E5" s="4"/>
    </row>
    <row r="6" spans="1:7" ht="15" customHeight="1" x14ac:dyDescent="0.3">
      <c r="A6" s="4"/>
      <c r="B6" s="4"/>
      <c r="C6" s="4"/>
      <c r="D6" s="4"/>
      <c r="E6" s="4"/>
    </row>
    <row r="7" spans="1:7" ht="15" customHeight="1" x14ac:dyDescent="0.3">
      <c r="A7" s="4" t="s">
        <v>9</v>
      </c>
      <c r="B7" s="23">
        <v>3140</v>
      </c>
      <c r="C7" s="23">
        <v>3138</v>
      </c>
      <c r="D7" s="23">
        <v>3281</v>
      </c>
      <c r="E7" s="4"/>
    </row>
    <row r="8" spans="1:7" ht="15" customHeight="1" x14ac:dyDescent="0.3">
      <c r="A8" s="4" t="s">
        <v>56</v>
      </c>
      <c r="B8" s="29">
        <v>1742</v>
      </c>
      <c r="C8" s="29">
        <v>1751</v>
      </c>
      <c r="D8" s="29">
        <v>1860</v>
      </c>
      <c r="E8" s="4"/>
    </row>
    <row r="9" spans="1:7" ht="15" customHeight="1" x14ac:dyDescent="0.3">
      <c r="A9" s="63" t="s">
        <v>57</v>
      </c>
      <c r="B9" s="23">
        <f>B7-B8</f>
        <v>1398</v>
      </c>
      <c r="C9" s="23">
        <f>C7-C8</f>
        <v>1387</v>
      </c>
      <c r="D9" s="23">
        <f>D7-D8</f>
        <v>1421</v>
      </c>
      <c r="E9" s="4"/>
    </row>
    <row r="10" spans="1:7" ht="15" customHeight="1" x14ac:dyDescent="0.3">
      <c r="A10" s="4"/>
      <c r="B10" s="23"/>
      <c r="C10" s="23"/>
      <c r="D10" s="23"/>
      <c r="E10" s="4"/>
    </row>
    <row r="11" spans="1:7" ht="15" customHeight="1" x14ac:dyDescent="0.3">
      <c r="A11" s="4" t="s">
        <v>61</v>
      </c>
      <c r="B11" s="23">
        <v>726</v>
      </c>
      <c r="C11" s="23">
        <v>740</v>
      </c>
      <c r="D11" s="23">
        <v>769</v>
      </c>
      <c r="E11" s="4"/>
    </row>
    <row r="12" spans="1:7" ht="16.5" x14ac:dyDescent="0.3">
      <c r="A12" s="4" t="s">
        <v>17</v>
      </c>
      <c r="B12" s="29">
        <v>67</v>
      </c>
      <c r="C12" s="29">
        <v>72</v>
      </c>
      <c r="D12" s="29">
        <v>78</v>
      </c>
      <c r="E12" s="4"/>
    </row>
    <row r="13" spans="1:7" ht="16.5" x14ac:dyDescent="0.3">
      <c r="A13" s="63" t="s">
        <v>63</v>
      </c>
      <c r="B13" s="23">
        <f>B9-B11-B12</f>
        <v>605</v>
      </c>
      <c r="C13" s="23">
        <f>C9-C11-C12</f>
        <v>575</v>
      </c>
      <c r="D13" s="23">
        <f>D9-D11-D12</f>
        <v>574</v>
      </c>
      <c r="E13" s="4"/>
    </row>
    <row r="14" spans="1:7" ht="16.5" x14ac:dyDescent="0.3">
      <c r="A14" s="4"/>
      <c r="B14" s="23"/>
      <c r="C14" s="23"/>
      <c r="D14" s="23"/>
      <c r="E14" s="4"/>
    </row>
    <row r="15" spans="1:7" ht="16.5" x14ac:dyDescent="0.3">
      <c r="A15" s="4" t="s">
        <v>65</v>
      </c>
      <c r="B15" s="29">
        <v>83</v>
      </c>
      <c r="C15" s="29">
        <v>70</v>
      </c>
      <c r="D15" s="29">
        <v>76</v>
      </c>
      <c r="E15" s="4"/>
    </row>
    <row r="16" spans="1:7" ht="16.5" x14ac:dyDescent="0.3">
      <c r="A16" s="63" t="s">
        <v>66</v>
      </c>
      <c r="B16" s="23">
        <f>B13-B15</f>
        <v>522</v>
      </c>
      <c r="C16" s="23">
        <f>C13-C15</f>
        <v>505</v>
      </c>
      <c r="D16" s="23">
        <f>D13-D15</f>
        <v>498</v>
      </c>
      <c r="E16" s="4"/>
    </row>
    <row r="17" spans="1:5" ht="16.5" x14ac:dyDescent="0.3">
      <c r="A17" s="4"/>
      <c r="B17" s="23"/>
      <c r="C17" s="23"/>
      <c r="D17" s="23"/>
      <c r="E17" s="4"/>
    </row>
    <row r="18" spans="1:5" ht="16.5" x14ac:dyDescent="0.3">
      <c r="A18" s="4" t="s">
        <v>69</v>
      </c>
      <c r="B18" s="29">
        <v>178</v>
      </c>
      <c r="C18" s="29">
        <v>171</v>
      </c>
      <c r="D18" s="29">
        <v>175</v>
      </c>
      <c r="E18" s="4"/>
    </row>
    <row r="19" spans="1:5" ht="16.5" x14ac:dyDescent="0.3">
      <c r="A19" s="63" t="s">
        <v>70</v>
      </c>
      <c r="B19" s="23">
        <f>B16-B18</f>
        <v>344</v>
      </c>
      <c r="C19" s="23">
        <f>C16-C18</f>
        <v>334</v>
      </c>
      <c r="D19" s="23">
        <f>D16-D18</f>
        <v>323</v>
      </c>
      <c r="E19" s="4"/>
    </row>
    <row r="20" spans="1:5" ht="16.5" x14ac:dyDescent="0.3">
      <c r="A20" s="4"/>
      <c r="B20" s="23"/>
      <c r="C20" s="23"/>
      <c r="D20" s="23"/>
      <c r="E20" s="4"/>
    </row>
    <row r="21" spans="1:5" ht="15.75" customHeight="1" x14ac:dyDescent="0.3">
      <c r="A21" s="4" t="s">
        <v>72</v>
      </c>
      <c r="B21" s="64">
        <v>84160</v>
      </c>
      <c r="C21" s="64">
        <v>81520</v>
      </c>
      <c r="D21" s="64">
        <v>79508</v>
      </c>
      <c r="E21" s="4"/>
    </row>
    <row r="22" spans="1:5" ht="15.75" customHeight="1" x14ac:dyDescent="0.3">
      <c r="A22" s="4" t="s">
        <v>74</v>
      </c>
      <c r="B22" s="66">
        <f>(B19/B21)*1000</f>
        <v>4.0874524714828899</v>
      </c>
      <c r="C22" s="66">
        <f>(C19/C21)*1000</f>
        <v>4.0971540726202162</v>
      </c>
      <c r="D22" s="66">
        <f>(D19/D21)*1000</f>
        <v>4.0624842783116168</v>
      </c>
      <c r="E22" s="4"/>
    </row>
    <row r="23" spans="1:5" ht="15.75" customHeight="1" x14ac:dyDescent="0.3">
      <c r="A23" s="4" t="s">
        <v>75</v>
      </c>
      <c r="B23" s="66">
        <v>2.44</v>
      </c>
      <c r="C23" s="66">
        <v>2.44</v>
      </c>
      <c r="D23" s="66">
        <v>2.44</v>
      </c>
      <c r="E23" s="4"/>
    </row>
    <row r="24" spans="1:5" ht="15.75" customHeight="1" x14ac:dyDescent="0.3">
      <c r="A24" s="4"/>
      <c r="B24" s="66"/>
      <c r="C24" s="66"/>
      <c r="D24" s="66"/>
      <c r="E24" s="4"/>
    </row>
    <row r="25" spans="1:5" ht="15.75" customHeight="1" x14ac:dyDescent="0.3">
      <c r="A25" s="4" t="s">
        <v>76</v>
      </c>
      <c r="B25" s="66">
        <v>58.79</v>
      </c>
      <c r="C25" s="66">
        <v>63.78</v>
      </c>
      <c r="D25" s="66">
        <v>65.459999999999994</v>
      </c>
      <c r="E25" s="4"/>
    </row>
    <row r="26" spans="1:5" ht="15.75" customHeight="1" x14ac:dyDescent="0.3">
      <c r="A26" s="4" t="s">
        <v>77</v>
      </c>
      <c r="B26" s="70">
        <f>B25/B22</f>
        <v>14.383041860465115</v>
      </c>
      <c r="C26" s="70">
        <f>C25/C22</f>
        <v>15.566902994011976</v>
      </c>
      <c r="D26" s="70">
        <f>D25/D22</f>
        <v>16.11329312693498</v>
      </c>
      <c r="E26" s="4"/>
    </row>
    <row r="27" spans="1:5" ht="15.75" customHeight="1" x14ac:dyDescent="0.3">
      <c r="A27" s="4" t="s">
        <v>79</v>
      </c>
      <c r="B27" s="23"/>
      <c r="C27" s="23"/>
      <c r="D27" s="74">
        <v>0.4</v>
      </c>
      <c r="E27" s="4"/>
    </row>
    <row r="28" spans="1:5" ht="15.75" customHeight="1" x14ac:dyDescent="0.3">
      <c r="A28" s="4"/>
      <c r="B28" s="23"/>
      <c r="C28" s="23"/>
      <c r="D28" s="23"/>
      <c r="E28" s="4"/>
    </row>
    <row r="29" spans="1:5" ht="15.75" customHeight="1" x14ac:dyDescent="0.3">
      <c r="A29" s="4"/>
      <c r="B29" s="23"/>
      <c r="C29" s="23"/>
      <c r="D29" s="23"/>
      <c r="E29" s="4"/>
    </row>
    <row r="30" spans="1:5" ht="15.75" customHeight="1" x14ac:dyDescent="0.3">
      <c r="A30" s="4"/>
      <c r="B30" s="23"/>
      <c r="C30" s="23"/>
      <c r="D30" s="23"/>
      <c r="E30" s="4"/>
    </row>
    <row r="31" spans="1:5" ht="15.75" customHeight="1" x14ac:dyDescent="0.3">
      <c r="A31" s="4"/>
      <c r="B31" s="23"/>
      <c r="C31" s="23"/>
      <c r="D31" s="23"/>
      <c r="E31" s="4"/>
    </row>
    <row r="32" spans="1:5" ht="15.75" customHeight="1" x14ac:dyDescent="0.3">
      <c r="A32" s="4"/>
      <c r="B32" s="23"/>
      <c r="C32" s="23"/>
      <c r="D32" s="23"/>
      <c r="E32" s="4"/>
    </row>
    <row r="33" spans="1:5" ht="15.75" customHeight="1" x14ac:dyDescent="0.3">
      <c r="A33" s="4"/>
      <c r="B33" s="23"/>
      <c r="C33" s="23"/>
      <c r="D33" s="23"/>
      <c r="E33" s="4"/>
    </row>
    <row r="34" spans="1:5" ht="15.75" customHeight="1" x14ac:dyDescent="0.3">
      <c r="A34" s="4"/>
      <c r="B34" s="23"/>
      <c r="C34" s="23"/>
      <c r="D34" s="23"/>
      <c r="E34" s="4"/>
    </row>
    <row r="35" spans="1:5" ht="15.75" customHeight="1" x14ac:dyDescent="0.3">
      <c r="A35" s="4"/>
      <c r="B35" s="23"/>
      <c r="C35" s="23"/>
      <c r="D35" s="23"/>
      <c r="E35" s="4"/>
    </row>
    <row r="36" spans="1:5" ht="15.75" customHeight="1" x14ac:dyDescent="0.3">
      <c r="A36" s="4"/>
      <c r="B36" s="4"/>
      <c r="C36" s="4"/>
      <c r="D36" s="4"/>
      <c r="E36" s="4"/>
    </row>
    <row r="37" spans="1:5" ht="15.75" customHeight="1" x14ac:dyDescent="0.3">
      <c r="A37" s="4"/>
      <c r="B37" s="4"/>
      <c r="C37" s="4"/>
      <c r="D37" s="4"/>
      <c r="E37" s="4"/>
    </row>
    <row r="38" spans="1:5" ht="15.75" customHeight="1" x14ac:dyDescent="0.3">
      <c r="A38" s="4"/>
      <c r="B38" s="4"/>
      <c r="C38" s="4"/>
      <c r="D38" s="4"/>
      <c r="E38" s="4"/>
    </row>
    <row r="39" spans="1:5" ht="15.75" customHeight="1" x14ac:dyDescent="0.3">
      <c r="A39" s="4"/>
      <c r="B39" s="4"/>
      <c r="C39" s="4"/>
      <c r="D39" s="4"/>
      <c r="E39" s="4"/>
    </row>
    <row r="40" spans="1:5" ht="15.75" customHeight="1" x14ac:dyDescent="0.3">
      <c r="A40" s="4"/>
      <c r="B40" s="4"/>
      <c r="C40" s="4"/>
      <c r="D40" s="4"/>
      <c r="E40" s="4"/>
    </row>
    <row r="41" spans="1:5" ht="15.75" customHeight="1" x14ac:dyDescent="0.3">
      <c r="A41" s="4"/>
      <c r="B41" s="4"/>
      <c r="C41" s="4"/>
      <c r="D41" s="4"/>
      <c r="E41" s="4"/>
    </row>
    <row r="42" spans="1:5" ht="15.75" customHeight="1" x14ac:dyDescent="0.3">
      <c r="A42" s="4"/>
      <c r="B42" s="4"/>
      <c r="C42" s="4"/>
      <c r="D42" s="4"/>
      <c r="E42" s="4"/>
    </row>
    <row r="43" spans="1:5" ht="15.75" customHeight="1" x14ac:dyDescent="0.3">
      <c r="A43" s="4"/>
      <c r="B43" s="4"/>
      <c r="C43" s="4"/>
      <c r="D43" s="4"/>
      <c r="E43" s="4"/>
    </row>
    <row r="44" spans="1:5" ht="15.75" customHeight="1" x14ac:dyDescent="0.3">
      <c r="A44" s="4"/>
      <c r="B44" s="4"/>
      <c r="C44" s="4"/>
      <c r="D44" s="4"/>
      <c r="E44" s="4"/>
    </row>
    <row r="45" spans="1:5" ht="15.75" customHeight="1" x14ac:dyDescent="0.3">
      <c r="A45" s="4"/>
      <c r="B45" s="4"/>
      <c r="C45" s="4"/>
      <c r="D45" s="4"/>
      <c r="E45" s="4"/>
    </row>
    <row r="46" spans="1:5" ht="15.75" customHeight="1" x14ac:dyDescent="0.3">
      <c r="A46" s="4"/>
      <c r="B46" s="4"/>
      <c r="C46" s="4"/>
      <c r="D46" s="4"/>
      <c r="E46" s="4"/>
    </row>
    <row r="47" spans="1:5" ht="15.75" customHeight="1" x14ac:dyDescent="0.3">
      <c r="A47" s="4"/>
      <c r="B47" s="4"/>
      <c r="C47" s="4"/>
      <c r="D47" s="4"/>
      <c r="E47" s="4"/>
    </row>
    <row r="48" spans="1:5" ht="15.75" customHeight="1" x14ac:dyDescent="0.3">
      <c r="A48" s="4"/>
      <c r="B48" s="4"/>
      <c r="C48" s="4"/>
      <c r="D48" s="4"/>
      <c r="E48" s="4"/>
    </row>
    <row r="49" spans="1:5" ht="15.75" customHeight="1" x14ac:dyDescent="0.3">
      <c r="A49" s="4"/>
      <c r="B49" s="4"/>
      <c r="C49" s="4"/>
      <c r="D49" s="4"/>
      <c r="E49" s="4"/>
    </row>
    <row r="50" spans="1:5" ht="15.75" customHeight="1" x14ac:dyDescent="0.3">
      <c r="A50" s="4"/>
      <c r="B50" s="4"/>
      <c r="C50" s="4"/>
      <c r="D50" s="4"/>
      <c r="E50" s="4"/>
    </row>
    <row r="51" spans="1:5" ht="15.75" customHeight="1" x14ac:dyDescent="0.3">
      <c r="A51" s="4"/>
      <c r="B51" s="4"/>
      <c r="C51" s="4"/>
      <c r="D51" s="4"/>
      <c r="E51" s="4"/>
    </row>
    <row r="52" spans="1:5" ht="15.75" customHeight="1" x14ac:dyDescent="0.3">
      <c r="A52" s="4"/>
      <c r="B52" s="4"/>
      <c r="C52" s="4"/>
      <c r="D52" s="4"/>
      <c r="E52" s="4"/>
    </row>
    <row r="53" spans="1:5" ht="15.75" customHeight="1" x14ac:dyDescent="0.3">
      <c r="A53" s="4"/>
      <c r="B53" s="4"/>
      <c r="C53" s="4"/>
      <c r="D53" s="4"/>
      <c r="E53" s="4"/>
    </row>
    <row r="54" spans="1:5" ht="15.75" customHeight="1" x14ac:dyDescent="0.3">
      <c r="A54" s="4"/>
      <c r="B54" s="4"/>
      <c r="C54" s="4"/>
      <c r="D54" s="4"/>
      <c r="E54" s="4"/>
    </row>
    <row r="55" spans="1:5" ht="15.75" customHeight="1" x14ac:dyDescent="0.3">
      <c r="A55" s="4"/>
      <c r="B55" s="4"/>
      <c r="C55" s="4"/>
      <c r="D55" s="4"/>
      <c r="E55" s="4"/>
    </row>
    <row r="56" spans="1:5" ht="15.75" customHeight="1" x14ac:dyDescent="0.3">
      <c r="A56" s="4"/>
      <c r="B56" s="4"/>
      <c r="C56" s="4"/>
      <c r="D56" s="4"/>
      <c r="E56" s="4"/>
    </row>
    <row r="57" spans="1:5" ht="15.75" customHeight="1" x14ac:dyDescent="0.3">
      <c r="A57" s="4"/>
      <c r="B57" s="4"/>
      <c r="C57" s="4"/>
      <c r="D57" s="4"/>
      <c r="E57" s="4"/>
    </row>
    <row r="58" spans="1:5" ht="15.75" customHeight="1" x14ac:dyDescent="0.3">
      <c r="A58" s="4"/>
      <c r="B58" s="4"/>
      <c r="C58" s="4"/>
      <c r="D58" s="4"/>
      <c r="E58" s="4"/>
    </row>
    <row r="59" spans="1:5" ht="15.75" customHeight="1" x14ac:dyDescent="0.3">
      <c r="A59" s="4"/>
      <c r="B59" s="4"/>
      <c r="C59" s="4"/>
      <c r="D59" s="4"/>
      <c r="E59" s="4"/>
    </row>
    <row r="60" spans="1:5" ht="15.75" customHeight="1" x14ac:dyDescent="0.3">
      <c r="A60" s="4"/>
      <c r="B60" s="4"/>
      <c r="C60" s="4"/>
      <c r="D60" s="4"/>
      <c r="E60" s="4"/>
    </row>
    <row r="61" spans="1:5" ht="15.75" customHeight="1" x14ac:dyDescent="0.3">
      <c r="A61" s="4"/>
      <c r="B61" s="4"/>
      <c r="C61" s="4"/>
      <c r="D61" s="4"/>
      <c r="E61" s="4"/>
    </row>
    <row r="62" spans="1:5" ht="15.75" customHeight="1" x14ac:dyDescent="0.3">
      <c r="A62" s="4"/>
      <c r="B62" s="4"/>
      <c r="C62" s="4"/>
      <c r="D62" s="4"/>
      <c r="E62" s="4"/>
    </row>
    <row r="63" spans="1:5" ht="15.75" customHeight="1" x14ac:dyDescent="0.3">
      <c r="A63" s="4"/>
      <c r="B63" s="4"/>
      <c r="C63" s="4"/>
      <c r="D63" s="4"/>
      <c r="E63" s="4"/>
    </row>
    <row r="64" spans="1:5" ht="15.75" customHeight="1" x14ac:dyDescent="0.3">
      <c r="A64" s="4"/>
      <c r="B64" s="4"/>
      <c r="C64" s="4"/>
      <c r="D64" s="4"/>
      <c r="E64" s="4"/>
    </row>
    <row r="65" spans="1:5" ht="15.75" customHeight="1" x14ac:dyDescent="0.3">
      <c r="A65" s="4"/>
      <c r="B65" s="4"/>
      <c r="C65" s="4"/>
      <c r="D65" s="4"/>
      <c r="E65" s="4"/>
    </row>
    <row r="66" spans="1:5" ht="15.75" customHeight="1" x14ac:dyDescent="0.3">
      <c r="A66" s="4"/>
      <c r="B66" s="4"/>
      <c r="C66" s="4"/>
      <c r="D66" s="4"/>
      <c r="E66" s="4"/>
    </row>
    <row r="67" spans="1:5" ht="15.75" customHeight="1" x14ac:dyDescent="0.3">
      <c r="A67" s="4"/>
      <c r="B67" s="4"/>
      <c r="C67" s="4"/>
      <c r="D67" s="4"/>
      <c r="E67" s="4"/>
    </row>
    <row r="68" spans="1:5" ht="15.75" customHeight="1" x14ac:dyDescent="0.3">
      <c r="A68" s="4"/>
      <c r="B68" s="4"/>
      <c r="C68" s="4"/>
      <c r="D68" s="4"/>
      <c r="E68" s="4"/>
    </row>
    <row r="69" spans="1:5" ht="15.75" customHeight="1" x14ac:dyDescent="0.3">
      <c r="A69" s="4"/>
      <c r="B69" s="4"/>
      <c r="C69" s="4"/>
      <c r="D69" s="4"/>
      <c r="E69" s="4"/>
    </row>
    <row r="70" spans="1:5" ht="15.75" customHeight="1" x14ac:dyDescent="0.3">
      <c r="A70" s="4"/>
      <c r="B70" s="4"/>
      <c r="C70" s="4"/>
      <c r="D70" s="4"/>
      <c r="E70" s="4"/>
    </row>
    <row r="71" spans="1:5" ht="15.75" customHeight="1" x14ac:dyDescent="0.3">
      <c r="A71" s="4"/>
      <c r="B71" s="4"/>
      <c r="C71" s="4"/>
      <c r="D71" s="4"/>
      <c r="E71" s="4"/>
    </row>
    <row r="72" spans="1:5" ht="15.75" customHeight="1" x14ac:dyDescent="0.3">
      <c r="A72" s="4"/>
      <c r="B72" s="4"/>
      <c r="C72" s="4"/>
      <c r="D72" s="4"/>
      <c r="E72" s="4"/>
    </row>
    <row r="73" spans="1:5" ht="15.75" customHeight="1" x14ac:dyDescent="0.3">
      <c r="A73" s="4"/>
      <c r="B73" s="4"/>
      <c r="C73" s="4"/>
      <c r="D73" s="4"/>
      <c r="E73" s="4"/>
    </row>
    <row r="74" spans="1:5" ht="15.75" customHeight="1" x14ac:dyDescent="0.3">
      <c r="A74" s="4"/>
      <c r="B74" s="4"/>
      <c r="C74" s="4"/>
      <c r="D74" s="4"/>
      <c r="E74" s="4"/>
    </row>
    <row r="75" spans="1:5" ht="15.75" customHeight="1" x14ac:dyDescent="0.3">
      <c r="A75" s="4"/>
      <c r="B75" s="4"/>
      <c r="C75" s="4"/>
      <c r="D75" s="4"/>
      <c r="E75" s="4"/>
    </row>
    <row r="76" spans="1:5" ht="15.75" customHeight="1" x14ac:dyDescent="0.3">
      <c r="A76" s="4"/>
      <c r="B76" s="4"/>
      <c r="C76" s="4"/>
      <c r="D76" s="4"/>
      <c r="E76" s="4"/>
    </row>
    <row r="77" spans="1:5" ht="15.75" customHeight="1" x14ac:dyDescent="0.3">
      <c r="A77" s="4"/>
      <c r="B77" s="4"/>
      <c r="C77" s="4"/>
      <c r="D77" s="4"/>
      <c r="E77" s="4"/>
    </row>
    <row r="78" spans="1:5" ht="15.75" customHeight="1" x14ac:dyDescent="0.3">
      <c r="A78" s="4"/>
      <c r="B78" s="4"/>
      <c r="C78" s="4"/>
      <c r="D78" s="4"/>
      <c r="E78" s="4"/>
    </row>
    <row r="79" spans="1:5" ht="15.75" customHeight="1" x14ac:dyDescent="0.3">
      <c r="A79" s="4"/>
      <c r="B79" s="4"/>
      <c r="C79" s="4"/>
      <c r="D79" s="4"/>
      <c r="E79" s="4"/>
    </row>
    <row r="80" spans="1:5" ht="15.75" customHeight="1" x14ac:dyDescent="0.3">
      <c r="A80" s="4"/>
      <c r="B80" s="4"/>
      <c r="C80" s="4"/>
      <c r="D80" s="4"/>
      <c r="E80" s="4"/>
    </row>
    <row r="81" spans="1:5" ht="15.75" customHeight="1" x14ac:dyDescent="0.3">
      <c r="A81" s="4"/>
      <c r="B81" s="4"/>
      <c r="C81" s="4"/>
      <c r="D81" s="4"/>
      <c r="E81" s="4"/>
    </row>
    <row r="82" spans="1:5" ht="15.75" customHeight="1" x14ac:dyDescent="0.3">
      <c r="A82" s="4"/>
      <c r="B82" s="4"/>
      <c r="C82" s="4"/>
      <c r="D82" s="4"/>
      <c r="E82" s="4"/>
    </row>
    <row r="83" spans="1:5" ht="15.75" customHeight="1" x14ac:dyDescent="0.3">
      <c r="A83" s="4"/>
      <c r="B83" s="4"/>
      <c r="C83" s="4"/>
      <c r="D83" s="4"/>
      <c r="E83" s="4"/>
    </row>
    <row r="84" spans="1:5" ht="15.75" customHeight="1" x14ac:dyDescent="0.3">
      <c r="A84" s="4"/>
      <c r="B84" s="4"/>
      <c r="C84" s="4"/>
      <c r="D84" s="4"/>
      <c r="E84" s="4"/>
    </row>
    <row r="85" spans="1:5" ht="15.75" customHeight="1" x14ac:dyDescent="0.3">
      <c r="A85" s="4"/>
      <c r="B85" s="4"/>
      <c r="C85" s="4"/>
      <c r="D85" s="4"/>
      <c r="E85" s="4"/>
    </row>
    <row r="86" spans="1:5" ht="15.75" customHeight="1" x14ac:dyDescent="0.3">
      <c r="A86" s="4"/>
      <c r="B86" s="4"/>
      <c r="C86" s="4"/>
      <c r="D86" s="4"/>
      <c r="E86" s="4"/>
    </row>
    <row r="87" spans="1:5" ht="15.75" customHeight="1" x14ac:dyDescent="0.3">
      <c r="A87" s="4"/>
      <c r="B87" s="4"/>
      <c r="C87" s="4"/>
      <c r="D87" s="4"/>
      <c r="E87" s="4"/>
    </row>
    <row r="88" spans="1:5" ht="15.75" customHeight="1" x14ac:dyDescent="0.3">
      <c r="A88" s="4"/>
      <c r="B88" s="4"/>
      <c r="C88" s="4"/>
      <c r="D88" s="4"/>
      <c r="E88" s="4"/>
    </row>
    <row r="89" spans="1:5" ht="15.75" customHeight="1" x14ac:dyDescent="0.3">
      <c r="A89" s="4"/>
      <c r="B89" s="4"/>
      <c r="C89" s="4"/>
      <c r="D89" s="4"/>
      <c r="E89" s="4"/>
    </row>
    <row r="90" spans="1:5" ht="15.75" customHeight="1" x14ac:dyDescent="0.3">
      <c r="A90" s="4"/>
      <c r="B90" s="4"/>
      <c r="C90" s="4"/>
      <c r="D90" s="4"/>
      <c r="E90" s="4"/>
    </row>
    <row r="91" spans="1:5" ht="15.75" customHeight="1" x14ac:dyDescent="0.3">
      <c r="A91" s="4"/>
      <c r="B91" s="4"/>
      <c r="C91" s="4"/>
      <c r="D91" s="4"/>
      <c r="E91" s="4"/>
    </row>
    <row r="92" spans="1:5" ht="15.75" customHeight="1" x14ac:dyDescent="0.3">
      <c r="A92" s="4"/>
      <c r="B92" s="4"/>
      <c r="C92" s="4"/>
      <c r="D92" s="4"/>
      <c r="E92" s="4"/>
    </row>
    <row r="93" spans="1:5" ht="15.75" customHeight="1" x14ac:dyDescent="0.3">
      <c r="A93" s="4"/>
      <c r="B93" s="4"/>
      <c r="C93" s="4"/>
      <c r="D93" s="4"/>
      <c r="E93" s="4"/>
    </row>
    <row r="94" spans="1:5" ht="15.75" customHeight="1" x14ac:dyDescent="0.3">
      <c r="A94" s="4"/>
      <c r="B94" s="4"/>
      <c r="C94" s="4"/>
      <c r="D94" s="4"/>
      <c r="E94" s="4"/>
    </row>
    <row r="95" spans="1:5" ht="15.75" customHeight="1" x14ac:dyDescent="0.3">
      <c r="A95" s="4"/>
      <c r="B95" s="4"/>
      <c r="C95" s="4"/>
      <c r="D95" s="4"/>
      <c r="E95" s="4"/>
    </row>
    <row r="96" spans="1:5" ht="15.75" customHeight="1" x14ac:dyDescent="0.3">
      <c r="A96" s="4"/>
      <c r="B96" s="4"/>
      <c r="C96" s="4"/>
      <c r="D96" s="4"/>
      <c r="E96" s="4"/>
    </row>
    <row r="97" spans="1:5" ht="15.75" customHeight="1" x14ac:dyDescent="0.3">
      <c r="A97" s="4"/>
      <c r="B97" s="4"/>
      <c r="C97" s="4"/>
      <c r="D97" s="4"/>
      <c r="E97" s="4"/>
    </row>
    <row r="98" spans="1:5" ht="15.75" customHeight="1" x14ac:dyDescent="0.3">
      <c r="A98" s="4"/>
      <c r="B98" s="4"/>
      <c r="C98" s="4"/>
      <c r="D98" s="4"/>
      <c r="E98" s="4"/>
    </row>
    <row r="99" spans="1:5" ht="15.75" customHeight="1" x14ac:dyDescent="0.3">
      <c r="A99" s="4"/>
      <c r="B99" s="4"/>
      <c r="C99" s="4"/>
      <c r="D99" s="4"/>
      <c r="E99" s="4"/>
    </row>
    <row r="100" spans="1:5" ht="15.75" customHeight="1" x14ac:dyDescent="0.3">
      <c r="A100" s="4"/>
      <c r="B100" s="4"/>
      <c r="C100" s="4"/>
      <c r="D100" s="4"/>
      <c r="E100" s="4"/>
    </row>
    <row r="101" spans="1:5" ht="15.75" customHeight="1" x14ac:dyDescent="0.3">
      <c r="A101" s="4"/>
      <c r="B101" s="4"/>
      <c r="C101" s="4"/>
      <c r="D101" s="4"/>
      <c r="E101" s="4"/>
    </row>
    <row r="102" spans="1:5" ht="15.75" customHeight="1" x14ac:dyDescent="0.3">
      <c r="A102" s="4"/>
      <c r="B102" s="4"/>
      <c r="C102" s="4"/>
      <c r="D102" s="4"/>
      <c r="E102" s="4"/>
    </row>
    <row r="103" spans="1:5" ht="15.75" customHeight="1" x14ac:dyDescent="0.3">
      <c r="A103" s="4"/>
      <c r="B103" s="4"/>
      <c r="C103" s="4"/>
      <c r="D103" s="4"/>
      <c r="E103" s="4"/>
    </row>
    <row r="104" spans="1:5" ht="15.75" customHeight="1" x14ac:dyDescent="0.3">
      <c r="A104" s="4"/>
      <c r="B104" s="4"/>
      <c r="C104" s="4"/>
      <c r="D104" s="4"/>
      <c r="E104" s="4"/>
    </row>
    <row r="105" spans="1:5" ht="15.75" customHeight="1" x14ac:dyDescent="0.3">
      <c r="A105" s="4"/>
      <c r="B105" s="4"/>
      <c r="C105" s="4"/>
      <c r="D105" s="4"/>
      <c r="E105" s="4"/>
    </row>
    <row r="106" spans="1:5" ht="15.75" customHeight="1" x14ac:dyDescent="0.3">
      <c r="A106" s="4"/>
      <c r="B106" s="4"/>
      <c r="C106" s="4"/>
      <c r="D106" s="4"/>
      <c r="E106" s="4"/>
    </row>
    <row r="107" spans="1:5" ht="15.75" customHeight="1" x14ac:dyDescent="0.3">
      <c r="A107" s="4"/>
      <c r="B107" s="4"/>
      <c r="C107" s="4"/>
      <c r="D107" s="4"/>
      <c r="E107" s="4"/>
    </row>
    <row r="108" spans="1:5" ht="15.75" customHeight="1" x14ac:dyDescent="0.3">
      <c r="A108" s="4"/>
      <c r="B108" s="4"/>
      <c r="C108" s="4"/>
      <c r="D108" s="4"/>
      <c r="E108" s="4"/>
    </row>
    <row r="109" spans="1:5" ht="15.75" customHeight="1" x14ac:dyDescent="0.3">
      <c r="A109" s="4"/>
      <c r="B109" s="4"/>
      <c r="C109" s="4"/>
      <c r="D109" s="4"/>
      <c r="E109" s="4"/>
    </row>
    <row r="110" spans="1:5" ht="15.75" customHeight="1" x14ac:dyDescent="0.3">
      <c r="A110" s="4"/>
      <c r="B110" s="4"/>
      <c r="C110" s="4"/>
      <c r="D110" s="4"/>
      <c r="E110" s="4"/>
    </row>
    <row r="111" spans="1:5" ht="15.75" customHeight="1" x14ac:dyDescent="0.3">
      <c r="A111" s="4"/>
      <c r="B111" s="4"/>
      <c r="C111" s="4"/>
      <c r="D111" s="4"/>
      <c r="E111" s="4"/>
    </row>
    <row r="112" spans="1:5" ht="15.75" customHeight="1" x14ac:dyDescent="0.3">
      <c r="A112" s="4"/>
      <c r="B112" s="4"/>
      <c r="C112" s="4"/>
      <c r="D112" s="4"/>
      <c r="E112" s="4"/>
    </row>
    <row r="113" spans="1:5" ht="15.75" customHeight="1" x14ac:dyDescent="0.3">
      <c r="A113" s="4"/>
      <c r="B113" s="4"/>
      <c r="C113" s="4"/>
      <c r="D113" s="4"/>
      <c r="E113" s="4"/>
    </row>
    <row r="114" spans="1:5" ht="15.75" customHeight="1" x14ac:dyDescent="0.3">
      <c r="A114" s="4"/>
      <c r="B114" s="4"/>
      <c r="C114" s="4"/>
      <c r="D114" s="4"/>
      <c r="E114" s="4"/>
    </row>
    <row r="115" spans="1:5" ht="15.75" customHeight="1" x14ac:dyDescent="0.3">
      <c r="A115" s="4"/>
      <c r="B115" s="4"/>
      <c r="C115" s="4"/>
      <c r="D115" s="4"/>
      <c r="E115" s="4"/>
    </row>
    <row r="116" spans="1:5" ht="15.75" customHeight="1" x14ac:dyDescent="0.3">
      <c r="A116" s="4"/>
      <c r="B116" s="4"/>
      <c r="C116" s="4"/>
      <c r="D116" s="4"/>
      <c r="E116" s="4"/>
    </row>
    <row r="117" spans="1:5" ht="15.75" customHeight="1" x14ac:dyDescent="0.3">
      <c r="A117" s="4"/>
      <c r="B117" s="4"/>
      <c r="C117" s="4"/>
      <c r="D117" s="4"/>
      <c r="E117" s="4"/>
    </row>
    <row r="118" spans="1:5" ht="15.75" customHeight="1" x14ac:dyDescent="0.3">
      <c r="A118" s="4"/>
      <c r="B118" s="4"/>
      <c r="C118" s="4"/>
      <c r="D118" s="4"/>
      <c r="E118" s="4"/>
    </row>
    <row r="119" spans="1:5" ht="15.75" customHeight="1" x14ac:dyDescent="0.3">
      <c r="A119" s="4"/>
      <c r="B119" s="4"/>
      <c r="C119" s="4"/>
      <c r="D119" s="4"/>
      <c r="E119" s="4"/>
    </row>
    <row r="120" spans="1:5" ht="15.75" customHeight="1" x14ac:dyDescent="0.3">
      <c r="A120" s="4"/>
      <c r="B120" s="4"/>
      <c r="C120" s="4"/>
      <c r="D120" s="4"/>
      <c r="E120" s="4"/>
    </row>
    <row r="121" spans="1:5" ht="15.75" customHeight="1" x14ac:dyDescent="0.3">
      <c r="A121" s="4"/>
      <c r="B121" s="4"/>
      <c r="C121" s="4"/>
      <c r="D121" s="4"/>
      <c r="E121" s="4"/>
    </row>
    <row r="122" spans="1:5" ht="15.75" customHeight="1" x14ac:dyDescent="0.3">
      <c r="A122" s="4"/>
      <c r="B122" s="4"/>
      <c r="C122" s="4"/>
      <c r="D122" s="4"/>
      <c r="E122" s="4"/>
    </row>
    <row r="123" spans="1:5" ht="15.75" customHeight="1" x14ac:dyDescent="0.3">
      <c r="A123" s="4"/>
      <c r="B123" s="4"/>
      <c r="C123" s="4"/>
      <c r="D123" s="4"/>
      <c r="E123" s="4"/>
    </row>
    <row r="124" spans="1:5" ht="15.75" customHeight="1" x14ac:dyDescent="0.3">
      <c r="A124" s="4"/>
      <c r="B124" s="4"/>
      <c r="C124" s="4"/>
      <c r="D124" s="4"/>
      <c r="E124" s="4"/>
    </row>
    <row r="125" spans="1:5" ht="15.75" customHeight="1" x14ac:dyDescent="0.3">
      <c r="A125" s="4"/>
      <c r="B125" s="4"/>
      <c r="C125" s="4"/>
      <c r="D125" s="4"/>
      <c r="E125" s="4"/>
    </row>
    <row r="126" spans="1:5" ht="15.75" customHeight="1" x14ac:dyDescent="0.3">
      <c r="A126" s="4"/>
      <c r="B126" s="4"/>
      <c r="C126" s="4"/>
      <c r="D126" s="4"/>
      <c r="E126" s="4"/>
    </row>
    <row r="127" spans="1:5" ht="15.75" customHeight="1" x14ac:dyDescent="0.3">
      <c r="A127" s="4"/>
      <c r="B127" s="4"/>
      <c r="C127" s="4"/>
      <c r="D127" s="4"/>
      <c r="E127" s="4"/>
    </row>
    <row r="128" spans="1:5" ht="15.75" customHeight="1" x14ac:dyDescent="0.3">
      <c r="A128" s="4"/>
      <c r="B128" s="4"/>
      <c r="C128" s="4"/>
      <c r="D128" s="4"/>
      <c r="E128" s="4"/>
    </row>
    <row r="129" spans="1:5" ht="15.75" customHeight="1" x14ac:dyDescent="0.3">
      <c r="A129" s="4"/>
      <c r="B129" s="4"/>
      <c r="C129" s="4"/>
      <c r="D129" s="4"/>
      <c r="E129" s="4"/>
    </row>
    <row r="130" spans="1:5" ht="15.75" customHeight="1" x14ac:dyDescent="0.3">
      <c r="A130" s="4"/>
      <c r="B130" s="4"/>
      <c r="C130" s="4"/>
      <c r="D130" s="4"/>
      <c r="E130" s="4"/>
    </row>
    <row r="131" spans="1:5" ht="15.75" customHeight="1" x14ac:dyDescent="0.3">
      <c r="A131" s="4"/>
      <c r="B131" s="4"/>
      <c r="C131" s="4"/>
      <c r="D131" s="4"/>
      <c r="E131" s="4"/>
    </row>
    <row r="132" spans="1:5" ht="15.75" customHeight="1" x14ac:dyDescent="0.3">
      <c r="A132" s="4"/>
      <c r="B132" s="4"/>
      <c r="C132" s="4"/>
      <c r="D132" s="4"/>
      <c r="E132" s="4"/>
    </row>
    <row r="133" spans="1:5" ht="15.75" customHeight="1" x14ac:dyDescent="0.3">
      <c r="A133" s="4"/>
      <c r="B133" s="4"/>
      <c r="C133" s="4"/>
      <c r="D133" s="4"/>
      <c r="E133" s="4"/>
    </row>
    <row r="134" spans="1:5" ht="15.75" customHeight="1" x14ac:dyDescent="0.3">
      <c r="A134" s="4"/>
      <c r="B134" s="4"/>
      <c r="C134" s="4"/>
      <c r="D134" s="4"/>
      <c r="E134" s="4"/>
    </row>
    <row r="135" spans="1:5" ht="15.75" customHeight="1" x14ac:dyDescent="0.3">
      <c r="A135" s="4"/>
      <c r="B135" s="4"/>
      <c r="C135" s="4"/>
      <c r="D135" s="4"/>
      <c r="E135" s="4"/>
    </row>
    <row r="136" spans="1:5" ht="15.75" customHeight="1" x14ac:dyDescent="0.3">
      <c r="A136" s="4"/>
      <c r="B136" s="4"/>
      <c r="C136" s="4"/>
      <c r="D136" s="4"/>
      <c r="E136" s="4"/>
    </row>
    <row r="137" spans="1:5" ht="15.75" customHeight="1" x14ac:dyDescent="0.3">
      <c r="A137" s="4"/>
      <c r="B137" s="4"/>
      <c r="C137" s="4"/>
      <c r="D137" s="4"/>
      <c r="E137" s="4"/>
    </row>
    <row r="138" spans="1:5" ht="15.75" customHeight="1" x14ac:dyDescent="0.3">
      <c r="A138" s="4"/>
      <c r="B138" s="4"/>
      <c r="C138" s="4"/>
      <c r="D138" s="4"/>
      <c r="E138" s="4"/>
    </row>
    <row r="139" spans="1:5" ht="15.75" customHeight="1" x14ac:dyDescent="0.3">
      <c r="A139" s="4"/>
      <c r="B139" s="4"/>
      <c r="C139" s="4"/>
      <c r="D139" s="4"/>
      <c r="E139" s="4"/>
    </row>
    <row r="140" spans="1:5" ht="15.75" customHeight="1" x14ac:dyDescent="0.3">
      <c r="A140" s="4"/>
      <c r="B140" s="4"/>
      <c r="C140" s="4"/>
      <c r="D140" s="4"/>
      <c r="E140" s="4"/>
    </row>
    <row r="141" spans="1:5" ht="15.75" customHeight="1" x14ac:dyDescent="0.3">
      <c r="A141" s="4"/>
      <c r="B141" s="4"/>
      <c r="C141" s="4"/>
      <c r="D141" s="4"/>
      <c r="E141" s="4"/>
    </row>
    <row r="142" spans="1:5" ht="15.75" customHeight="1" x14ac:dyDescent="0.3">
      <c r="A142" s="4"/>
      <c r="B142" s="4"/>
      <c r="C142" s="4"/>
      <c r="D142" s="4"/>
      <c r="E142" s="4"/>
    </row>
    <row r="143" spans="1:5" ht="15.75" customHeight="1" x14ac:dyDescent="0.3">
      <c r="A143" s="4"/>
      <c r="B143" s="4"/>
      <c r="C143" s="4"/>
      <c r="D143" s="4"/>
      <c r="E143" s="4"/>
    </row>
    <row r="144" spans="1:5" ht="15.75" customHeight="1" x14ac:dyDescent="0.3">
      <c r="A144" s="4"/>
      <c r="B144" s="4"/>
      <c r="C144" s="4"/>
      <c r="D144" s="4"/>
      <c r="E144" s="4"/>
    </row>
    <row r="145" spans="1:5" ht="15.75" customHeight="1" x14ac:dyDescent="0.3">
      <c r="A145" s="4"/>
      <c r="B145" s="4"/>
      <c r="C145" s="4"/>
      <c r="D145" s="4"/>
      <c r="E145" s="4"/>
    </row>
    <row r="146" spans="1:5" ht="15.75" customHeight="1" x14ac:dyDescent="0.3">
      <c r="A146" s="4"/>
      <c r="B146" s="4"/>
      <c r="C146" s="4"/>
      <c r="D146" s="4"/>
      <c r="E146" s="4"/>
    </row>
    <row r="147" spans="1:5" ht="15.75" customHeight="1" x14ac:dyDescent="0.3">
      <c r="A147" s="4"/>
      <c r="B147" s="4"/>
      <c r="C147" s="4"/>
      <c r="D147" s="4"/>
      <c r="E147" s="4"/>
    </row>
    <row r="148" spans="1:5" ht="15.75" customHeight="1" x14ac:dyDescent="0.3">
      <c r="A148" s="4"/>
      <c r="B148" s="4"/>
      <c r="C148" s="4"/>
      <c r="D148" s="4"/>
      <c r="E148" s="4"/>
    </row>
    <row r="149" spans="1:5" ht="15.75" customHeight="1" x14ac:dyDescent="0.3">
      <c r="A149" s="4"/>
      <c r="B149" s="4"/>
      <c r="C149" s="4"/>
      <c r="D149" s="4"/>
      <c r="E149" s="4"/>
    </row>
    <row r="150" spans="1:5" ht="15.75" customHeight="1" x14ac:dyDescent="0.3">
      <c r="A150" s="4"/>
      <c r="B150" s="4"/>
      <c r="C150" s="4"/>
      <c r="D150" s="4"/>
      <c r="E150" s="4"/>
    </row>
    <row r="151" spans="1:5" ht="15.75" customHeight="1" x14ac:dyDescent="0.3">
      <c r="A151" s="4"/>
      <c r="B151" s="4"/>
      <c r="C151" s="4"/>
      <c r="D151" s="4"/>
      <c r="E151" s="4"/>
    </row>
    <row r="152" spans="1:5" ht="15.75" customHeight="1" x14ac:dyDescent="0.3">
      <c r="A152" s="4"/>
      <c r="B152" s="4"/>
      <c r="C152" s="4"/>
      <c r="D152" s="4"/>
      <c r="E152" s="4"/>
    </row>
    <row r="153" spans="1:5" ht="15.75" customHeight="1" x14ac:dyDescent="0.3">
      <c r="A153" s="4"/>
      <c r="B153" s="4"/>
      <c r="C153" s="4"/>
      <c r="D153" s="4"/>
      <c r="E153" s="4"/>
    </row>
    <row r="154" spans="1:5" ht="15.75" customHeight="1" x14ac:dyDescent="0.3">
      <c r="A154" s="4"/>
      <c r="B154" s="4"/>
      <c r="C154" s="4"/>
      <c r="D154" s="4"/>
      <c r="E154" s="4"/>
    </row>
    <row r="155" spans="1:5" ht="15.75" customHeight="1" x14ac:dyDescent="0.3">
      <c r="A155" s="4"/>
      <c r="B155" s="4"/>
      <c r="C155" s="4"/>
      <c r="D155" s="4"/>
      <c r="E155" s="4"/>
    </row>
    <row r="156" spans="1:5" ht="15.75" customHeight="1" x14ac:dyDescent="0.3">
      <c r="A156" s="4"/>
      <c r="B156" s="4"/>
      <c r="C156" s="4"/>
      <c r="D156" s="4"/>
      <c r="E156" s="4"/>
    </row>
    <row r="157" spans="1:5" ht="15.75" customHeight="1" x14ac:dyDescent="0.3">
      <c r="A157" s="4"/>
      <c r="B157" s="4"/>
      <c r="C157" s="4"/>
      <c r="D157" s="4"/>
      <c r="E157" s="4"/>
    </row>
    <row r="158" spans="1:5" ht="15.75" customHeight="1" x14ac:dyDescent="0.3">
      <c r="A158" s="4"/>
      <c r="B158" s="4"/>
      <c r="C158" s="4"/>
      <c r="D158" s="4"/>
      <c r="E158" s="4"/>
    </row>
    <row r="159" spans="1:5" ht="15.75" customHeight="1" x14ac:dyDescent="0.3">
      <c r="A159" s="4"/>
      <c r="B159" s="4"/>
      <c r="C159" s="4"/>
      <c r="D159" s="4"/>
      <c r="E159" s="4"/>
    </row>
    <row r="160" spans="1:5" ht="15.75" customHeight="1" x14ac:dyDescent="0.3">
      <c r="A160" s="4"/>
      <c r="B160" s="4"/>
      <c r="C160" s="4"/>
      <c r="D160" s="4"/>
      <c r="E160" s="4"/>
    </row>
    <row r="161" spans="1:5" ht="15.75" customHeight="1" x14ac:dyDescent="0.3">
      <c r="A161" s="4"/>
      <c r="B161" s="4"/>
      <c r="C161" s="4"/>
      <c r="D161" s="4"/>
      <c r="E161" s="4"/>
    </row>
    <row r="162" spans="1:5" ht="15.75" customHeight="1" x14ac:dyDescent="0.3">
      <c r="A162" s="4"/>
      <c r="B162" s="4"/>
      <c r="C162" s="4"/>
      <c r="D162" s="4"/>
      <c r="E162" s="4"/>
    </row>
    <row r="163" spans="1:5" ht="15.75" customHeight="1" x14ac:dyDescent="0.3">
      <c r="A163" s="4"/>
      <c r="B163" s="4"/>
      <c r="C163" s="4"/>
      <c r="D163" s="4"/>
      <c r="E163" s="4"/>
    </row>
    <row r="164" spans="1:5" ht="15.75" customHeight="1" x14ac:dyDescent="0.3">
      <c r="A164" s="4"/>
      <c r="B164" s="4"/>
      <c r="C164" s="4"/>
      <c r="D164" s="4"/>
      <c r="E164" s="4"/>
    </row>
    <row r="165" spans="1:5" ht="15.75" customHeight="1" x14ac:dyDescent="0.3">
      <c r="A165" s="4"/>
      <c r="B165" s="4"/>
      <c r="C165" s="4"/>
      <c r="D165" s="4"/>
      <c r="E165" s="4"/>
    </row>
    <row r="166" spans="1:5" ht="15.75" customHeight="1" x14ac:dyDescent="0.3">
      <c r="A166" s="4"/>
      <c r="B166" s="4"/>
      <c r="C166" s="4"/>
      <c r="D166" s="4"/>
      <c r="E166" s="4"/>
    </row>
    <row r="167" spans="1:5" ht="15.75" customHeight="1" x14ac:dyDescent="0.3">
      <c r="A167" s="4"/>
      <c r="B167" s="4"/>
      <c r="C167" s="4"/>
      <c r="D167" s="4"/>
      <c r="E167" s="4"/>
    </row>
    <row r="168" spans="1:5" ht="15.75" customHeight="1" x14ac:dyDescent="0.3">
      <c r="A168" s="4"/>
      <c r="B168" s="4"/>
      <c r="C168" s="4"/>
      <c r="D168" s="4"/>
      <c r="E168" s="4"/>
    </row>
    <row r="169" spans="1:5" ht="15.75" customHeight="1" x14ac:dyDescent="0.3">
      <c r="A169" s="4"/>
      <c r="B169" s="4"/>
      <c r="C169" s="4"/>
      <c r="D169" s="4"/>
      <c r="E169" s="4"/>
    </row>
    <row r="170" spans="1:5" ht="15.75" customHeight="1" x14ac:dyDescent="0.3">
      <c r="A170" s="4"/>
      <c r="B170" s="4"/>
      <c r="C170" s="4"/>
      <c r="D170" s="4"/>
      <c r="E170" s="4"/>
    </row>
    <row r="171" spans="1:5" ht="15.75" customHeight="1" x14ac:dyDescent="0.3">
      <c r="A171" s="4"/>
      <c r="B171" s="4"/>
      <c r="C171" s="4"/>
      <c r="D171" s="4"/>
      <c r="E171" s="4"/>
    </row>
    <row r="172" spans="1:5" ht="15.75" customHeight="1" x14ac:dyDescent="0.3">
      <c r="A172" s="4"/>
      <c r="B172" s="4"/>
      <c r="C172" s="4"/>
      <c r="D172" s="4"/>
      <c r="E172" s="4"/>
    </row>
    <row r="173" spans="1:5" ht="15.75" customHeight="1" x14ac:dyDescent="0.3">
      <c r="A173" s="4"/>
      <c r="B173" s="4"/>
      <c r="C173" s="4"/>
      <c r="D173" s="4"/>
      <c r="E173" s="4"/>
    </row>
    <row r="174" spans="1:5" ht="15.75" customHeight="1" x14ac:dyDescent="0.3">
      <c r="A174" s="4"/>
      <c r="B174" s="4"/>
      <c r="C174" s="4"/>
      <c r="D174" s="4"/>
      <c r="E174" s="4"/>
    </row>
    <row r="175" spans="1:5" ht="15.75" customHeight="1" x14ac:dyDescent="0.3">
      <c r="A175" s="4"/>
      <c r="B175" s="4"/>
      <c r="C175" s="4"/>
      <c r="D175" s="4"/>
      <c r="E175" s="4"/>
    </row>
    <row r="176" spans="1:5" ht="15.75" customHeight="1" x14ac:dyDescent="0.3">
      <c r="A176" s="4"/>
      <c r="B176" s="4"/>
      <c r="C176" s="4"/>
      <c r="D176" s="4"/>
      <c r="E176" s="4"/>
    </row>
    <row r="177" spans="1:5" ht="15.75" customHeight="1" x14ac:dyDescent="0.3">
      <c r="A177" s="4"/>
      <c r="B177" s="4"/>
      <c r="C177" s="4"/>
      <c r="D177" s="4"/>
      <c r="E177" s="4"/>
    </row>
    <row r="178" spans="1:5" ht="15.75" customHeight="1" x14ac:dyDescent="0.3">
      <c r="A178" s="4"/>
      <c r="B178" s="4"/>
      <c r="C178" s="4"/>
      <c r="D178" s="4"/>
      <c r="E178" s="4"/>
    </row>
    <row r="179" spans="1:5" ht="15.75" customHeight="1" x14ac:dyDescent="0.3">
      <c r="A179" s="4"/>
      <c r="B179" s="4"/>
      <c r="C179" s="4"/>
      <c r="D179" s="4"/>
      <c r="E179" s="4"/>
    </row>
    <row r="180" spans="1:5" ht="15.75" customHeight="1" x14ac:dyDescent="0.3">
      <c r="A180" s="4"/>
      <c r="B180" s="4"/>
      <c r="C180" s="4"/>
      <c r="D180" s="4"/>
      <c r="E180" s="4"/>
    </row>
    <row r="181" spans="1:5" ht="15.75" customHeight="1" x14ac:dyDescent="0.3">
      <c r="A181" s="4"/>
      <c r="B181" s="4"/>
      <c r="C181" s="4"/>
      <c r="D181" s="4"/>
      <c r="E181" s="4"/>
    </row>
    <row r="182" spans="1:5" ht="15.75" customHeight="1" x14ac:dyDescent="0.3">
      <c r="A182" s="4"/>
      <c r="B182" s="4"/>
      <c r="C182" s="4"/>
      <c r="D182" s="4"/>
      <c r="E182" s="4"/>
    </row>
    <row r="183" spans="1:5" ht="15.75" customHeight="1" x14ac:dyDescent="0.3">
      <c r="A183" s="4"/>
      <c r="B183" s="4"/>
      <c r="C183" s="4"/>
      <c r="D183" s="4"/>
      <c r="E183" s="4"/>
    </row>
    <row r="184" spans="1:5" ht="15.75" customHeight="1" x14ac:dyDescent="0.3">
      <c r="A184" s="4"/>
      <c r="B184" s="4"/>
      <c r="C184" s="4"/>
      <c r="D184" s="4"/>
      <c r="E184" s="4"/>
    </row>
    <row r="185" spans="1:5" ht="15.75" customHeight="1" x14ac:dyDescent="0.3">
      <c r="A185" s="4"/>
      <c r="B185" s="4"/>
      <c r="C185" s="4"/>
      <c r="D185" s="4"/>
      <c r="E185" s="4"/>
    </row>
    <row r="186" spans="1:5" ht="15.75" customHeight="1" x14ac:dyDescent="0.3">
      <c r="A186" s="4"/>
      <c r="B186" s="4"/>
      <c r="C186" s="4"/>
      <c r="D186" s="4"/>
      <c r="E186" s="4"/>
    </row>
    <row r="187" spans="1:5" ht="15.75" customHeight="1" x14ac:dyDescent="0.3">
      <c r="A187" s="4"/>
      <c r="B187" s="4"/>
      <c r="C187" s="4"/>
      <c r="D187" s="4"/>
      <c r="E187" s="4"/>
    </row>
    <row r="188" spans="1:5" ht="15.75" customHeight="1" x14ac:dyDescent="0.3">
      <c r="A188" s="4"/>
      <c r="B188" s="4"/>
      <c r="C188" s="4"/>
      <c r="D188" s="4"/>
      <c r="E188" s="4"/>
    </row>
    <row r="189" spans="1:5" ht="15.75" customHeight="1" x14ac:dyDescent="0.3">
      <c r="A189" s="4"/>
      <c r="B189" s="4"/>
      <c r="C189" s="4"/>
      <c r="D189" s="4"/>
      <c r="E189" s="4"/>
    </row>
    <row r="190" spans="1:5" ht="15.75" customHeight="1" x14ac:dyDescent="0.3">
      <c r="A190" s="4"/>
      <c r="B190" s="4"/>
      <c r="C190" s="4"/>
      <c r="D190" s="4"/>
      <c r="E190" s="4"/>
    </row>
    <row r="191" spans="1:5" ht="15.75" customHeight="1" x14ac:dyDescent="0.3">
      <c r="A191" s="4"/>
      <c r="B191" s="4"/>
      <c r="C191" s="4"/>
      <c r="D191" s="4"/>
      <c r="E191" s="4"/>
    </row>
    <row r="192" spans="1:5" ht="15.75" customHeight="1" x14ac:dyDescent="0.3">
      <c r="A192" s="4"/>
      <c r="B192" s="4"/>
      <c r="C192" s="4"/>
      <c r="D192" s="4"/>
      <c r="E192" s="4"/>
    </row>
    <row r="193" spans="1:5" ht="15.75" customHeight="1" x14ac:dyDescent="0.3">
      <c r="A193" s="4"/>
      <c r="B193" s="4"/>
      <c r="C193" s="4"/>
      <c r="D193" s="4"/>
      <c r="E193" s="4"/>
    </row>
    <row r="194" spans="1:5" ht="15.75" customHeight="1" x14ac:dyDescent="0.3">
      <c r="A194" s="4"/>
      <c r="B194" s="4"/>
      <c r="C194" s="4"/>
      <c r="D194" s="4"/>
      <c r="E194" s="4"/>
    </row>
    <row r="195" spans="1:5" ht="15.75" customHeight="1" x14ac:dyDescent="0.3">
      <c r="A195" s="4"/>
      <c r="B195" s="4"/>
      <c r="C195" s="4"/>
      <c r="D195" s="4"/>
      <c r="E195" s="4"/>
    </row>
    <row r="196" spans="1:5" ht="15.75" customHeight="1" x14ac:dyDescent="0.3">
      <c r="A196" s="4"/>
      <c r="B196" s="4"/>
      <c r="C196" s="4"/>
      <c r="D196" s="4"/>
      <c r="E196" s="4"/>
    </row>
    <row r="197" spans="1:5" ht="15.75" customHeight="1" x14ac:dyDescent="0.3">
      <c r="A197" s="4"/>
      <c r="B197" s="4"/>
      <c r="C197" s="4"/>
      <c r="D197" s="4"/>
      <c r="E197" s="4"/>
    </row>
    <row r="198" spans="1:5" ht="15.75" customHeight="1" x14ac:dyDescent="0.3">
      <c r="A198" s="4"/>
      <c r="B198" s="4"/>
      <c r="C198" s="4"/>
      <c r="D198" s="4"/>
      <c r="E198" s="4"/>
    </row>
    <row r="199" spans="1:5" ht="15.75" customHeight="1" x14ac:dyDescent="0.3">
      <c r="A199" s="4"/>
      <c r="B199" s="4"/>
      <c r="C199" s="4"/>
      <c r="D199" s="4"/>
      <c r="E199" s="4"/>
    </row>
    <row r="200" spans="1:5" ht="15.75" customHeight="1" x14ac:dyDescent="0.3">
      <c r="A200" s="4"/>
      <c r="B200" s="4"/>
      <c r="C200" s="4"/>
      <c r="D200" s="4"/>
      <c r="E200" s="4"/>
    </row>
    <row r="201" spans="1:5" ht="15.75" customHeight="1" x14ac:dyDescent="0.3">
      <c r="A201" s="4"/>
      <c r="B201" s="4"/>
      <c r="C201" s="4"/>
      <c r="D201" s="4"/>
      <c r="E201" s="4"/>
    </row>
    <row r="202" spans="1:5" ht="15.75" customHeight="1" x14ac:dyDescent="0.3">
      <c r="A202" s="4"/>
      <c r="B202" s="4"/>
      <c r="C202" s="4"/>
      <c r="D202" s="4"/>
      <c r="E202" s="4"/>
    </row>
    <row r="203" spans="1:5" ht="15.75" customHeight="1" x14ac:dyDescent="0.3">
      <c r="A203" s="4"/>
      <c r="B203" s="4"/>
      <c r="C203" s="4"/>
      <c r="D203" s="4"/>
      <c r="E203" s="4"/>
    </row>
    <row r="204" spans="1:5" ht="15.75" customHeight="1" x14ac:dyDescent="0.3">
      <c r="A204" s="4"/>
      <c r="B204" s="4"/>
      <c r="C204" s="4"/>
      <c r="D204" s="4"/>
      <c r="E204" s="4"/>
    </row>
    <row r="205" spans="1:5" ht="15.75" customHeight="1" x14ac:dyDescent="0.3">
      <c r="A205" s="4"/>
      <c r="B205" s="4"/>
      <c r="C205" s="4"/>
      <c r="D205" s="4"/>
      <c r="E205" s="4"/>
    </row>
    <row r="206" spans="1:5" ht="15.75" customHeight="1" x14ac:dyDescent="0.3">
      <c r="A206" s="4"/>
      <c r="B206" s="4"/>
      <c r="C206" s="4"/>
      <c r="D206" s="4"/>
      <c r="E206" s="4"/>
    </row>
    <row r="207" spans="1:5" ht="15.75" customHeight="1" x14ac:dyDescent="0.3">
      <c r="A207" s="4"/>
      <c r="B207" s="4"/>
      <c r="C207" s="4"/>
      <c r="D207" s="4"/>
      <c r="E207" s="4"/>
    </row>
    <row r="208" spans="1:5" ht="15.75" customHeight="1" x14ac:dyDescent="0.3">
      <c r="A208" s="4"/>
      <c r="B208" s="4"/>
      <c r="C208" s="4"/>
      <c r="D208" s="4"/>
      <c r="E208" s="4"/>
    </row>
    <row r="209" spans="1:5" ht="15.75" customHeight="1" x14ac:dyDescent="0.3">
      <c r="A209" s="4"/>
      <c r="B209" s="4"/>
      <c r="C209" s="4"/>
      <c r="D209" s="4"/>
      <c r="E209" s="4"/>
    </row>
    <row r="210" spans="1:5" ht="15.75" customHeight="1" x14ac:dyDescent="0.3">
      <c r="A210" s="4"/>
      <c r="B210" s="4"/>
      <c r="C210" s="4"/>
      <c r="D210" s="4"/>
      <c r="E210" s="4"/>
    </row>
    <row r="211" spans="1:5" ht="15.75" customHeight="1" x14ac:dyDescent="0.3">
      <c r="A211" s="4"/>
      <c r="B211" s="4"/>
      <c r="C211" s="4"/>
      <c r="D211" s="4"/>
      <c r="E211" s="4"/>
    </row>
    <row r="212" spans="1:5" ht="15.75" customHeight="1" x14ac:dyDescent="0.3">
      <c r="A212" s="4"/>
      <c r="B212" s="4"/>
      <c r="C212" s="4"/>
      <c r="D212" s="4"/>
      <c r="E212" s="4"/>
    </row>
    <row r="213" spans="1:5" ht="15.75" customHeight="1" x14ac:dyDescent="0.3">
      <c r="A213" s="4"/>
      <c r="B213" s="4"/>
      <c r="C213" s="4"/>
      <c r="D213" s="4"/>
      <c r="E213" s="4"/>
    </row>
    <row r="214" spans="1:5" ht="15.75" customHeight="1" x14ac:dyDescent="0.3">
      <c r="A214" s="4"/>
      <c r="B214" s="4"/>
      <c r="C214" s="4"/>
      <c r="D214" s="4"/>
      <c r="E214" s="4"/>
    </row>
    <row r="215" spans="1:5" ht="15.75" customHeight="1" x14ac:dyDescent="0.3">
      <c r="A215" s="4"/>
      <c r="B215" s="4"/>
      <c r="C215" s="4"/>
      <c r="D215" s="4"/>
      <c r="E215" s="4"/>
    </row>
    <row r="216" spans="1:5" ht="15.75" customHeight="1" x14ac:dyDescent="0.3">
      <c r="A216" s="4"/>
      <c r="B216" s="4"/>
      <c r="C216" s="4"/>
      <c r="D216" s="4"/>
      <c r="E216" s="4"/>
    </row>
    <row r="217" spans="1:5" ht="15.75" customHeight="1" x14ac:dyDescent="0.3">
      <c r="A217" s="4"/>
      <c r="B217" s="4"/>
      <c r="C217" s="4"/>
      <c r="D217" s="4"/>
      <c r="E217" s="4"/>
    </row>
    <row r="218" spans="1:5" ht="15.75" customHeight="1" x14ac:dyDescent="0.3">
      <c r="A218" s="4"/>
      <c r="B218" s="4"/>
      <c r="C218" s="4"/>
      <c r="D218" s="4"/>
      <c r="E218" s="4"/>
    </row>
    <row r="219" spans="1:5" ht="15.75" customHeight="1" x14ac:dyDescent="0.3">
      <c r="A219" s="4"/>
      <c r="B219" s="4"/>
      <c r="C219" s="4"/>
      <c r="D219" s="4"/>
      <c r="E219" s="4"/>
    </row>
    <row r="220" spans="1:5" ht="15.75" customHeight="1" x14ac:dyDescent="0.3">
      <c r="A220" s="4"/>
      <c r="B220" s="4"/>
      <c r="C220" s="4"/>
      <c r="D220" s="4"/>
      <c r="E220" s="4"/>
    </row>
    <row r="221" spans="1:5" ht="15.75" customHeight="1" x14ac:dyDescent="0.3">
      <c r="A221" s="4"/>
      <c r="B221" s="4"/>
      <c r="C221" s="4"/>
      <c r="D221" s="4"/>
      <c r="E221" s="4"/>
    </row>
    <row r="222" spans="1:5" ht="15.75" customHeight="1" x14ac:dyDescent="0.3">
      <c r="A222" s="4"/>
      <c r="B222" s="4"/>
      <c r="C222" s="4"/>
      <c r="D222" s="4"/>
      <c r="E222" s="4"/>
    </row>
    <row r="223" spans="1:5" ht="15.75" customHeight="1" x14ac:dyDescent="0.3">
      <c r="A223" s="4"/>
      <c r="B223" s="4"/>
      <c r="C223" s="4"/>
      <c r="D223" s="4"/>
      <c r="E223" s="4"/>
    </row>
    <row r="224" spans="1:5" ht="15.75" customHeight="1" x14ac:dyDescent="0.3">
      <c r="A224" s="4"/>
      <c r="B224" s="4"/>
      <c r="C224" s="4"/>
      <c r="D224" s="4"/>
      <c r="E224" s="4"/>
    </row>
    <row r="225" spans="1:5" ht="15.75" customHeight="1" x14ac:dyDescent="0.3">
      <c r="A225" s="4"/>
      <c r="B225" s="4"/>
      <c r="C225" s="4"/>
      <c r="D225" s="4"/>
      <c r="E225" s="4"/>
    </row>
    <row r="226" spans="1:5" ht="15.75" customHeight="1" x14ac:dyDescent="0.3">
      <c r="A226" s="4"/>
      <c r="B226" s="4"/>
      <c r="C226" s="4"/>
      <c r="D226" s="4"/>
      <c r="E226" s="4"/>
    </row>
    <row r="227" spans="1:5" ht="15.75" customHeight="1" x14ac:dyDescent="0.3">
      <c r="A227" s="4"/>
      <c r="B227" s="4"/>
      <c r="C227" s="4"/>
      <c r="D227" s="4"/>
      <c r="E227" s="4"/>
    </row>
    <row r="228" spans="1:5" ht="15.75" customHeight="1" x14ac:dyDescent="0.25"/>
    <row r="229" spans="1:5" ht="15.75" customHeight="1" x14ac:dyDescent="0.25"/>
    <row r="230" spans="1:5" ht="15.75" customHeight="1" x14ac:dyDescent="0.25"/>
    <row r="231" spans="1:5" ht="15.75" customHeight="1" x14ac:dyDescent="0.25"/>
    <row r="232" spans="1:5" ht="15.75" customHeight="1" x14ac:dyDescent="0.25"/>
    <row r="233" spans="1:5" ht="15.75" customHeight="1" x14ac:dyDescent="0.25"/>
    <row r="234" spans="1:5" ht="15.75" customHeight="1" x14ac:dyDescent="0.25"/>
    <row r="235" spans="1:5" ht="15.75" customHeight="1" x14ac:dyDescent="0.25"/>
    <row r="236" spans="1:5" ht="15.75" customHeight="1" x14ac:dyDescent="0.25"/>
    <row r="237" spans="1:5" ht="15.75" customHeight="1" x14ac:dyDescent="0.25"/>
    <row r="238" spans="1:5" ht="15.75" customHeight="1" x14ac:dyDescent="0.25"/>
    <row r="239" spans="1:5" ht="15.75" customHeight="1" x14ac:dyDescent="0.25"/>
    <row r="240" spans="1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1000"/>
  <sheetViews>
    <sheetView workbookViewId="0"/>
  </sheetViews>
  <sheetFormatPr defaultColWidth="14.42578125" defaultRowHeight="15" customHeight="1" x14ac:dyDescent="0.25"/>
  <cols>
    <col min="1" max="1" width="42.7109375" customWidth="1"/>
    <col min="2" max="4" width="13.7109375" customWidth="1"/>
    <col min="5" max="8" width="9.140625" customWidth="1"/>
  </cols>
  <sheetData>
    <row r="1" spans="1:8" ht="15" customHeight="1" x14ac:dyDescent="0.3">
      <c r="A1" s="4" t="s">
        <v>48</v>
      </c>
      <c r="B1" s="4"/>
      <c r="C1" s="4"/>
      <c r="D1" s="4"/>
      <c r="E1" s="54"/>
      <c r="F1" s="54"/>
      <c r="G1" s="54"/>
      <c r="H1" s="54"/>
    </row>
    <row r="2" spans="1:8" ht="15" customHeight="1" x14ac:dyDescent="0.3">
      <c r="A2" s="4"/>
      <c r="B2" s="57"/>
      <c r="C2" s="4"/>
      <c r="D2" s="92"/>
      <c r="E2" s="94"/>
      <c r="F2" s="94"/>
      <c r="G2" s="94"/>
      <c r="H2" s="94"/>
    </row>
    <row r="3" spans="1:8" ht="15" customHeight="1" x14ac:dyDescent="0.3">
      <c r="A3" s="4" t="s">
        <v>86</v>
      </c>
      <c r="B3" s="4"/>
      <c r="C3" s="57"/>
      <c r="D3" s="4"/>
      <c r="E3" s="94"/>
      <c r="F3" s="94"/>
      <c r="G3" s="94"/>
      <c r="H3" s="94"/>
    </row>
    <row r="4" spans="1:8" ht="15" customHeight="1" x14ac:dyDescent="0.3">
      <c r="A4" s="4"/>
      <c r="B4" s="4"/>
      <c r="C4" s="4"/>
      <c r="D4" s="4"/>
      <c r="E4" s="94"/>
      <c r="F4" s="94"/>
      <c r="G4" s="94"/>
      <c r="H4" s="94"/>
    </row>
    <row r="5" spans="1:8" ht="15" customHeight="1" x14ac:dyDescent="0.3">
      <c r="A5" s="61" t="s">
        <v>53</v>
      </c>
      <c r="B5" s="14">
        <v>2010</v>
      </c>
      <c r="C5" s="14">
        <v>2011</v>
      </c>
      <c r="D5" s="14">
        <v>2012</v>
      </c>
      <c r="E5" s="94"/>
      <c r="F5" s="94"/>
      <c r="G5" s="94"/>
      <c r="H5" s="94"/>
    </row>
    <row r="6" spans="1:8" ht="15" customHeight="1" x14ac:dyDescent="0.3">
      <c r="A6" s="4" t="s">
        <v>87</v>
      </c>
      <c r="B6" s="4"/>
      <c r="C6" s="4"/>
      <c r="D6" s="4"/>
      <c r="E6" s="94"/>
      <c r="F6" s="94"/>
      <c r="G6" s="94"/>
      <c r="H6" s="94"/>
    </row>
    <row r="7" spans="1:8" ht="15" customHeight="1" x14ac:dyDescent="0.3">
      <c r="A7" s="4" t="s">
        <v>89</v>
      </c>
      <c r="B7" s="23"/>
      <c r="C7" s="23"/>
      <c r="D7" s="23"/>
      <c r="E7" s="94"/>
      <c r="F7" s="94"/>
      <c r="G7" s="94"/>
      <c r="H7" s="94"/>
    </row>
    <row r="8" spans="1:8" ht="15" customHeight="1" x14ac:dyDescent="0.3">
      <c r="A8" s="4" t="s">
        <v>90</v>
      </c>
      <c r="B8" s="23">
        <v>202</v>
      </c>
      <c r="C8" s="23">
        <v>305</v>
      </c>
      <c r="D8" s="23">
        <v>346</v>
      </c>
      <c r="E8" s="94"/>
      <c r="F8" s="94"/>
      <c r="G8" s="94"/>
      <c r="H8" s="94"/>
    </row>
    <row r="9" spans="1:8" ht="15" customHeight="1" x14ac:dyDescent="0.3">
      <c r="A9" s="63" t="s">
        <v>91</v>
      </c>
      <c r="B9" s="23">
        <v>324</v>
      </c>
      <c r="C9" s="23">
        <v>315</v>
      </c>
      <c r="D9" s="23">
        <v>346</v>
      </c>
      <c r="E9" s="94"/>
      <c r="F9" s="94"/>
      <c r="G9" s="94"/>
      <c r="H9" s="94"/>
    </row>
    <row r="10" spans="1:8" ht="15" customHeight="1" x14ac:dyDescent="0.3">
      <c r="A10" s="4" t="s">
        <v>92</v>
      </c>
      <c r="B10" s="23">
        <v>199</v>
      </c>
      <c r="C10" s="23">
        <v>229</v>
      </c>
      <c r="D10" s="23">
        <v>231</v>
      </c>
      <c r="E10" s="94"/>
      <c r="F10" s="94"/>
      <c r="G10" s="94"/>
      <c r="H10" s="94"/>
    </row>
    <row r="11" spans="1:8" ht="15" customHeight="1" x14ac:dyDescent="0.3">
      <c r="A11" s="4" t="s">
        <v>93</v>
      </c>
      <c r="B11" s="29">
        <v>318</v>
      </c>
      <c r="C11" s="29">
        <v>91</v>
      </c>
      <c r="D11" s="29">
        <v>96</v>
      </c>
      <c r="E11" s="94"/>
      <c r="F11" s="94"/>
      <c r="G11" s="94"/>
      <c r="H11" s="94"/>
    </row>
    <row r="12" spans="1:8" ht="16.5" x14ac:dyDescent="0.3">
      <c r="A12" s="63" t="s">
        <v>94</v>
      </c>
      <c r="B12" s="23">
        <f>B11+B10+B9+B8</f>
        <v>1043</v>
      </c>
      <c r="C12" s="23">
        <f>C11+C10+C9+C8</f>
        <v>940</v>
      </c>
      <c r="D12" s="23">
        <f>D11+D10+D9+D8</f>
        <v>1019</v>
      </c>
      <c r="E12" s="94"/>
      <c r="F12" s="94"/>
      <c r="G12" s="94"/>
      <c r="H12" s="94"/>
    </row>
    <row r="13" spans="1:8" ht="16.5" x14ac:dyDescent="0.3">
      <c r="A13" s="4"/>
      <c r="B13" s="23"/>
      <c r="C13" s="23"/>
      <c r="D13" s="23"/>
      <c r="E13" s="94"/>
      <c r="F13" s="94"/>
      <c r="G13" s="94"/>
      <c r="H13" s="94"/>
    </row>
    <row r="14" spans="1:8" ht="16.5" x14ac:dyDescent="0.3">
      <c r="A14" s="4" t="s">
        <v>62</v>
      </c>
      <c r="B14" s="23">
        <v>580</v>
      </c>
      <c r="C14" s="23">
        <v>653</v>
      </c>
      <c r="D14" s="23">
        <v>669</v>
      </c>
      <c r="E14" s="94"/>
      <c r="F14" s="94"/>
      <c r="G14" s="94"/>
      <c r="H14" s="94"/>
    </row>
    <row r="15" spans="1:8" ht="16.5" x14ac:dyDescent="0.3">
      <c r="A15" s="4" t="s">
        <v>95</v>
      </c>
      <c r="B15" s="23">
        <v>1019</v>
      </c>
      <c r="C15" s="23">
        <v>903</v>
      </c>
      <c r="D15" s="23">
        <v>912</v>
      </c>
      <c r="E15" s="94"/>
      <c r="F15" s="94"/>
      <c r="G15" s="94"/>
      <c r="H15" s="94"/>
    </row>
    <row r="16" spans="1:8" ht="16.5" x14ac:dyDescent="0.3">
      <c r="A16" s="63" t="s">
        <v>96</v>
      </c>
      <c r="B16" s="29">
        <v>86</v>
      </c>
      <c r="C16" s="29">
        <v>91</v>
      </c>
      <c r="D16" s="29">
        <v>86</v>
      </c>
      <c r="E16" s="94"/>
      <c r="F16" s="94"/>
      <c r="G16" s="94"/>
      <c r="H16" s="94"/>
    </row>
    <row r="17" spans="1:8" ht="16.5" x14ac:dyDescent="0.3">
      <c r="A17" s="63" t="s">
        <v>97</v>
      </c>
      <c r="B17" s="23">
        <f>B12+B14+B15+B16</f>
        <v>2728</v>
      </c>
      <c r="C17" s="23">
        <f>C12+C14+C15+C16</f>
        <v>2587</v>
      </c>
      <c r="D17" s="23">
        <f>D12+D14+D15+D16</f>
        <v>2686</v>
      </c>
      <c r="E17" s="94"/>
      <c r="F17" s="94"/>
      <c r="G17" s="94"/>
      <c r="H17" s="94"/>
    </row>
    <row r="18" spans="1:8" ht="16.5" x14ac:dyDescent="0.3">
      <c r="A18" s="4"/>
      <c r="B18" s="23"/>
      <c r="C18" s="23"/>
      <c r="D18" s="23"/>
      <c r="E18" s="94"/>
      <c r="F18" s="94"/>
      <c r="G18" s="94"/>
      <c r="H18" s="94"/>
    </row>
    <row r="19" spans="1:8" ht="16.5" x14ac:dyDescent="0.3">
      <c r="A19" s="4" t="s">
        <v>98</v>
      </c>
      <c r="B19" s="23"/>
      <c r="C19" s="23"/>
      <c r="D19" s="23"/>
      <c r="E19" s="94"/>
      <c r="F19" s="94"/>
      <c r="G19" s="94"/>
      <c r="H19" s="94"/>
    </row>
    <row r="20" spans="1:8" ht="16.5" x14ac:dyDescent="0.3">
      <c r="A20" s="63" t="s">
        <v>99</v>
      </c>
      <c r="B20" s="23"/>
      <c r="C20" s="23"/>
      <c r="D20" s="23"/>
      <c r="E20" s="94"/>
      <c r="F20" s="94"/>
      <c r="G20" s="94"/>
      <c r="H20" s="94"/>
    </row>
    <row r="21" spans="1:8" ht="15.75" customHeight="1" x14ac:dyDescent="0.3">
      <c r="A21" s="4" t="s">
        <v>100</v>
      </c>
      <c r="B21" s="23">
        <v>245</v>
      </c>
      <c r="C21" s="23">
        <v>254</v>
      </c>
      <c r="D21" s="23">
        <v>243</v>
      </c>
      <c r="E21" s="94"/>
      <c r="F21" s="94"/>
      <c r="G21" s="94"/>
      <c r="H21" s="94"/>
    </row>
    <row r="22" spans="1:8" ht="15.75" customHeight="1" x14ac:dyDescent="0.3">
      <c r="A22" s="63" t="s">
        <v>101</v>
      </c>
      <c r="B22" s="23">
        <v>222</v>
      </c>
      <c r="C22" s="23">
        <v>275</v>
      </c>
      <c r="D22" s="23">
        <v>181</v>
      </c>
      <c r="E22" s="94"/>
      <c r="F22" s="94"/>
      <c r="G22" s="94"/>
      <c r="H22" s="94"/>
    </row>
    <row r="23" spans="1:8" ht="15.75" customHeight="1" x14ac:dyDescent="0.3">
      <c r="A23" s="4" t="s">
        <v>102</v>
      </c>
      <c r="B23" s="29">
        <v>339</v>
      </c>
      <c r="C23" s="29">
        <v>290</v>
      </c>
      <c r="D23" s="29">
        <v>299</v>
      </c>
      <c r="E23" s="94"/>
      <c r="F23" s="94"/>
      <c r="G23" s="94"/>
      <c r="H23" s="94"/>
    </row>
    <row r="24" spans="1:8" ht="15.75" customHeight="1" x14ac:dyDescent="0.3">
      <c r="A24" s="63" t="s">
        <v>103</v>
      </c>
      <c r="B24" s="23">
        <f>B23+B22+B21</f>
        <v>806</v>
      </c>
      <c r="C24" s="23">
        <f>C23+C22+C21</f>
        <v>819</v>
      </c>
      <c r="D24" s="23">
        <f>D23+D22+D21</f>
        <v>723</v>
      </c>
      <c r="E24" s="94"/>
      <c r="F24" s="94"/>
      <c r="G24" s="94"/>
      <c r="H24" s="94"/>
    </row>
    <row r="25" spans="1:8" ht="15.75" customHeight="1" x14ac:dyDescent="0.3">
      <c r="A25" s="4"/>
      <c r="B25" s="23"/>
      <c r="C25" s="23"/>
      <c r="D25" s="23"/>
      <c r="E25" s="94"/>
      <c r="F25" s="94"/>
      <c r="G25" s="94"/>
      <c r="H25" s="94"/>
    </row>
    <row r="26" spans="1:8" ht="15.75" customHeight="1" x14ac:dyDescent="0.3">
      <c r="A26" s="63" t="s">
        <v>104</v>
      </c>
      <c r="B26" s="23">
        <v>1274</v>
      </c>
      <c r="C26" s="23">
        <v>1106</v>
      </c>
      <c r="D26" s="23">
        <v>1257</v>
      </c>
      <c r="E26" s="94"/>
      <c r="F26" s="94"/>
      <c r="G26" s="94"/>
      <c r="H26" s="94"/>
    </row>
    <row r="27" spans="1:8" ht="15.75" customHeight="1" x14ac:dyDescent="0.3">
      <c r="A27" s="4" t="s">
        <v>105</v>
      </c>
      <c r="B27" s="29">
        <v>418</v>
      </c>
      <c r="C27" s="29">
        <v>455</v>
      </c>
      <c r="D27" s="29">
        <v>497</v>
      </c>
      <c r="E27" s="94"/>
      <c r="F27" s="94"/>
      <c r="G27" s="94"/>
      <c r="H27" s="94"/>
    </row>
    <row r="28" spans="1:8" ht="15.75" customHeight="1" x14ac:dyDescent="0.3">
      <c r="A28" s="63" t="s">
        <v>106</v>
      </c>
      <c r="B28" s="23">
        <f>B27+B26+B24</f>
        <v>2498</v>
      </c>
      <c r="C28" s="23">
        <f>C27+C26+C24</f>
        <v>2380</v>
      </c>
      <c r="D28" s="23">
        <f>D27+D26+D24</f>
        <v>2477</v>
      </c>
      <c r="E28" s="94"/>
      <c r="F28" s="94"/>
      <c r="G28" s="94"/>
      <c r="H28" s="94"/>
    </row>
    <row r="29" spans="1:8" ht="15.75" customHeight="1" x14ac:dyDescent="0.3">
      <c r="A29" s="4"/>
      <c r="B29" s="23"/>
      <c r="C29" s="23"/>
      <c r="D29" s="23"/>
      <c r="E29" s="94"/>
      <c r="F29" s="94"/>
      <c r="G29" s="94"/>
      <c r="H29" s="94"/>
    </row>
    <row r="30" spans="1:8" ht="15.75" customHeight="1" x14ac:dyDescent="0.3">
      <c r="A30" s="4" t="s">
        <v>108</v>
      </c>
      <c r="B30" s="23"/>
      <c r="C30" s="23"/>
      <c r="D30" s="23"/>
      <c r="E30" s="94"/>
      <c r="F30" s="94"/>
      <c r="G30" s="94"/>
      <c r="H30" s="94"/>
    </row>
    <row r="31" spans="1:8" ht="15.75" customHeight="1" x14ac:dyDescent="0.3">
      <c r="A31" s="4" t="s">
        <v>109</v>
      </c>
      <c r="B31" s="23">
        <v>466</v>
      </c>
      <c r="C31" s="23">
        <v>474</v>
      </c>
      <c r="D31" s="23">
        <v>478</v>
      </c>
      <c r="E31" s="94"/>
      <c r="F31" s="94"/>
      <c r="G31" s="94"/>
      <c r="H31" s="94"/>
    </row>
    <row r="32" spans="1:8" ht="15.75" customHeight="1" x14ac:dyDescent="0.3">
      <c r="A32" s="4" t="s">
        <v>110</v>
      </c>
      <c r="B32" s="23">
        <v>2552</v>
      </c>
      <c r="C32" s="23">
        <v>2687</v>
      </c>
      <c r="D32" s="23">
        <v>2816</v>
      </c>
      <c r="E32" s="94"/>
      <c r="F32" s="94"/>
      <c r="G32" s="94"/>
      <c r="H32" s="94"/>
    </row>
    <row r="33" spans="1:8" ht="15.75" customHeight="1" x14ac:dyDescent="0.3">
      <c r="A33" s="4" t="s">
        <v>111</v>
      </c>
      <c r="B33" s="29">
        <v>-2788</v>
      </c>
      <c r="C33" s="29">
        <v>-2954</v>
      </c>
      <c r="D33" s="29">
        <v>-3085</v>
      </c>
      <c r="E33" s="94"/>
      <c r="F33" s="94"/>
      <c r="G33" s="94"/>
      <c r="H33" s="94"/>
    </row>
    <row r="34" spans="1:8" ht="15.75" customHeight="1" x14ac:dyDescent="0.3">
      <c r="A34" s="63" t="s">
        <v>112</v>
      </c>
      <c r="B34" s="23">
        <f>B31+B32+B33</f>
        <v>230</v>
      </c>
      <c r="C34" s="23">
        <f>C31+C32+C33</f>
        <v>207</v>
      </c>
      <c r="D34" s="23">
        <f>D31+D32+D33</f>
        <v>209</v>
      </c>
      <c r="E34" s="94"/>
      <c r="F34" s="94"/>
      <c r="G34" s="94"/>
      <c r="H34" s="94"/>
    </row>
    <row r="35" spans="1:8" ht="15.75" customHeight="1" x14ac:dyDescent="0.3">
      <c r="A35" s="4"/>
      <c r="B35" s="23"/>
      <c r="C35" s="23"/>
      <c r="D35" s="23"/>
      <c r="E35" s="94"/>
      <c r="F35" s="94"/>
      <c r="G35" s="94"/>
      <c r="H35" s="94"/>
    </row>
    <row r="36" spans="1:8" ht="15.75" customHeight="1" x14ac:dyDescent="0.3">
      <c r="A36" s="63" t="s">
        <v>113</v>
      </c>
      <c r="B36" s="23">
        <f>B34+B28</f>
        <v>2728</v>
      </c>
      <c r="C36" s="23">
        <f>C34+C28</f>
        <v>2587</v>
      </c>
      <c r="D36" s="23">
        <f>D34+D28</f>
        <v>2686</v>
      </c>
      <c r="E36" s="94"/>
      <c r="F36" s="94"/>
      <c r="G36" s="94"/>
      <c r="H36" s="94"/>
    </row>
    <row r="37" spans="1:8" ht="15.75" customHeight="1" x14ac:dyDescent="0.3">
      <c r="A37" s="4"/>
      <c r="B37" s="23"/>
      <c r="C37" s="23"/>
      <c r="D37" s="23"/>
      <c r="E37" s="94"/>
      <c r="F37" s="94"/>
      <c r="G37" s="94"/>
      <c r="H37" s="94"/>
    </row>
    <row r="38" spans="1:8" ht="15.75" customHeight="1" x14ac:dyDescent="0.3">
      <c r="A38" s="4"/>
      <c r="B38" s="4"/>
      <c r="C38" s="4"/>
      <c r="D38" s="4"/>
      <c r="E38" s="94"/>
      <c r="F38" s="94"/>
      <c r="G38" s="94"/>
      <c r="H38" s="94"/>
    </row>
    <row r="39" spans="1:8" ht="15.75" customHeight="1" x14ac:dyDescent="0.3">
      <c r="A39" s="4"/>
      <c r="B39" s="4"/>
      <c r="C39" s="4"/>
      <c r="D39" s="4"/>
      <c r="E39" s="94"/>
      <c r="F39" s="94"/>
      <c r="G39" s="94"/>
      <c r="H39" s="94"/>
    </row>
    <row r="40" spans="1:8" ht="15.75" customHeight="1" x14ac:dyDescent="0.3">
      <c r="A40" s="4"/>
      <c r="B40" s="4"/>
      <c r="C40" s="4"/>
      <c r="D40" s="4"/>
      <c r="E40" s="94"/>
      <c r="F40" s="94"/>
      <c r="G40" s="94"/>
      <c r="H40" s="94"/>
    </row>
    <row r="41" spans="1:8" ht="15.75" customHeight="1" x14ac:dyDescent="0.3">
      <c r="A41" s="4"/>
      <c r="B41" s="4"/>
      <c r="C41" s="4"/>
      <c r="D41" s="4"/>
      <c r="E41" s="94"/>
      <c r="F41" s="94"/>
      <c r="G41" s="94"/>
      <c r="H41" s="94"/>
    </row>
    <row r="42" spans="1:8" ht="15.75" customHeight="1" x14ac:dyDescent="0.3">
      <c r="A42" s="4"/>
      <c r="B42" s="4"/>
      <c r="C42" s="4"/>
      <c r="D42" s="4"/>
      <c r="E42" s="94"/>
      <c r="F42" s="94"/>
      <c r="G42" s="94"/>
      <c r="H42" s="94"/>
    </row>
    <row r="43" spans="1:8" ht="15.75" customHeight="1" x14ac:dyDescent="0.3">
      <c r="A43" s="4"/>
      <c r="B43" s="4"/>
      <c r="C43" s="4"/>
      <c r="D43" s="4"/>
      <c r="E43" s="94"/>
      <c r="F43" s="94"/>
      <c r="G43" s="94"/>
      <c r="H43" s="94"/>
    </row>
    <row r="44" spans="1:8" ht="15.75" customHeight="1" x14ac:dyDescent="0.3">
      <c r="A44" s="4"/>
      <c r="B44" s="4"/>
      <c r="C44" s="4"/>
      <c r="D44" s="4"/>
      <c r="E44" s="94"/>
      <c r="F44" s="94"/>
      <c r="G44" s="94"/>
      <c r="H44" s="94"/>
    </row>
    <row r="45" spans="1:8" ht="15.75" customHeight="1" x14ac:dyDescent="0.3">
      <c r="A45" s="4"/>
      <c r="B45" s="4"/>
      <c r="C45" s="4"/>
      <c r="D45" s="4"/>
      <c r="E45" s="94"/>
      <c r="F45" s="94"/>
      <c r="G45" s="94"/>
      <c r="H45" s="94"/>
    </row>
    <row r="46" spans="1:8" ht="15.75" customHeight="1" x14ac:dyDescent="0.3">
      <c r="A46" s="4"/>
      <c r="B46" s="4"/>
      <c r="C46" s="4"/>
      <c r="D46" s="4"/>
      <c r="E46" s="94"/>
      <c r="F46" s="94"/>
      <c r="G46" s="94"/>
      <c r="H46" s="94"/>
    </row>
    <row r="47" spans="1:8" ht="15.75" customHeight="1" x14ac:dyDescent="0.3">
      <c r="A47" s="4"/>
      <c r="B47" s="4"/>
      <c r="C47" s="4"/>
      <c r="D47" s="4"/>
      <c r="E47" s="94"/>
      <c r="F47" s="94"/>
      <c r="G47" s="94"/>
      <c r="H47" s="94"/>
    </row>
    <row r="48" spans="1:8" ht="15.75" customHeight="1" x14ac:dyDescent="0.3">
      <c r="A48" s="4"/>
      <c r="B48" s="4"/>
      <c r="C48" s="4"/>
      <c r="D48" s="4"/>
      <c r="E48" s="94"/>
      <c r="F48" s="94"/>
      <c r="G48" s="94"/>
      <c r="H48" s="94"/>
    </row>
    <row r="49" spans="1:8" ht="15.75" customHeight="1" x14ac:dyDescent="0.3">
      <c r="A49" s="4"/>
      <c r="B49" s="4"/>
      <c r="C49" s="4"/>
      <c r="D49" s="4"/>
      <c r="E49" s="94"/>
      <c r="F49" s="94"/>
      <c r="G49" s="94"/>
      <c r="H49" s="94"/>
    </row>
    <row r="50" spans="1:8" ht="15.75" customHeight="1" x14ac:dyDescent="0.3">
      <c r="A50" s="4"/>
      <c r="B50" s="4"/>
      <c r="C50" s="4"/>
      <c r="D50" s="4"/>
      <c r="E50" s="94"/>
      <c r="F50" s="94"/>
      <c r="G50" s="94"/>
      <c r="H50" s="94"/>
    </row>
    <row r="51" spans="1:8" ht="15.75" customHeight="1" x14ac:dyDescent="0.3">
      <c r="A51" s="4"/>
      <c r="B51" s="4"/>
      <c r="C51" s="4"/>
      <c r="D51" s="4"/>
      <c r="E51" s="94"/>
      <c r="F51" s="94"/>
      <c r="G51" s="94"/>
      <c r="H51" s="94"/>
    </row>
    <row r="52" spans="1:8" ht="15.75" customHeight="1" x14ac:dyDescent="0.3">
      <c r="A52" s="4"/>
      <c r="B52" s="4"/>
      <c r="C52" s="4"/>
      <c r="D52" s="4"/>
      <c r="E52" s="94"/>
      <c r="F52" s="94"/>
      <c r="G52" s="94"/>
      <c r="H52" s="94"/>
    </row>
    <row r="53" spans="1:8" ht="15.75" customHeight="1" x14ac:dyDescent="0.3">
      <c r="A53" s="4"/>
      <c r="B53" s="4"/>
      <c r="C53" s="4"/>
      <c r="D53" s="4"/>
      <c r="E53" s="94"/>
      <c r="F53" s="94"/>
      <c r="G53" s="94"/>
      <c r="H53" s="94"/>
    </row>
    <row r="54" spans="1:8" ht="15.75" customHeight="1" x14ac:dyDescent="0.3">
      <c r="A54" s="4"/>
      <c r="B54" s="4"/>
      <c r="C54" s="4"/>
      <c r="D54" s="4"/>
      <c r="E54" s="94"/>
      <c r="F54" s="94"/>
      <c r="G54" s="94"/>
      <c r="H54" s="94"/>
    </row>
    <row r="55" spans="1:8" ht="15.75" customHeight="1" x14ac:dyDescent="0.3">
      <c r="A55" s="4"/>
      <c r="B55" s="4"/>
      <c r="C55" s="4"/>
      <c r="D55" s="4"/>
      <c r="E55" s="94"/>
      <c r="F55" s="94"/>
      <c r="G55" s="94"/>
      <c r="H55" s="94"/>
    </row>
    <row r="56" spans="1:8" ht="15.75" customHeight="1" x14ac:dyDescent="0.3">
      <c r="A56" s="4"/>
      <c r="B56" s="4"/>
      <c r="C56" s="4"/>
      <c r="D56" s="4"/>
      <c r="E56" s="94"/>
      <c r="F56" s="94"/>
      <c r="G56" s="94"/>
      <c r="H56" s="94"/>
    </row>
    <row r="57" spans="1:8" ht="15.75" customHeight="1" x14ac:dyDescent="0.3">
      <c r="A57" s="4"/>
      <c r="B57" s="4"/>
      <c r="C57" s="4"/>
      <c r="D57" s="4"/>
      <c r="E57" s="94"/>
      <c r="F57" s="94"/>
      <c r="G57" s="94"/>
      <c r="H57" s="94"/>
    </row>
    <row r="58" spans="1:8" ht="15.75" customHeight="1" x14ac:dyDescent="0.3">
      <c r="A58" s="4"/>
      <c r="B58" s="4"/>
      <c r="C58" s="4"/>
      <c r="D58" s="4"/>
      <c r="E58" s="94"/>
      <c r="F58" s="94"/>
      <c r="G58" s="94"/>
      <c r="H58" s="94"/>
    </row>
    <row r="59" spans="1:8" ht="15.75" customHeight="1" x14ac:dyDescent="0.3">
      <c r="A59" s="4"/>
      <c r="B59" s="4"/>
      <c r="C59" s="4"/>
      <c r="D59" s="4"/>
      <c r="E59" s="94"/>
      <c r="F59" s="94"/>
      <c r="G59" s="94"/>
      <c r="H59" s="94"/>
    </row>
    <row r="60" spans="1:8" ht="15.75" customHeight="1" x14ac:dyDescent="0.3">
      <c r="A60" s="4"/>
      <c r="B60" s="4"/>
      <c r="C60" s="4"/>
      <c r="D60" s="4"/>
      <c r="E60" s="94"/>
      <c r="F60" s="94"/>
      <c r="G60" s="94"/>
      <c r="H60" s="94"/>
    </row>
    <row r="61" spans="1:8" ht="15.75" customHeight="1" x14ac:dyDescent="0.3">
      <c r="A61" s="4"/>
      <c r="B61" s="4"/>
      <c r="C61" s="4"/>
      <c r="D61" s="4"/>
      <c r="E61" s="94"/>
      <c r="F61" s="94"/>
      <c r="G61" s="94"/>
      <c r="H61" s="94"/>
    </row>
    <row r="62" spans="1:8" ht="15.75" customHeight="1" x14ac:dyDescent="0.3">
      <c r="A62" s="4"/>
      <c r="B62" s="4"/>
      <c r="C62" s="4"/>
      <c r="D62" s="4"/>
      <c r="E62" s="94"/>
      <c r="F62" s="94"/>
      <c r="G62" s="94"/>
      <c r="H62" s="94"/>
    </row>
    <row r="63" spans="1:8" ht="15.75" customHeight="1" x14ac:dyDescent="0.3">
      <c r="A63" s="4"/>
      <c r="B63" s="4"/>
      <c r="C63" s="4"/>
      <c r="D63" s="4"/>
      <c r="E63" s="94"/>
      <c r="F63" s="94"/>
      <c r="G63" s="94"/>
      <c r="H63" s="94"/>
    </row>
    <row r="64" spans="1:8" ht="15.75" customHeight="1" x14ac:dyDescent="0.3">
      <c r="A64" s="4"/>
      <c r="B64" s="4"/>
      <c r="C64" s="4"/>
      <c r="D64" s="4"/>
      <c r="E64" s="94"/>
      <c r="F64" s="94"/>
      <c r="G64" s="94"/>
      <c r="H64" s="94"/>
    </row>
    <row r="65" spans="1:8" ht="15.75" customHeight="1" x14ac:dyDescent="0.3">
      <c r="A65" s="4"/>
      <c r="B65" s="4"/>
      <c r="C65" s="4"/>
      <c r="D65" s="4"/>
      <c r="E65" s="94"/>
      <c r="F65" s="94"/>
      <c r="G65" s="94"/>
      <c r="H65" s="94"/>
    </row>
    <row r="66" spans="1:8" ht="15.75" customHeight="1" x14ac:dyDescent="0.3">
      <c r="A66" s="4"/>
      <c r="B66" s="4"/>
      <c r="C66" s="4"/>
      <c r="D66" s="4"/>
      <c r="E66" s="94"/>
      <c r="F66" s="94"/>
      <c r="G66" s="94"/>
      <c r="H66" s="94"/>
    </row>
    <row r="67" spans="1:8" ht="15.75" customHeight="1" x14ac:dyDescent="0.3">
      <c r="A67" s="4"/>
      <c r="B67" s="4"/>
      <c r="C67" s="4"/>
      <c r="D67" s="4"/>
      <c r="E67" s="94"/>
      <c r="F67" s="94"/>
      <c r="G67" s="94"/>
      <c r="H67" s="94"/>
    </row>
    <row r="68" spans="1:8" ht="15.75" customHeight="1" x14ac:dyDescent="0.3">
      <c r="A68" s="4"/>
      <c r="B68" s="4"/>
      <c r="C68" s="4"/>
      <c r="D68" s="4"/>
      <c r="E68" s="94"/>
      <c r="F68" s="94"/>
      <c r="G68" s="94"/>
      <c r="H68" s="94"/>
    </row>
    <row r="69" spans="1:8" ht="15.75" customHeight="1" x14ac:dyDescent="0.3">
      <c r="A69" s="4"/>
      <c r="B69" s="4"/>
      <c r="C69" s="4"/>
      <c r="D69" s="4"/>
      <c r="E69" s="94"/>
      <c r="F69" s="94"/>
      <c r="G69" s="94"/>
      <c r="H69" s="94"/>
    </row>
    <row r="70" spans="1:8" ht="15.75" customHeight="1" x14ac:dyDescent="0.3">
      <c r="A70" s="4"/>
      <c r="B70" s="4"/>
      <c r="C70" s="4"/>
      <c r="D70" s="4"/>
      <c r="E70" s="94"/>
      <c r="F70" s="94"/>
      <c r="G70" s="94"/>
      <c r="H70" s="94"/>
    </row>
    <row r="71" spans="1:8" ht="15.75" customHeight="1" x14ac:dyDescent="0.3">
      <c r="A71" s="4"/>
      <c r="B71" s="4"/>
      <c r="C71" s="4"/>
      <c r="D71" s="4"/>
      <c r="E71" s="94"/>
      <c r="F71" s="94"/>
      <c r="G71" s="94"/>
      <c r="H71" s="94"/>
    </row>
    <row r="72" spans="1:8" ht="15.75" customHeight="1" x14ac:dyDescent="0.3">
      <c r="A72" s="4"/>
      <c r="B72" s="4"/>
      <c r="C72" s="4"/>
      <c r="D72" s="4"/>
      <c r="E72" s="94"/>
      <c r="F72" s="94"/>
      <c r="G72" s="94"/>
      <c r="H72" s="94"/>
    </row>
    <row r="73" spans="1:8" ht="15.75" customHeight="1" x14ac:dyDescent="0.3">
      <c r="A73" s="4"/>
      <c r="B73" s="4"/>
      <c r="C73" s="4"/>
      <c r="D73" s="4"/>
      <c r="E73" s="94"/>
      <c r="F73" s="94"/>
      <c r="G73" s="94"/>
      <c r="H73" s="94"/>
    </row>
    <row r="74" spans="1:8" ht="15.75" customHeight="1" x14ac:dyDescent="0.3">
      <c r="A74" s="4"/>
      <c r="B74" s="4"/>
      <c r="C74" s="4"/>
      <c r="D74" s="4"/>
      <c r="E74" s="94"/>
      <c r="F74" s="94"/>
      <c r="G74" s="94"/>
      <c r="H74" s="94"/>
    </row>
    <row r="75" spans="1:8" ht="15.75" customHeight="1" x14ac:dyDescent="0.3">
      <c r="A75" s="4"/>
      <c r="B75" s="4"/>
      <c r="C75" s="4"/>
      <c r="D75" s="4"/>
      <c r="E75" s="94"/>
      <c r="F75" s="94"/>
      <c r="G75" s="94"/>
      <c r="H75" s="94"/>
    </row>
    <row r="76" spans="1:8" ht="15.75" customHeight="1" x14ac:dyDescent="0.3">
      <c r="A76" s="4"/>
      <c r="B76" s="4"/>
      <c r="C76" s="4"/>
      <c r="D76" s="4"/>
      <c r="E76" s="94"/>
      <c r="F76" s="94"/>
      <c r="G76" s="94"/>
      <c r="H76" s="94"/>
    </row>
    <row r="77" spans="1:8" ht="15.75" customHeight="1" x14ac:dyDescent="0.3">
      <c r="A77" s="4"/>
      <c r="B77" s="4"/>
      <c r="C77" s="4"/>
      <c r="D77" s="4"/>
      <c r="E77" s="94"/>
      <c r="F77" s="94"/>
      <c r="G77" s="94"/>
      <c r="H77" s="94"/>
    </row>
    <row r="78" spans="1:8" ht="15.75" customHeight="1" x14ac:dyDescent="0.3">
      <c r="A78" s="4"/>
      <c r="B78" s="4"/>
      <c r="C78" s="4"/>
      <c r="D78" s="4"/>
      <c r="E78" s="94"/>
      <c r="F78" s="94"/>
      <c r="G78" s="94"/>
      <c r="H78" s="94"/>
    </row>
    <row r="79" spans="1:8" ht="15.75" customHeight="1" x14ac:dyDescent="0.3">
      <c r="A79" s="4"/>
      <c r="B79" s="4"/>
      <c r="C79" s="4"/>
      <c r="D79" s="4"/>
      <c r="E79" s="94"/>
      <c r="F79" s="94"/>
      <c r="G79" s="94"/>
      <c r="H79" s="94"/>
    </row>
    <row r="80" spans="1:8" ht="15.75" customHeight="1" x14ac:dyDescent="0.3">
      <c r="A80" s="4"/>
      <c r="B80" s="4"/>
      <c r="C80" s="4"/>
      <c r="D80" s="4"/>
      <c r="E80" s="94"/>
      <c r="F80" s="94"/>
      <c r="G80" s="94"/>
      <c r="H80" s="94"/>
    </row>
    <row r="81" spans="1:8" ht="15.75" customHeight="1" x14ac:dyDescent="0.3">
      <c r="A81" s="4"/>
      <c r="B81" s="4"/>
      <c r="C81" s="4"/>
      <c r="D81" s="4"/>
      <c r="E81" s="94"/>
      <c r="F81" s="94"/>
      <c r="G81" s="94"/>
      <c r="H81" s="94"/>
    </row>
    <row r="82" spans="1:8" ht="15.75" customHeight="1" x14ac:dyDescent="0.3">
      <c r="A82" s="4"/>
      <c r="B82" s="4"/>
      <c r="C82" s="4"/>
      <c r="D82" s="4"/>
      <c r="E82" s="94"/>
      <c r="F82" s="94"/>
      <c r="G82" s="94"/>
      <c r="H82" s="94"/>
    </row>
    <row r="83" spans="1:8" ht="15.75" customHeight="1" x14ac:dyDescent="0.3">
      <c r="A83" s="4"/>
      <c r="B83" s="4"/>
      <c r="C83" s="4"/>
      <c r="D83" s="4"/>
      <c r="E83" s="94"/>
      <c r="F83" s="94"/>
      <c r="G83" s="94"/>
      <c r="H83" s="94"/>
    </row>
    <row r="84" spans="1:8" ht="15.75" customHeight="1" x14ac:dyDescent="0.3">
      <c r="A84" s="4"/>
      <c r="B84" s="4"/>
      <c r="C84" s="4"/>
      <c r="D84" s="4"/>
      <c r="E84" s="94"/>
      <c r="F84" s="94"/>
      <c r="G84" s="94"/>
      <c r="H84" s="94"/>
    </row>
    <row r="85" spans="1:8" ht="15.75" customHeight="1" x14ac:dyDescent="0.3">
      <c r="A85" s="4"/>
      <c r="B85" s="4"/>
      <c r="C85" s="4"/>
      <c r="D85" s="4"/>
      <c r="E85" s="94"/>
      <c r="F85" s="94"/>
      <c r="G85" s="94"/>
      <c r="H85" s="94"/>
    </row>
    <row r="86" spans="1:8" ht="15.75" customHeight="1" x14ac:dyDescent="0.3">
      <c r="A86" s="4"/>
      <c r="B86" s="4"/>
      <c r="C86" s="4"/>
      <c r="D86" s="4"/>
      <c r="E86" s="94"/>
      <c r="F86" s="94"/>
      <c r="G86" s="94"/>
      <c r="H86" s="94"/>
    </row>
    <row r="87" spans="1:8" ht="15.75" customHeight="1" x14ac:dyDescent="0.3">
      <c r="A87" s="4"/>
      <c r="B87" s="4"/>
      <c r="C87" s="4"/>
      <c r="D87" s="4"/>
      <c r="E87" s="94"/>
      <c r="F87" s="94"/>
      <c r="G87" s="94"/>
      <c r="H87" s="94"/>
    </row>
    <row r="88" spans="1:8" ht="15.75" customHeight="1" x14ac:dyDescent="0.3">
      <c r="A88" s="4"/>
      <c r="B88" s="4"/>
      <c r="C88" s="4"/>
      <c r="D88" s="4"/>
      <c r="E88" s="94"/>
      <c r="F88" s="94"/>
      <c r="G88" s="94"/>
      <c r="H88" s="94"/>
    </row>
    <row r="89" spans="1:8" ht="15.75" customHeight="1" x14ac:dyDescent="0.3">
      <c r="A89" s="4"/>
      <c r="B89" s="4"/>
      <c r="C89" s="4"/>
      <c r="D89" s="4"/>
      <c r="E89" s="94"/>
      <c r="F89" s="94"/>
      <c r="G89" s="94"/>
      <c r="H89" s="94"/>
    </row>
    <row r="90" spans="1:8" ht="15.75" customHeight="1" x14ac:dyDescent="0.3">
      <c r="A90" s="4"/>
      <c r="B90" s="4"/>
      <c r="C90" s="4"/>
      <c r="D90" s="4"/>
      <c r="E90" s="94"/>
      <c r="F90" s="94"/>
      <c r="G90" s="94"/>
      <c r="H90" s="94"/>
    </row>
    <row r="91" spans="1:8" ht="15.75" customHeight="1" x14ac:dyDescent="0.3">
      <c r="A91" s="4"/>
      <c r="B91" s="4"/>
      <c r="C91" s="4"/>
      <c r="D91" s="4"/>
      <c r="E91" s="94"/>
      <c r="F91" s="94"/>
      <c r="G91" s="94"/>
      <c r="H91" s="94"/>
    </row>
    <row r="92" spans="1:8" ht="15.75" customHeight="1" x14ac:dyDescent="0.3">
      <c r="A92" s="4"/>
      <c r="B92" s="4"/>
      <c r="C92" s="4"/>
      <c r="D92" s="4"/>
      <c r="E92" s="94"/>
      <c r="F92" s="94"/>
      <c r="G92" s="94"/>
      <c r="H92" s="94"/>
    </row>
    <row r="93" spans="1:8" ht="15.75" customHeight="1" x14ac:dyDescent="0.3">
      <c r="A93" s="4"/>
      <c r="B93" s="4"/>
      <c r="C93" s="4"/>
      <c r="D93" s="4"/>
      <c r="E93" s="94"/>
      <c r="F93" s="94"/>
      <c r="G93" s="94"/>
      <c r="H93" s="94"/>
    </row>
    <row r="94" spans="1:8" ht="15.75" customHeight="1" x14ac:dyDescent="0.3">
      <c r="A94" s="4"/>
      <c r="B94" s="4"/>
      <c r="C94" s="4"/>
      <c r="D94" s="4"/>
      <c r="E94" s="94"/>
      <c r="F94" s="94"/>
      <c r="G94" s="94"/>
      <c r="H94" s="94"/>
    </row>
    <row r="95" spans="1:8" ht="15.75" customHeight="1" x14ac:dyDescent="0.3">
      <c r="A95" s="4"/>
      <c r="B95" s="4"/>
      <c r="C95" s="4"/>
      <c r="D95" s="4"/>
      <c r="E95" s="94"/>
      <c r="F95" s="94"/>
      <c r="G95" s="94"/>
      <c r="H95" s="94"/>
    </row>
    <row r="96" spans="1:8" ht="15.75" customHeight="1" x14ac:dyDescent="0.3">
      <c r="A96" s="4"/>
      <c r="B96" s="4"/>
      <c r="C96" s="4"/>
      <c r="D96" s="4"/>
      <c r="E96" s="94"/>
      <c r="F96" s="94"/>
      <c r="G96" s="94"/>
      <c r="H96" s="94"/>
    </row>
    <row r="97" spans="1:8" ht="15.75" customHeight="1" x14ac:dyDescent="0.3">
      <c r="A97" s="4"/>
      <c r="B97" s="4"/>
      <c r="C97" s="4"/>
      <c r="D97" s="4"/>
      <c r="E97" s="94"/>
      <c r="F97" s="94"/>
      <c r="G97" s="94"/>
      <c r="H97" s="94"/>
    </row>
    <row r="98" spans="1:8" ht="15.75" customHeight="1" x14ac:dyDescent="0.3">
      <c r="A98" s="4"/>
      <c r="B98" s="4"/>
      <c r="C98" s="4"/>
      <c r="D98" s="4"/>
      <c r="E98" s="94"/>
      <c r="F98" s="94"/>
      <c r="G98" s="94"/>
      <c r="H98" s="94"/>
    </row>
    <row r="99" spans="1:8" ht="15.75" customHeight="1" x14ac:dyDescent="0.3">
      <c r="A99" s="4"/>
      <c r="B99" s="4"/>
      <c r="C99" s="4"/>
      <c r="D99" s="4"/>
      <c r="E99" s="94"/>
      <c r="F99" s="94"/>
      <c r="G99" s="94"/>
      <c r="H99" s="94"/>
    </row>
    <row r="100" spans="1:8" ht="15.75" customHeight="1" x14ac:dyDescent="0.3">
      <c r="A100" s="4"/>
      <c r="B100" s="4"/>
      <c r="C100" s="4"/>
      <c r="D100" s="4"/>
      <c r="E100" s="94"/>
      <c r="F100" s="94"/>
      <c r="G100" s="94"/>
      <c r="H100" s="94"/>
    </row>
    <row r="101" spans="1:8" ht="15.75" customHeight="1" x14ac:dyDescent="0.3">
      <c r="A101" s="4"/>
      <c r="B101" s="4"/>
      <c r="C101" s="4"/>
      <c r="D101" s="4"/>
      <c r="E101" s="94"/>
      <c r="F101" s="94"/>
      <c r="G101" s="94"/>
      <c r="H101" s="94"/>
    </row>
    <row r="102" spans="1:8" ht="15.75" customHeight="1" x14ac:dyDescent="0.3">
      <c r="A102" s="4"/>
      <c r="B102" s="4"/>
      <c r="C102" s="4"/>
      <c r="D102" s="4"/>
      <c r="E102" s="94"/>
      <c r="F102" s="94"/>
      <c r="G102" s="94"/>
      <c r="H102" s="94"/>
    </row>
    <row r="103" spans="1:8" ht="15.75" customHeight="1" x14ac:dyDescent="0.3">
      <c r="A103" s="4"/>
      <c r="B103" s="4"/>
      <c r="C103" s="4"/>
      <c r="D103" s="4"/>
      <c r="E103" s="94"/>
      <c r="F103" s="94"/>
      <c r="G103" s="94"/>
      <c r="H103" s="94"/>
    </row>
    <row r="104" spans="1:8" ht="15.75" customHeight="1" x14ac:dyDescent="0.3">
      <c r="A104" s="4"/>
      <c r="B104" s="4"/>
      <c r="C104" s="4"/>
      <c r="D104" s="4"/>
      <c r="E104" s="94"/>
      <c r="F104" s="94"/>
      <c r="G104" s="94"/>
      <c r="H104" s="94"/>
    </row>
    <row r="105" spans="1:8" ht="15.75" customHeight="1" x14ac:dyDescent="0.3">
      <c r="A105" s="4"/>
      <c r="B105" s="4"/>
      <c r="C105" s="4"/>
      <c r="D105" s="4"/>
      <c r="E105" s="94"/>
      <c r="F105" s="94"/>
      <c r="G105" s="94"/>
      <c r="H105" s="94"/>
    </row>
    <row r="106" spans="1:8" ht="15.75" customHeight="1" x14ac:dyDescent="0.3">
      <c r="A106" s="4"/>
      <c r="B106" s="4"/>
      <c r="C106" s="4"/>
      <c r="D106" s="4"/>
      <c r="E106" s="94"/>
      <c r="F106" s="94"/>
      <c r="G106" s="94"/>
      <c r="H106" s="94"/>
    </row>
    <row r="107" spans="1:8" ht="15.75" customHeight="1" x14ac:dyDescent="0.3">
      <c r="A107" s="4"/>
      <c r="B107" s="4"/>
      <c r="C107" s="4"/>
      <c r="D107" s="4"/>
      <c r="E107" s="94"/>
      <c r="F107" s="94"/>
      <c r="G107" s="94"/>
      <c r="H107" s="94"/>
    </row>
    <row r="108" spans="1:8" ht="15.75" customHeight="1" x14ac:dyDescent="0.3">
      <c r="A108" s="4"/>
      <c r="B108" s="4"/>
      <c r="C108" s="4"/>
      <c r="D108" s="4"/>
      <c r="E108" s="94"/>
      <c r="F108" s="94"/>
      <c r="G108" s="94"/>
      <c r="H108" s="94"/>
    </row>
    <row r="109" spans="1:8" ht="15.75" customHeight="1" x14ac:dyDescent="0.3">
      <c r="A109" s="4"/>
      <c r="B109" s="4"/>
      <c r="C109" s="4"/>
      <c r="D109" s="4"/>
      <c r="E109" s="94"/>
      <c r="F109" s="94"/>
      <c r="G109" s="94"/>
      <c r="H109" s="94"/>
    </row>
    <row r="110" spans="1:8" ht="15.75" customHeight="1" x14ac:dyDescent="0.3">
      <c r="A110" s="4"/>
      <c r="B110" s="4"/>
      <c r="C110" s="4"/>
      <c r="D110" s="4"/>
      <c r="E110" s="94"/>
      <c r="F110" s="94"/>
      <c r="G110" s="94"/>
      <c r="H110" s="94"/>
    </row>
    <row r="111" spans="1:8" ht="15.75" customHeight="1" x14ac:dyDescent="0.3">
      <c r="A111" s="4"/>
      <c r="B111" s="4"/>
      <c r="C111" s="4"/>
      <c r="D111" s="4"/>
      <c r="E111" s="94"/>
      <c r="F111" s="94"/>
      <c r="G111" s="94"/>
      <c r="H111" s="94"/>
    </row>
    <row r="112" spans="1:8" ht="15.75" customHeight="1" x14ac:dyDescent="0.3">
      <c r="A112" s="4"/>
      <c r="B112" s="4"/>
      <c r="C112" s="4"/>
      <c r="D112" s="4"/>
      <c r="E112" s="94"/>
      <c r="F112" s="94"/>
      <c r="G112" s="94"/>
      <c r="H112" s="94"/>
    </row>
    <row r="113" spans="1:8" ht="15.75" customHeight="1" x14ac:dyDescent="0.3">
      <c r="A113" s="4"/>
      <c r="B113" s="4"/>
      <c r="C113" s="4"/>
      <c r="D113" s="4"/>
      <c r="E113" s="94"/>
      <c r="F113" s="94"/>
      <c r="G113" s="94"/>
      <c r="H113" s="94"/>
    </row>
    <row r="114" spans="1:8" ht="15.75" customHeight="1" x14ac:dyDescent="0.3">
      <c r="A114" s="4"/>
      <c r="B114" s="4"/>
      <c r="C114" s="4"/>
      <c r="D114" s="4"/>
      <c r="E114" s="94"/>
      <c r="F114" s="94"/>
      <c r="G114" s="94"/>
      <c r="H114" s="94"/>
    </row>
    <row r="115" spans="1:8" ht="15.75" customHeight="1" x14ac:dyDescent="0.3">
      <c r="A115" s="4"/>
      <c r="B115" s="4"/>
      <c r="C115" s="4"/>
      <c r="D115" s="4"/>
      <c r="E115" s="94"/>
      <c r="F115" s="94"/>
      <c r="G115" s="94"/>
      <c r="H115" s="94"/>
    </row>
    <row r="116" spans="1:8" ht="15.75" customHeight="1" x14ac:dyDescent="0.3">
      <c r="A116" s="4"/>
      <c r="B116" s="4"/>
      <c r="C116" s="4"/>
      <c r="D116" s="4"/>
      <c r="E116" s="94"/>
      <c r="F116" s="94"/>
      <c r="G116" s="94"/>
      <c r="H116" s="94"/>
    </row>
    <row r="117" spans="1:8" ht="15.75" customHeight="1" x14ac:dyDescent="0.3">
      <c r="A117" s="4"/>
      <c r="B117" s="4"/>
      <c r="C117" s="4"/>
      <c r="D117" s="4"/>
      <c r="E117" s="94"/>
      <c r="F117" s="94"/>
      <c r="G117" s="94"/>
      <c r="H117" s="94"/>
    </row>
    <row r="118" spans="1:8" ht="15.75" customHeight="1" x14ac:dyDescent="0.3">
      <c r="A118" s="4"/>
      <c r="B118" s="4"/>
      <c r="C118" s="4"/>
      <c r="D118" s="4"/>
      <c r="E118" s="94"/>
      <c r="F118" s="94"/>
      <c r="G118" s="94"/>
      <c r="H118" s="94"/>
    </row>
    <row r="119" spans="1:8" ht="15.75" customHeight="1" x14ac:dyDescent="0.3">
      <c r="A119" s="4"/>
      <c r="B119" s="4"/>
      <c r="C119" s="4"/>
      <c r="D119" s="4"/>
      <c r="E119" s="94"/>
      <c r="F119" s="94"/>
      <c r="G119" s="94"/>
      <c r="H119" s="94"/>
    </row>
    <row r="120" spans="1:8" ht="15.75" customHeight="1" x14ac:dyDescent="0.3">
      <c r="A120" s="4"/>
      <c r="B120" s="4"/>
      <c r="C120" s="4"/>
      <c r="D120" s="4"/>
      <c r="E120" s="94"/>
      <c r="F120" s="94"/>
      <c r="G120" s="94"/>
      <c r="H120" s="94"/>
    </row>
    <row r="121" spans="1:8" ht="15.75" customHeight="1" x14ac:dyDescent="0.3">
      <c r="A121" s="4"/>
      <c r="B121" s="4"/>
      <c r="C121" s="4"/>
      <c r="D121" s="4"/>
      <c r="E121" s="94"/>
      <c r="F121" s="94"/>
      <c r="G121" s="94"/>
      <c r="H121" s="94"/>
    </row>
    <row r="122" spans="1:8" ht="15.75" customHeight="1" x14ac:dyDescent="0.3">
      <c r="A122" s="4"/>
      <c r="B122" s="4"/>
      <c r="C122" s="4"/>
      <c r="D122" s="4"/>
      <c r="E122" s="94"/>
      <c r="F122" s="94"/>
      <c r="G122" s="94"/>
      <c r="H122" s="94"/>
    </row>
    <row r="123" spans="1:8" ht="15.75" customHeight="1" x14ac:dyDescent="0.3">
      <c r="A123" s="4"/>
      <c r="B123" s="4"/>
      <c r="C123" s="4"/>
      <c r="D123" s="4"/>
      <c r="E123" s="94"/>
      <c r="F123" s="94"/>
      <c r="G123" s="94"/>
      <c r="H123" s="94"/>
    </row>
    <row r="124" spans="1:8" ht="15.75" customHeight="1" x14ac:dyDescent="0.3">
      <c r="A124" s="4"/>
      <c r="B124" s="4"/>
      <c r="C124" s="4"/>
      <c r="D124" s="4"/>
      <c r="E124" s="94"/>
      <c r="F124" s="94"/>
      <c r="G124" s="94"/>
      <c r="H124" s="94"/>
    </row>
    <row r="125" spans="1:8" ht="15.75" customHeight="1" x14ac:dyDescent="0.3">
      <c r="A125" s="4"/>
      <c r="B125" s="4"/>
      <c r="C125" s="4"/>
      <c r="D125" s="4"/>
      <c r="E125" s="94"/>
      <c r="F125" s="94"/>
      <c r="G125" s="94"/>
      <c r="H125" s="94"/>
    </row>
    <row r="126" spans="1:8" ht="15.75" customHeight="1" x14ac:dyDescent="0.3">
      <c r="A126" s="4"/>
      <c r="B126" s="4"/>
      <c r="C126" s="4"/>
      <c r="D126" s="4"/>
      <c r="E126" s="94"/>
      <c r="F126" s="94"/>
      <c r="G126" s="94"/>
      <c r="H126" s="94"/>
    </row>
    <row r="127" spans="1:8" ht="15.75" customHeight="1" x14ac:dyDescent="0.3">
      <c r="A127" s="4"/>
      <c r="B127" s="4"/>
      <c r="C127" s="4"/>
      <c r="D127" s="4"/>
      <c r="E127" s="94"/>
      <c r="F127" s="94"/>
      <c r="G127" s="94"/>
      <c r="H127" s="94"/>
    </row>
    <row r="128" spans="1:8" ht="15.75" customHeight="1" x14ac:dyDescent="0.3">
      <c r="A128" s="4"/>
      <c r="B128" s="4"/>
      <c r="C128" s="4"/>
      <c r="D128" s="4"/>
      <c r="E128" s="94"/>
      <c r="F128" s="94"/>
      <c r="G128" s="94"/>
      <c r="H128" s="94"/>
    </row>
    <row r="129" spans="1:8" ht="15.75" customHeight="1" x14ac:dyDescent="0.3">
      <c r="A129" s="4"/>
      <c r="B129" s="4"/>
      <c r="C129" s="4"/>
      <c r="D129" s="4"/>
      <c r="E129" s="94"/>
      <c r="F129" s="94"/>
      <c r="G129" s="94"/>
      <c r="H129" s="94"/>
    </row>
    <row r="130" spans="1:8" ht="15.75" customHeight="1" x14ac:dyDescent="0.3">
      <c r="A130" s="4"/>
      <c r="B130" s="4"/>
      <c r="C130" s="4"/>
      <c r="D130" s="4"/>
      <c r="E130" s="94"/>
      <c r="F130" s="94"/>
      <c r="G130" s="94"/>
      <c r="H130" s="94"/>
    </row>
    <row r="131" spans="1:8" ht="15.75" customHeight="1" x14ac:dyDescent="0.3">
      <c r="A131" s="4"/>
      <c r="B131" s="4"/>
      <c r="C131" s="4"/>
      <c r="D131" s="4"/>
      <c r="E131" s="94"/>
      <c r="F131" s="94"/>
      <c r="G131" s="94"/>
      <c r="H131" s="94"/>
    </row>
    <row r="132" spans="1:8" ht="15.75" customHeight="1" x14ac:dyDescent="0.3">
      <c r="A132" s="4"/>
      <c r="B132" s="4"/>
      <c r="C132" s="4"/>
      <c r="D132" s="4"/>
      <c r="E132" s="94"/>
      <c r="F132" s="94"/>
      <c r="G132" s="94"/>
      <c r="H132" s="94"/>
    </row>
    <row r="133" spans="1:8" ht="15.75" customHeight="1" x14ac:dyDescent="0.3">
      <c r="A133" s="4"/>
      <c r="B133" s="4"/>
      <c r="C133" s="4"/>
      <c r="D133" s="4"/>
      <c r="E133" s="94"/>
      <c r="F133" s="94"/>
      <c r="G133" s="94"/>
      <c r="H133" s="94"/>
    </row>
    <row r="134" spans="1:8" ht="15.75" customHeight="1" x14ac:dyDescent="0.3">
      <c r="A134" s="4"/>
      <c r="B134" s="4"/>
      <c r="C134" s="4"/>
      <c r="D134" s="4"/>
      <c r="E134" s="94"/>
      <c r="F134" s="94"/>
      <c r="G134" s="94"/>
      <c r="H134" s="94"/>
    </row>
    <row r="135" spans="1:8" ht="15.75" customHeight="1" x14ac:dyDescent="0.3">
      <c r="A135" s="4"/>
      <c r="B135" s="4"/>
      <c r="C135" s="4"/>
      <c r="D135" s="4"/>
      <c r="E135" s="94"/>
      <c r="F135" s="94"/>
      <c r="G135" s="94"/>
      <c r="H135" s="94"/>
    </row>
    <row r="136" spans="1:8" ht="15.75" customHeight="1" x14ac:dyDescent="0.3">
      <c r="A136" s="4"/>
      <c r="B136" s="4"/>
      <c r="C136" s="4"/>
      <c r="D136" s="4"/>
      <c r="E136" s="94"/>
      <c r="F136" s="94"/>
      <c r="G136" s="94"/>
      <c r="H136" s="94"/>
    </row>
    <row r="137" spans="1:8" ht="15.75" customHeight="1" x14ac:dyDescent="0.3">
      <c r="A137" s="4"/>
      <c r="B137" s="4"/>
      <c r="C137" s="4"/>
      <c r="D137" s="4"/>
      <c r="E137" s="94"/>
      <c r="F137" s="94"/>
      <c r="G137" s="94"/>
      <c r="H137" s="94"/>
    </row>
    <row r="138" spans="1:8" ht="15.75" customHeight="1" x14ac:dyDescent="0.3">
      <c r="A138" s="4"/>
      <c r="B138" s="4"/>
      <c r="C138" s="4"/>
      <c r="D138" s="4"/>
      <c r="E138" s="94"/>
      <c r="F138" s="94"/>
      <c r="G138" s="94"/>
      <c r="H138" s="94"/>
    </row>
    <row r="139" spans="1:8" ht="15.75" customHeight="1" x14ac:dyDescent="0.3">
      <c r="A139" s="4"/>
      <c r="B139" s="4"/>
      <c r="C139" s="4"/>
      <c r="D139" s="4"/>
      <c r="E139" s="94"/>
      <c r="F139" s="94"/>
      <c r="G139" s="94"/>
      <c r="H139" s="94"/>
    </row>
    <row r="140" spans="1:8" ht="15.75" customHeight="1" x14ac:dyDescent="0.3">
      <c r="A140" s="4"/>
      <c r="B140" s="4"/>
      <c r="C140" s="4"/>
      <c r="D140" s="4"/>
      <c r="E140" s="94"/>
      <c r="F140" s="94"/>
      <c r="G140" s="94"/>
      <c r="H140" s="94"/>
    </row>
    <row r="141" spans="1:8" ht="15.75" customHeight="1" x14ac:dyDescent="0.3">
      <c r="A141" s="4"/>
      <c r="B141" s="4"/>
      <c r="C141" s="4"/>
      <c r="D141" s="4"/>
      <c r="E141" s="94"/>
      <c r="F141" s="94"/>
      <c r="G141" s="94"/>
      <c r="H141" s="94"/>
    </row>
    <row r="142" spans="1:8" ht="15.75" customHeight="1" x14ac:dyDescent="0.3">
      <c r="A142" s="4"/>
      <c r="B142" s="4"/>
      <c r="C142" s="4"/>
      <c r="D142" s="4"/>
      <c r="E142" s="94"/>
      <c r="F142" s="94"/>
      <c r="G142" s="94"/>
      <c r="H142" s="94"/>
    </row>
    <row r="143" spans="1:8" ht="15.75" customHeight="1" x14ac:dyDescent="0.3">
      <c r="A143" s="4"/>
      <c r="B143" s="4"/>
      <c r="C143" s="4"/>
      <c r="D143" s="4"/>
      <c r="E143" s="94"/>
      <c r="F143" s="94"/>
      <c r="G143" s="94"/>
      <c r="H143" s="94"/>
    </row>
    <row r="144" spans="1:8" ht="15.75" customHeight="1" x14ac:dyDescent="0.3">
      <c r="A144" s="4"/>
      <c r="B144" s="4"/>
      <c r="C144" s="4"/>
      <c r="D144" s="4"/>
      <c r="E144" s="94"/>
      <c r="F144" s="94"/>
      <c r="G144" s="94"/>
      <c r="H144" s="94"/>
    </row>
    <row r="145" spans="1:8" ht="15.75" customHeight="1" x14ac:dyDescent="0.3">
      <c r="A145" s="4"/>
      <c r="B145" s="4"/>
      <c r="C145" s="4"/>
      <c r="D145" s="4"/>
      <c r="E145" s="94"/>
      <c r="F145" s="94"/>
      <c r="G145" s="94"/>
      <c r="H145" s="94"/>
    </row>
    <row r="146" spans="1:8" ht="15.75" customHeight="1" x14ac:dyDescent="0.3">
      <c r="A146" s="4"/>
      <c r="B146" s="4"/>
      <c r="C146" s="4"/>
      <c r="D146" s="4"/>
      <c r="E146" s="94"/>
      <c r="F146" s="94"/>
      <c r="G146" s="94"/>
      <c r="H146" s="94"/>
    </row>
    <row r="147" spans="1:8" ht="15.75" customHeight="1" x14ac:dyDescent="0.3">
      <c r="A147" s="4"/>
      <c r="B147" s="4"/>
      <c r="C147" s="4"/>
      <c r="D147" s="4"/>
      <c r="E147" s="94"/>
      <c r="F147" s="94"/>
      <c r="G147" s="94"/>
      <c r="H147" s="94"/>
    </row>
    <row r="148" spans="1:8" ht="15.75" customHeight="1" x14ac:dyDescent="0.3">
      <c r="A148" s="4"/>
      <c r="B148" s="4"/>
      <c r="C148" s="4"/>
      <c r="D148" s="4"/>
      <c r="E148" s="94"/>
      <c r="F148" s="94"/>
      <c r="G148" s="94"/>
      <c r="H148" s="94"/>
    </row>
    <row r="149" spans="1:8" ht="15.75" customHeight="1" x14ac:dyDescent="0.3">
      <c r="A149" s="4"/>
      <c r="B149" s="4"/>
      <c r="C149" s="4"/>
      <c r="D149" s="4"/>
      <c r="E149" s="94"/>
      <c r="F149" s="94"/>
      <c r="G149" s="94"/>
      <c r="H149" s="94"/>
    </row>
    <row r="150" spans="1:8" ht="15.75" customHeight="1" x14ac:dyDescent="0.3">
      <c r="A150" s="4"/>
      <c r="B150" s="4"/>
      <c r="C150" s="4"/>
      <c r="D150" s="4"/>
      <c r="E150" s="94"/>
      <c r="F150" s="94"/>
      <c r="G150" s="94"/>
      <c r="H150" s="94"/>
    </row>
    <row r="151" spans="1:8" ht="15.75" customHeight="1" x14ac:dyDescent="0.3">
      <c r="A151" s="4"/>
      <c r="B151" s="4"/>
      <c r="C151" s="4"/>
      <c r="D151" s="4"/>
      <c r="E151" s="94"/>
      <c r="F151" s="94"/>
      <c r="G151" s="94"/>
      <c r="H151" s="94"/>
    </row>
    <row r="152" spans="1:8" ht="15.75" customHeight="1" x14ac:dyDescent="0.3">
      <c r="A152" s="4"/>
      <c r="B152" s="4"/>
      <c r="C152" s="4"/>
      <c r="D152" s="4"/>
      <c r="E152" s="94"/>
      <c r="F152" s="94"/>
      <c r="G152" s="94"/>
      <c r="H152" s="94"/>
    </row>
    <row r="153" spans="1:8" ht="15.75" customHeight="1" x14ac:dyDescent="0.3">
      <c r="A153" s="4"/>
      <c r="B153" s="4"/>
      <c r="C153" s="4"/>
      <c r="D153" s="4"/>
      <c r="E153" s="94"/>
      <c r="F153" s="94"/>
      <c r="G153" s="94"/>
      <c r="H153" s="94"/>
    </row>
    <row r="154" spans="1:8" ht="15.75" customHeight="1" x14ac:dyDescent="0.3">
      <c r="A154" s="4"/>
      <c r="B154" s="4"/>
      <c r="C154" s="4"/>
      <c r="D154" s="4"/>
      <c r="E154" s="94"/>
      <c r="F154" s="94"/>
      <c r="G154" s="94"/>
      <c r="H154" s="94"/>
    </row>
    <row r="155" spans="1:8" ht="15.75" customHeight="1" x14ac:dyDescent="0.3">
      <c r="A155" s="4"/>
      <c r="B155" s="4"/>
      <c r="C155" s="4"/>
      <c r="D155" s="4"/>
      <c r="E155" s="94"/>
      <c r="F155" s="94"/>
      <c r="G155" s="94"/>
      <c r="H155" s="94"/>
    </row>
    <row r="156" spans="1:8" ht="15.75" customHeight="1" x14ac:dyDescent="0.3">
      <c r="A156" s="4"/>
      <c r="B156" s="4"/>
      <c r="C156" s="4"/>
      <c r="D156" s="4"/>
      <c r="E156" s="94"/>
      <c r="F156" s="94"/>
      <c r="G156" s="94"/>
      <c r="H156" s="94"/>
    </row>
    <row r="157" spans="1:8" ht="15.75" customHeight="1" x14ac:dyDescent="0.3">
      <c r="A157" s="4"/>
      <c r="B157" s="4"/>
      <c r="C157" s="4"/>
      <c r="D157" s="4"/>
      <c r="E157" s="94"/>
      <c r="F157" s="94"/>
      <c r="G157" s="94"/>
      <c r="H157" s="94"/>
    </row>
    <row r="158" spans="1:8" ht="15.75" customHeight="1" x14ac:dyDescent="0.3">
      <c r="A158" s="4"/>
      <c r="B158" s="4"/>
      <c r="C158" s="4"/>
      <c r="D158" s="4"/>
      <c r="E158" s="94"/>
      <c r="F158" s="94"/>
      <c r="G158" s="94"/>
      <c r="H158" s="94"/>
    </row>
    <row r="159" spans="1:8" ht="15.75" customHeight="1" x14ac:dyDescent="0.3">
      <c r="A159" s="4"/>
      <c r="B159" s="4"/>
      <c r="C159" s="4"/>
      <c r="D159" s="4"/>
      <c r="E159" s="94"/>
      <c r="F159" s="94"/>
      <c r="G159" s="94"/>
      <c r="H159" s="94"/>
    </row>
    <row r="160" spans="1:8" ht="15.75" customHeight="1" x14ac:dyDescent="0.3">
      <c r="A160" s="4"/>
      <c r="B160" s="4"/>
      <c r="C160" s="4"/>
      <c r="D160" s="4"/>
      <c r="E160" s="94"/>
      <c r="F160" s="94"/>
      <c r="G160" s="94"/>
      <c r="H160" s="94"/>
    </row>
    <row r="161" spans="1:8" ht="15.75" customHeight="1" x14ac:dyDescent="0.3">
      <c r="A161" s="4"/>
      <c r="B161" s="4"/>
      <c r="C161" s="4"/>
      <c r="D161" s="4"/>
      <c r="E161" s="94"/>
      <c r="F161" s="94"/>
      <c r="G161" s="94"/>
      <c r="H161" s="94"/>
    </row>
    <row r="162" spans="1:8" ht="15.75" customHeight="1" x14ac:dyDescent="0.3">
      <c r="A162" s="4"/>
      <c r="B162" s="4"/>
      <c r="C162" s="4"/>
      <c r="D162" s="4"/>
      <c r="E162" s="94"/>
      <c r="F162" s="94"/>
      <c r="G162" s="94"/>
      <c r="H162" s="94"/>
    </row>
    <row r="163" spans="1:8" ht="15.75" customHeight="1" x14ac:dyDescent="0.3">
      <c r="A163" s="4"/>
      <c r="B163" s="4"/>
      <c r="C163" s="4"/>
      <c r="D163" s="4"/>
      <c r="E163" s="94"/>
      <c r="F163" s="94"/>
      <c r="G163" s="94"/>
      <c r="H163" s="94"/>
    </row>
    <row r="164" spans="1:8" ht="15.75" customHeight="1" x14ac:dyDescent="0.3">
      <c r="A164" s="4"/>
      <c r="B164" s="4"/>
      <c r="C164" s="4"/>
      <c r="D164" s="4"/>
      <c r="E164" s="94"/>
      <c r="F164" s="94"/>
      <c r="G164" s="94"/>
      <c r="H164" s="94"/>
    </row>
    <row r="165" spans="1:8" ht="15.75" customHeight="1" x14ac:dyDescent="0.3">
      <c r="A165" s="4"/>
      <c r="B165" s="4"/>
      <c r="C165" s="4"/>
      <c r="D165" s="4"/>
      <c r="E165" s="94"/>
      <c r="F165" s="94"/>
      <c r="G165" s="94"/>
      <c r="H165" s="94"/>
    </row>
    <row r="166" spans="1:8" ht="15.75" customHeight="1" x14ac:dyDescent="0.3">
      <c r="A166" s="4"/>
      <c r="B166" s="4"/>
      <c r="C166" s="4"/>
      <c r="D166" s="4"/>
      <c r="E166" s="94"/>
      <c r="F166" s="94"/>
      <c r="G166" s="94"/>
      <c r="H166" s="94"/>
    </row>
    <row r="167" spans="1:8" ht="15.75" customHeight="1" x14ac:dyDescent="0.3">
      <c r="A167" s="4"/>
      <c r="B167" s="4"/>
      <c r="C167" s="4"/>
      <c r="D167" s="4"/>
      <c r="E167" s="94"/>
      <c r="F167" s="94"/>
      <c r="G167" s="94"/>
      <c r="H167" s="94"/>
    </row>
    <row r="168" spans="1:8" ht="15.75" customHeight="1" x14ac:dyDescent="0.3">
      <c r="A168" s="4"/>
      <c r="B168" s="4"/>
      <c r="C168" s="4"/>
      <c r="D168" s="4"/>
      <c r="E168" s="94"/>
      <c r="F168" s="94"/>
      <c r="G168" s="94"/>
      <c r="H168" s="94"/>
    </row>
    <row r="169" spans="1:8" ht="15.75" customHeight="1" x14ac:dyDescent="0.3">
      <c r="A169" s="4"/>
      <c r="B169" s="4"/>
      <c r="C169" s="4"/>
      <c r="D169" s="4"/>
      <c r="E169" s="94"/>
      <c r="F169" s="94"/>
      <c r="G169" s="94"/>
      <c r="H169" s="94"/>
    </row>
    <row r="170" spans="1:8" ht="15.75" customHeight="1" x14ac:dyDescent="0.3">
      <c r="A170" s="4"/>
      <c r="B170" s="4"/>
      <c r="C170" s="4"/>
      <c r="D170" s="4"/>
      <c r="E170" s="94"/>
      <c r="F170" s="94"/>
      <c r="G170" s="94"/>
      <c r="H170" s="94"/>
    </row>
    <row r="171" spans="1:8" ht="15.75" customHeight="1" x14ac:dyDescent="0.3">
      <c r="A171" s="4"/>
      <c r="B171" s="4"/>
      <c r="C171" s="4"/>
      <c r="D171" s="4"/>
      <c r="E171" s="94"/>
      <c r="F171" s="94"/>
      <c r="G171" s="94"/>
      <c r="H171" s="94"/>
    </row>
    <row r="172" spans="1:8" ht="15.75" customHeight="1" x14ac:dyDescent="0.3">
      <c r="A172" s="4"/>
      <c r="B172" s="4"/>
      <c r="C172" s="4"/>
      <c r="D172" s="4"/>
      <c r="E172" s="94"/>
      <c r="F172" s="94"/>
      <c r="G172" s="94"/>
      <c r="H172" s="94"/>
    </row>
    <row r="173" spans="1:8" ht="15.75" customHeight="1" x14ac:dyDescent="0.3">
      <c r="A173" s="4"/>
      <c r="B173" s="4"/>
      <c r="C173" s="4"/>
      <c r="D173" s="4"/>
      <c r="E173" s="94"/>
      <c r="F173" s="94"/>
      <c r="G173" s="94"/>
      <c r="H173" s="94"/>
    </row>
    <row r="174" spans="1:8" ht="15.75" customHeight="1" x14ac:dyDescent="0.3">
      <c r="A174" s="4"/>
      <c r="B174" s="4"/>
      <c r="C174" s="4"/>
      <c r="D174" s="4"/>
      <c r="E174" s="94"/>
      <c r="F174" s="94"/>
      <c r="G174" s="94"/>
      <c r="H174" s="94"/>
    </row>
    <row r="175" spans="1:8" ht="15.75" customHeight="1" x14ac:dyDescent="0.3">
      <c r="A175" s="4"/>
      <c r="B175" s="4"/>
      <c r="C175" s="4"/>
      <c r="D175" s="4"/>
      <c r="E175" s="94"/>
      <c r="F175" s="94"/>
      <c r="G175" s="94"/>
      <c r="H175" s="94"/>
    </row>
    <row r="176" spans="1:8" ht="15.75" customHeight="1" x14ac:dyDescent="0.3">
      <c r="A176" s="4"/>
      <c r="B176" s="4"/>
      <c r="C176" s="4"/>
      <c r="D176" s="4"/>
      <c r="E176" s="94"/>
      <c r="F176" s="94"/>
      <c r="G176" s="94"/>
      <c r="H176" s="94"/>
    </row>
    <row r="177" spans="1:8" ht="15.75" customHeight="1" x14ac:dyDescent="0.3">
      <c r="A177" s="4"/>
      <c r="B177" s="4"/>
      <c r="C177" s="4"/>
      <c r="D177" s="4"/>
      <c r="E177" s="94"/>
      <c r="F177" s="94"/>
      <c r="G177" s="94"/>
      <c r="H177" s="94"/>
    </row>
    <row r="178" spans="1:8" ht="15.75" customHeight="1" x14ac:dyDescent="0.3">
      <c r="A178" s="4"/>
      <c r="B178" s="4"/>
      <c r="C178" s="4"/>
      <c r="D178" s="4"/>
      <c r="E178" s="94"/>
      <c r="F178" s="94"/>
      <c r="G178" s="94"/>
      <c r="H178" s="94"/>
    </row>
    <row r="179" spans="1:8" ht="15.75" customHeight="1" x14ac:dyDescent="0.3">
      <c r="A179" s="4"/>
      <c r="B179" s="4"/>
      <c r="C179" s="4"/>
      <c r="D179" s="4"/>
      <c r="E179" s="94"/>
      <c r="F179" s="94"/>
      <c r="G179" s="94"/>
      <c r="H179" s="94"/>
    </row>
    <row r="180" spans="1:8" ht="15.75" customHeight="1" x14ac:dyDescent="0.3">
      <c r="A180" s="4"/>
      <c r="B180" s="4"/>
      <c r="C180" s="4"/>
      <c r="D180" s="4"/>
      <c r="E180" s="94"/>
      <c r="F180" s="94"/>
      <c r="G180" s="94"/>
      <c r="H180" s="94"/>
    </row>
    <row r="181" spans="1:8" ht="15.75" customHeight="1" x14ac:dyDescent="0.3">
      <c r="A181" s="4"/>
      <c r="B181" s="4"/>
      <c r="C181" s="4"/>
      <c r="D181" s="4"/>
      <c r="E181" s="94"/>
      <c r="F181" s="94"/>
      <c r="G181" s="94"/>
      <c r="H181" s="94"/>
    </row>
    <row r="182" spans="1:8" ht="15.75" customHeight="1" x14ac:dyDescent="0.3">
      <c r="A182" s="4"/>
      <c r="B182" s="4"/>
      <c r="C182" s="4"/>
      <c r="D182" s="4"/>
      <c r="E182" s="94"/>
      <c r="F182" s="94"/>
      <c r="G182" s="94"/>
      <c r="H182" s="94"/>
    </row>
    <row r="183" spans="1:8" ht="15.75" customHeight="1" x14ac:dyDescent="0.3">
      <c r="A183" s="4"/>
      <c r="B183" s="4"/>
      <c r="C183" s="4"/>
      <c r="D183" s="4"/>
      <c r="E183" s="94"/>
      <c r="F183" s="94"/>
      <c r="G183" s="94"/>
      <c r="H183" s="94"/>
    </row>
    <row r="184" spans="1:8" ht="15.75" customHeight="1" x14ac:dyDescent="0.3">
      <c r="A184" s="4"/>
      <c r="B184" s="4"/>
      <c r="C184" s="4"/>
      <c r="D184" s="4"/>
      <c r="E184" s="94"/>
      <c r="F184" s="94"/>
      <c r="G184" s="94"/>
      <c r="H184" s="94"/>
    </row>
    <row r="185" spans="1:8" ht="15.75" customHeight="1" x14ac:dyDescent="0.3">
      <c r="A185" s="4"/>
      <c r="B185" s="4"/>
      <c r="C185" s="4"/>
      <c r="D185" s="4"/>
      <c r="E185" s="94"/>
      <c r="F185" s="94"/>
      <c r="G185" s="94"/>
      <c r="H185" s="94"/>
    </row>
    <row r="186" spans="1:8" ht="15.75" customHeight="1" x14ac:dyDescent="0.3">
      <c r="A186" s="4"/>
      <c r="B186" s="4"/>
      <c r="C186" s="4"/>
      <c r="D186" s="4"/>
      <c r="E186" s="94"/>
      <c r="F186" s="94"/>
      <c r="G186" s="94"/>
      <c r="H186" s="94"/>
    </row>
    <row r="187" spans="1:8" ht="15.75" customHeight="1" x14ac:dyDescent="0.3">
      <c r="A187" s="4"/>
      <c r="B187" s="4"/>
      <c r="C187" s="4"/>
      <c r="D187" s="4"/>
      <c r="E187" s="94"/>
      <c r="F187" s="94"/>
      <c r="G187" s="94"/>
      <c r="H187" s="94"/>
    </row>
    <row r="188" spans="1:8" ht="15.75" customHeight="1" x14ac:dyDescent="0.3">
      <c r="A188" s="4"/>
      <c r="B188" s="4"/>
      <c r="C188" s="4"/>
      <c r="D188" s="4"/>
      <c r="E188" s="94"/>
      <c r="F188" s="94"/>
      <c r="G188" s="94"/>
      <c r="H188" s="94"/>
    </row>
    <row r="189" spans="1:8" ht="15.75" customHeight="1" x14ac:dyDescent="0.3">
      <c r="A189" s="4"/>
      <c r="B189" s="4"/>
      <c r="C189" s="4"/>
      <c r="D189" s="4"/>
      <c r="E189" s="94"/>
      <c r="F189" s="94"/>
      <c r="G189" s="94"/>
      <c r="H189" s="94"/>
    </row>
    <row r="190" spans="1:8" ht="15.75" customHeight="1" x14ac:dyDescent="0.3">
      <c r="A190" s="4"/>
      <c r="B190" s="4"/>
      <c r="C190" s="4"/>
      <c r="D190" s="4"/>
      <c r="E190" s="94"/>
      <c r="F190" s="94"/>
      <c r="G190" s="94"/>
      <c r="H190" s="94"/>
    </row>
    <row r="191" spans="1:8" ht="15.75" customHeight="1" x14ac:dyDescent="0.3">
      <c r="A191" s="4"/>
      <c r="B191" s="4"/>
      <c r="C191" s="4"/>
      <c r="D191" s="4"/>
      <c r="E191" s="94"/>
      <c r="F191" s="94"/>
      <c r="G191" s="94"/>
      <c r="H191" s="94"/>
    </row>
    <row r="192" spans="1:8" ht="15.75" customHeight="1" x14ac:dyDescent="0.3">
      <c r="A192" s="4"/>
      <c r="B192" s="4"/>
      <c r="C192" s="4"/>
      <c r="D192" s="4"/>
      <c r="E192" s="94"/>
      <c r="F192" s="94"/>
      <c r="G192" s="94"/>
      <c r="H192" s="94"/>
    </row>
    <row r="193" spans="1:8" ht="15.75" customHeight="1" x14ac:dyDescent="0.3">
      <c r="A193" s="4"/>
      <c r="B193" s="4"/>
      <c r="C193" s="4"/>
      <c r="D193" s="4"/>
      <c r="E193" s="94"/>
      <c r="F193" s="94"/>
      <c r="G193" s="94"/>
      <c r="H193" s="94"/>
    </row>
    <row r="194" spans="1:8" ht="15.75" customHeight="1" x14ac:dyDescent="0.3">
      <c r="A194" s="4"/>
      <c r="B194" s="4"/>
      <c r="C194" s="4"/>
      <c r="D194" s="4"/>
      <c r="E194" s="94"/>
      <c r="F194" s="94"/>
      <c r="G194" s="94"/>
      <c r="H194" s="94"/>
    </row>
    <row r="195" spans="1:8" ht="15.75" customHeight="1" x14ac:dyDescent="0.3">
      <c r="A195" s="4"/>
      <c r="B195" s="4"/>
      <c r="C195" s="4"/>
      <c r="D195" s="4"/>
      <c r="E195" s="94"/>
      <c r="F195" s="94"/>
      <c r="G195" s="94"/>
      <c r="H195" s="94"/>
    </row>
    <row r="196" spans="1:8" ht="15.75" customHeight="1" x14ac:dyDescent="0.3">
      <c r="A196" s="4"/>
      <c r="B196" s="4"/>
      <c r="C196" s="4"/>
      <c r="D196" s="4"/>
      <c r="E196" s="94"/>
      <c r="F196" s="94"/>
      <c r="G196" s="94"/>
      <c r="H196" s="94"/>
    </row>
    <row r="197" spans="1:8" ht="15.75" customHeight="1" x14ac:dyDescent="0.3">
      <c r="A197" s="4"/>
      <c r="B197" s="4"/>
      <c r="C197" s="4"/>
      <c r="D197" s="4"/>
      <c r="E197" s="94"/>
      <c r="F197" s="94"/>
      <c r="G197" s="94"/>
      <c r="H197" s="94"/>
    </row>
    <row r="198" spans="1:8" ht="15.75" customHeight="1" x14ac:dyDescent="0.3">
      <c r="A198" s="4"/>
      <c r="B198" s="4"/>
      <c r="C198" s="4"/>
      <c r="D198" s="4"/>
      <c r="E198" s="94"/>
      <c r="F198" s="94"/>
      <c r="G198" s="94"/>
      <c r="H198" s="94"/>
    </row>
    <row r="199" spans="1:8" ht="15.75" customHeight="1" x14ac:dyDescent="0.3">
      <c r="A199" s="4"/>
      <c r="B199" s="4"/>
      <c r="C199" s="4"/>
      <c r="D199" s="4"/>
      <c r="E199" s="94"/>
      <c r="F199" s="94"/>
      <c r="G199" s="94"/>
      <c r="H199" s="94"/>
    </row>
    <row r="200" spans="1:8" ht="15.75" customHeight="1" x14ac:dyDescent="0.3">
      <c r="A200" s="4"/>
      <c r="B200" s="4"/>
      <c r="C200" s="4"/>
      <c r="D200" s="4"/>
      <c r="E200" s="94"/>
      <c r="F200" s="94"/>
      <c r="G200" s="94"/>
      <c r="H200" s="94"/>
    </row>
    <row r="201" spans="1:8" ht="15.75" customHeight="1" x14ac:dyDescent="0.3">
      <c r="A201" s="4"/>
      <c r="B201" s="4"/>
      <c r="C201" s="4"/>
      <c r="D201" s="4"/>
      <c r="E201" s="94"/>
      <c r="F201" s="94"/>
      <c r="G201" s="94"/>
      <c r="H201" s="94"/>
    </row>
    <row r="202" spans="1:8" ht="15.75" customHeight="1" x14ac:dyDescent="0.3">
      <c r="A202" s="4"/>
      <c r="B202" s="4"/>
      <c r="C202" s="4"/>
      <c r="D202" s="4"/>
      <c r="E202" s="94"/>
      <c r="F202" s="94"/>
      <c r="G202" s="94"/>
      <c r="H202" s="94"/>
    </row>
    <row r="203" spans="1:8" ht="15.75" customHeight="1" x14ac:dyDescent="0.3">
      <c r="A203" s="4"/>
      <c r="B203" s="4"/>
      <c r="C203" s="4"/>
      <c r="D203" s="4"/>
      <c r="E203" s="94"/>
      <c r="F203" s="94"/>
      <c r="G203" s="94"/>
      <c r="H203" s="94"/>
    </row>
    <row r="204" spans="1:8" ht="15.75" customHeight="1" x14ac:dyDescent="0.3">
      <c r="A204" s="4"/>
      <c r="B204" s="4"/>
      <c r="C204" s="4"/>
      <c r="D204" s="4"/>
      <c r="E204" s="94"/>
      <c r="F204" s="94"/>
      <c r="G204" s="94"/>
      <c r="H204" s="94"/>
    </row>
    <row r="205" spans="1:8" ht="15.75" customHeight="1" x14ac:dyDescent="0.3">
      <c r="A205" s="4"/>
      <c r="B205" s="4"/>
      <c r="C205" s="4"/>
      <c r="D205" s="4"/>
      <c r="E205" s="94"/>
      <c r="F205" s="94"/>
      <c r="G205" s="94"/>
      <c r="H205" s="94"/>
    </row>
    <row r="206" spans="1:8" ht="15.75" customHeight="1" x14ac:dyDescent="0.3">
      <c r="A206" s="4"/>
      <c r="B206" s="4"/>
      <c r="C206" s="4"/>
      <c r="D206" s="4"/>
      <c r="E206" s="94"/>
      <c r="F206" s="94"/>
      <c r="G206" s="94"/>
      <c r="H206" s="94"/>
    </row>
    <row r="207" spans="1:8" ht="15.75" customHeight="1" x14ac:dyDescent="0.3">
      <c r="A207" s="4"/>
      <c r="B207" s="4"/>
      <c r="C207" s="4"/>
      <c r="D207" s="4"/>
      <c r="E207" s="94"/>
      <c r="F207" s="94"/>
      <c r="G207" s="94"/>
      <c r="H207" s="94"/>
    </row>
    <row r="208" spans="1:8" ht="15.75" customHeight="1" x14ac:dyDescent="0.3">
      <c r="A208" s="4"/>
      <c r="B208" s="4"/>
      <c r="C208" s="4"/>
      <c r="D208" s="4"/>
      <c r="E208" s="94"/>
      <c r="F208" s="94"/>
      <c r="G208" s="94"/>
      <c r="H208" s="94"/>
    </row>
    <row r="209" spans="1:8" ht="15.75" customHeight="1" x14ac:dyDescent="0.3">
      <c r="A209" s="4"/>
      <c r="B209" s="4"/>
      <c r="C209" s="4"/>
      <c r="D209" s="4"/>
      <c r="E209" s="94"/>
      <c r="F209" s="94"/>
      <c r="G209" s="94"/>
      <c r="H209" s="94"/>
    </row>
    <row r="210" spans="1:8" ht="15.75" customHeight="1" x14ac:dyDescent="0.3">
      <c r="A210" s="4"/>
      <c r="B210" s="4"/>
      <c r="C210" s="4"/>
      <c r="D210" s="4"/>
      <c r="E210" s="94"/>
      <c r="F210" s="94"/>
      <c r="G210" s="94"/>
      <c r="H210" s="94"/>
    </row>
    <row r="211" spans="1:8" ht="15.75" customHeight="1" x14ac:dyDescent="0.3">
      <c r="A211" s="4"/>
      <c r="B211" s="4"/>
      <c r="C211" s="4"/>
      <c r="D211" s="4"/>
      <c r="E211" s="94"/>
      <c r="F211" s="94"/>
      <c r="G211" s="94"/>
      <c r="H211" s="94"/>
    </row>
    <row r="212" spans="1:8" ht="15.75" customHeight="1" x14ac:dyDescent="0.3">
      <c r="A212" s="4"/>
      <c r="B212" s="4"/>
      <c r="C212" s="4"/>
      <c r="D212" s="4"/>
      <c r="E212" s="94"/>
      <c r="F212" s="94"/>
      <c r="G212" s="94"/>
      <c r="H212" s="94"/>
    </row>
    <row r="213" spans="1:8" ht="15.75" customHeight="1" x14ac:dyDescent="0.3">
      <c r="A213" s="4"/>
      <c r="B213" s="4"/>
      <c r="C213" s="4"/>
      <c r="D213" s="4"/>
      <c r="E213" s="94"/>
      <c r="F213" s="94"/>
      <c r="G213" s="94"/>
      <c r="H213" s="94"/>
    </row>
    <row r="214" spans="1:8" ht="15.75" customHeight="1" x14ac:dyDescent="0.3">
      <c r="A214" s="4"/>
      <c r="B214" s="4"/>
      <c r="C214" s="4"/>
      <c r="D214" s="4"/>
      <c r="E214" s="94"/>
      <c r="F214" s="94"/>
      <c r="G214" s="94"/>
      <c r="H214" s="94"/>
    </row>
    <row r="215" spans="1:8" ht="15.75" customHeight="1" x14ac:dyDescent="0.3">
      <c r="A215" s="4"/>
      <c r="B215" s="4"/>
      <c r="C215" s="4"/>
      <c r="D215" s="4"/>
      <c r="E215" s="94"/>
      <c r="F215" s="94"/>
      <c r="G215" s="94"/>
      <c r="H215" s="94"/>
    </row>
    <row r="216" spans="1:8" ht="15.75" customHeight="1" x14ac:dyDescent="0.3">
      <c r="A216" s="4"/>
      <c r="B216" s="4"/>
      <c r="C216" s="4"/>
      <c r="D216" s="4"/>
      <c r="E216" s="94"/>
      <c r="F216" s="94"/>
      <c r="G216" s="94"/>
      <c r="H216" s="94"/>
    </row>
    <row r="217" spans="1:8" ht="15.75" customHeight="1" x14ac:dyDescent="0.3">
      <c r="A217" s="4"/>
      <c r="B217" s="4"/>
      <c r="C217" s="4"/>
      <c r="D217" s="4"/>
      <c r="E217" s="94"/>
      <c r="F217" s="94"/>
      <c r="G217" s="94"/>
      <c r="H217" s="94"/>
    </row>
    <row r="218" spans="1:8" ht="15.75" customHeight="1" x14ac:dyDescent="0.3">
      <c r="A218" s="4"/>
      <c r="B218" s="4"/>
      <c r="C218" s="4"/>
      <c r="D218" s="4"/>
      <c r="E218" s="94"/>
      <c r="F218" s="94"/>
      <c r="G218" s="94"/>
      <c r="H218" s="94"/>
    </row>
    <row r="219" spans="1:8" ht="15.75" customHeight="1" x14ac:dyDescent="0.3">
      <c r="A219" s="4"/>
      <c r="B219" s="4"/>
      <c r="C219" s="4"/>
      <c r="D219" s="4"/>
      <c r="E219" s="94"/>
      <c r="F219" s="94"/>
      <c r="G219" s="94"/>
      <c r="H219" s="94"/>
    </row>
    <row r="220" spans="1:8" ht="15.75" customHeight="1" x14ac:dyDescent="0.3">
      <c r="A220" s="4"/>
      <c r="B220" s="4"/>
      <c r="C220" s="4"/>
      <c r="D220" s="4"/>
      <c r="E220" s="94"/>
      <c r="F220" s="94"/>
      <c r="G220" s="94"/>
      <c r="H220" s="94"/>
    </row>
    <row r="221" spans="1:8" ht="15.75" customHeight="1" x14ac:dyDescent="0.3">
      <c r="A221" s="4"/>
      <c r="B221" s="4"/>
      <c r="C221" s="4"/>
      <c r="D221" s="4"/>
      <c r="E221" s="94"/>
      <c r="F221" s="94"/>
      <c r="G221" s="94"/>
      <c r="H221" s="94"/>
    </row>
    <row r="222" spans="1:8" ht="15.75" customHeight="1" x14ac:dyDescent="0.3">
      <c r="A222" s="4"/>
      <c r="B222" s="4"/>
      <c r="C222" s="4"/>
      <c r="D222" s="4"/>
      <c r="E222" s="94"/>
      <c r="F222" s="94"/>
      <c r="G222" s="94"/>
      <c r="H222" s="94"/>
    </row>
    <row r="223" spans="1:8" ht="15.75" customHeight="1" x14ac:dyDescent="0.3">
      <c r="A223" s="4"/>
      <c r="B223" s="4"/>
      <c r="C223" s="4"/>
      <c r="D223" s="4"/>
      <c r="E223" s="94"/>
      <c r="F223" s="94"/>
      <c r="G223" s="94"/>
      <c r="H223" s="94"/>
    </row>
    <row r="224" spans="1:8" ht="15.75" customHeight="1" x14ac:dyDescent="0.3">
      <c r="A224" s="4"/>
      <c r="B224" s="4"/>
      <c r="C224" s="4"/>
      <c r="D224" s="4"/>
      <c r="E224" s="94"/>
      <c r="F224" s="94"/>
      <c r="G224" s="94"/>
      <c r="H224" s="94"/>
    </row>
    <row r="225" spans="1:8" ht="15.75" customHeight="1" x14ac:dyDescent="0.3">
      <c r="A225" s="4"/>
      <c r="B225" s="4"/>
      <c r="C225" s="4"/>
      <c r="D225" s="4"/>
      <c r="E225" s="94"/>
      <c r="F225" s="94"/>
      <c r="G225" s="94"/>
      <c r="H225" s="94"/>
    </row>
    <row r="226" spans="1:8" ht="15.75" customHeight="1" x14ac:dyDescent="0.3">
      <c r="A226" s="4"/>
      <c r="B226" s="4"/>
      <c r="C226" s="4"/>
      <c r="D226" s="4"/>
      <c r="E226" s="94"/>
      <c r="F226" s="94"/>
      <c r="G226" s="94"/>
      <c r="H226" s="94"/>
    </row>
    <row r="227" spans="1:8" ht="15.75" customHeight="1" x14ac:dyDescent="0.3">
      <c r="A227" s="4"/>
      <c r="B227" s="4"/>
      <c r="C227" s="4"/>
      <c r="D227" s="4"/>
      <c r="E227" s="94"/>
      <c r="F227" s="94"/>
      <c r="G227" s="94"/>
      <c r="H227" s="94"/>
    </row>
    <row r="228" spans="1:8" ht="15.75" customHeight="1" x14ac:dyDescent="0.3">
      <c r="A228" s="4"/>
      <c r="B228" s="4"/>
      <c r="C228" s="4"/>
      <c r="D228" s="4"/>
      <c r="E228" s="94"/>
      <c r="F228" s="94"/>
      <c r="G228" s="94"/>
      <c r="H228" s="94"/>
    </row>
    <row r="229" spans="1:8" ht="15.75" customHeight="1" x14ac:dyDescent="0.3">
      <c r="A229" s="4"/>
      <c r="B229" s="4"/>
      <c r="C229" s="4"/>
      <c r="D229" s="4"/>
      <c r="E229" s="94"/>
      <c r="F229" s="94"/>
      <c r="G229" s="94"/>
      <c r="H229" s="94"/>
    </row>
    <row r="230" spans="1:8" ht="15.75" customHeight="1" x14ac:dyDescent="0.3">
      <c r="A230" s="4"/>
      <c r="B230" s="4"/>
      <c r="C230" s="4"/>
      <c r="D230" s="4"/>
      <c r="E230" s="94"/>
      <c r="F230" s="94"/>
      <c r="G230" s="94"/>
      <c r="H230" s="94"/>
    </row>
    <row r="231" spans="1:8" ht="15.75" customHeight="1" x14ac:dyDescent="0.3">
      <c r="A231" s="4"/>
      <c r="B231" s="4"/>
      <c r="C231" s="4"/>
      <c r="D231" s="4"/>
      <c r="E231" s="94"/>
      <c r="F231" s="94"/>
      <c r="G231" s="94"/>
      <c r="H231" s="94"/>
    </row>
    <row r="232" spans="1:8" ht="15.75" customHeight="1" x14ac:dyDescent="0.3">
      <c r="A232" s="4"/>
      <c r="B232" s="4"/>
      <c r="C232" s="4"/>
      <c r="D232" s="4"/>
      <c r="E232" s="94"/>
      <c r="F232" s="94"/>
      <c r="G232" s="94"/>
      <c r="H232" s="94"/>
    </row>
    <row r="233" spans="1:8" ht="15.75" customHeight="1" x14ac:dyDescent="0.3">
      <c r="A233" s="4"/>
      <c r="B233" s="4"/>
      <c r="C233" s="4"/>
      <c r="D233" s="4"/>
      <c r="E233" s="94"/>
      <c r="F233" s="94"/>
      <c r="G233" s="94"/>
      <c r="H233" s="94"/>
    </row>
    <row r="234" spans="1:8" ht="15.75" customHeight="1" x14ac:dyDescent="0.3">
      <c r="A234" s="4"/>
      <c r="B234" s="4"/>
      <c r="C234" s="4"/>
      <c r="D234" s="4"/>
      <c r="E234" s="94"/>
      <c r="F234" s="94"/>
      <c r="G234" s="94"/>
      <c r="H234" s="94"/>
    </row>
    <row r="235" spans="1:8" ht="15.75" customHeight="1" x14ac:dyDescent="0.3">
      <c r="A235" s="4"/>
      <c r="B235" s="4"/>
      <c r="C235" s="4"/>
      <c r="D235" s="4"/>
      <c r="E235" s="94"/>
      <c r="F235" s="94"/>
      <c r="G235" s="94"/>
      <c r="H235" s="94"/>
    </row>
    <row r="236" spans="1:8" ht="15.75" customHeight="1" x14ac:dyDescent="0.3">
      <c r="A236" s="4"/>
      <c r="B236" s="4"/>
      <c r="C236" s="4"/>
      <c r="D236" s="4"/>
      <c r="E236" s="94"/>
      <c r="F236" s="94"/>
      <c r="G236" s="94"/>
      <c r="H236" s="94"/>
    </row>
    <row r="237" spans="1:8" ht="15.75" customHeight="1" x14ac:dyDescent="0.25"/>
    <row r="238" spans="1:8" ht="15.75" customHeight="1" x14ac:dyDescent="0.25"/>
    <row r="239" spans="1:8" ht="15.75" customHeight="1" x14ac:dyDescent="0.25"/>
    <row r="240" spans="1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1000"/>
  <sheetViews>
    <sheetView workbookViewId="0"/>
  </sheetViews>
  <sheetFormatPr defaultColWidth="14.42578125" defaultRowHeight="15" customHeight="1" x14ac:dyDescent="0.25"/>
  <cols>
    <col min="1" max="1" width="53.85546875" customWidth="1"/>
    <col min="2" max="4" width="13.7109375" customWidth="1"/>
    <col min="5" max="5" width="9.140625" customWidth="1"/>
    <col min="6" max="8" width="8.7109375" customWidth="1"/>
  </cols>
  <sheetData>
    <row r="1" spans="1:8" ht="15" customHeight="1" x14ac:dyDescent="0.3">
      <c r="A1" s="4" t="s">
        <v>48</v>
      </c>
      <c r="B1" s="4"/>
      <c r="C1" s="4"/>
      <c r="D1" s="4"/>
      <c r="E1" s="4"/>
      <c r="F1" s="54"/>
      <c r="G1" s="54"/>
      <c r="H1" s="54"/>
    </row>
    <row r="2" spans="1:8" ht="15" customHeight="1" x14ac:dyDescent="0.35">
      <c r="A2" s="91"/>
      <c r="B2" s="4"/>
      <c r="C2" s="4"/>
      <c r="D2" s="4"/>
      <c r="E2" s="4"/>
    </row>
    <row r="3" spans="1:8" ht="15" customHeight="1" x14ac:dyDescent="0.3">
      <c r="A3" s="4" t="s">
        <v>85</v>
      </c>
      <c r="B3" s="4"/>
      <c r="C3" s="4"/>
      <c r="D3" s="4"/>
      <c r="E3" s="4"/>
    </row>
    <row r="4" spans="1:8" ht="15" customHeight="1" x14ac:dyDescent="0.3">
      <c r="A4" s="4"/>
      <c r="B4" s="4"/>
      <c r="C4" s="4"/>
      <c r="D4" s="4"/>
      <c r="E4" s="4"/>
    </row>
    <row r="5" spans="1:8" ht="15" customHeight="1" x14ac:dyDescent="0.3">
      <c r="A5" s="93" t="s">
        <v>53</v>
      </c>
      <c r="B5" s="14">
        <v>2010</v>
      </c>
      <c r="C5" s="14">
        <v>2011</v>
      </c>
      <c r="D5" s="14">
        <v>2012</v>
      </c>
      <c r="E5" s="4"/>
    </row>
    <row r="6" spans="1:8" ht="15" customHeight="1" x14ac:dyDescent="0.3">
      <c r="A6" s="95"/>
      <c r="B6" s="96" t="s">
        <v>88</v>
      </c>
      <c r="C6" s="96" t="s">
        <v>88</v>
      </c>
      <c r="D6" s="96" t="s">
        <v>88</v>
      </c>
      <c r="E6" s="4"/>
    </row>
    <row r="7" spans="1:8" ht="15" customHeight="1" x14ac:dyDescent="0.3">
      <c r="A7" s="97" t="s">
        <v>9</v>
      </c>
      <c r="B7" s="98">
        <v>1396</v>
      </c>
      <c r="C7" s="98">
        <v>1622</v>
      </c>
      <c r="D7" s="98">
        <v>1756</v>
      </c>
      <c r="E7" s="4"/>
    </row>
    <row r="8" spans="1:8" ht="15" customHeight="1" x14ac:dyDescent="0.3">
      <c r="A8" s="95" t="s">
        <v>56</v>
      </c>
      <c r="B8" s="99">
        <v>408</v>
      </c>
      <c r="C8" s="99">
        <v>481</v>
      </c>
      <c r="D8" s="99">
        <v>581</v>
      </c>
      <c r="E8" s="4"/>
    </row>
    <row r="9" spans="1:8" ht="15" customHeight="1" x14ac:dyDescent="0.3">
      <c r="A9" s="100" t="s">
        <v>57</v>
      </c>
      <c r="B9" s="98">
        <f>B7-B8</f>
        <v>988</v>
      </c>
      <c r="C9" s="98">
        <f>C7-C8</f>
        <v>1141</v>
      </c>
      <c r="D9" s="98">
        <f>D7-D8</f>
        <v>1175</v>
      </c>
      <c r="E9" s="4"/>
    </row>
    <row r="10" spans="1:8" ht="15" customHeight="1" x14ac:dyDescent="0.3">
      <c r="A10" s="95"/>
      <c r="B10" s="98" t="s">
        <v>88</v>
      </c>
      <c r="C10" s="98" t="s">
        <v>88</v>
      </c>
      <c r="D10" s="98" t="s">
        <v>88</v>
      </c>
      <c r="E10" s="4"/>
    </row>
    <row r="11" spans="1:8" ht="15" customHeight="1" x14ac:dyDescent="0.3">
      <c r="A11" s="97" t="s">
        <v>61</v>
      </c>
      <c r="B11" s="98">
        <v>534</v>
      </c>
      <c r="C11" s="98">
        <v>630</v>
      </c>
      <c r="D11" s="98">
        <v>671</v>
      </c>
      <c r="E11" s="4"/>
    </row>
    <row r="12" spans="1:8" ht="16.5" x14ac:dyDescent="0.3">
      <c r="A12" s="97" t="s">
        <v>17</v>
      </c>
      <c r="B12" s="99">
        <v>127</v>
      </c>
      <c r="C12" s="99">
        <v>144</v>
      </c>
      <c r="D12" s="99">
        <v>154</v>
      </c>
      <c r="E12" s="4"/>
    </row>
    <row r="13" spans="1:8" ht="16.5" x14ac:dyDescent="0.3">
      <c r="A13" s="100" t="s">
        <v>63</v>
      </c>
      <c r="B13" s="98">
        <f>B9-B11-B12</f>
        <v>327</v>
      </c>
      <c r="C13" s="98">
        <f>C9-C11-C12</f>
        <v>367</v>
      </c>
      <c r="D13" s="98">
        <f>D9-D11-D12</f>
        <v>350</v>
      </c>
      <c r="E13" s="4"/>
    </row>
    <row r="14" spans="1:8" ht="16.5" x14ac:dyDescent="0.3">
      <c r="A14" s="97"/>
      <c r="B14" s="98"/>
      <c r="C14" s="98"/>
      <c r="D14" s="98"/>
      <c r="E14" s="4"/>
    </row>
    <row r="15" spans="1:8" ht="16.5" x14ac:dyDescent="0.3">
      <c r="A15" s="97" t="s">
        <v>65</v>
      </c>
      <c r="B15" s="99">
        <v>0</v>
      </c>
      <c r="C15" s="99">
        <v>0</v>
      </c>
      <c r="D15" s="99">
        <v>0</v>
      </c>
      <c r="E15" s="4"/>
    </row>
    <row r="16" spans="1:8" ht="16.5" x14ac:dyDescent="0.3">
      <c r="A16" s="100" t="s">
        <v>66</v>
      </c>
      <c r="B16" s="98">
        <f>B13-B15</f>
        <v>327</v>
      </c>
      <c r="C16" s="98">
        <f>C13-C15</f>
        <v>367</v>
      </c>
      <c r="D16" s="98">
        <f>D13-D15</f>
        <v>350</v>
      </c>
      <c r="E16" s="4"/>
    </row>
    <row r="17" spans="1:5" ht="16.5" x14ac:dyDescent="0.3">
      <c r="A17" s="95"/>
      <c r="B17" s="98"/>
      <c r="C17" s="98"/>
      <c r="D17" s="98"/>
      <c r="E17" s="4"/>
    </row>
    <row r="18" spans="1:5" ht="16.5" x14ac:dyDescent="0.3">
      <c r="A18" s="97" t="s">
        <v>107</v>
      </c>
      <c r="B18" s="99">
        <v>91</v>
      </c>
      <c r="C18" s="99">
        <v>101</v>
      </c>
      <c r="D18" s="99">
        <v>93</v>
      </c>
      <c r="E18" s="4"/>
    </row>
    <row r="19" spans="1:5" ht="16.5" x14ac:dyDescent="0.3">
      <c r="A19" s="100" t="s">
        <v>70</v>
      </c>
      <c r="B19" s="98">
        <f>B16-B18</f>
        <v>236</v>
      </c>
      <c r="C19" s="98">
        <f>C16-C18</f>
        <v>266</v>
      </c>
      <c r="D19" s="98">
        <f>D16-D18</f>
        <v>257</v>
      </c>
      <c r="E19" s="4"/>
    </row>
    <row r="20" spans="1:5" ht="16.5" x14ac:dyDescent="0.3">
      <c r="A20" s="97"/>
      <c r="B20" s="98"/>
      <c r="C20" s="101"/>
      <c r="D20" s="101"/>
      <c r="E20" s="4"/>
    </row>
    <row r="21" spans="1:5" ht="15.75" customHeight="1" x14ac:dyDescent="0.3">
      <c r="A21" s="4" t="s">
        <v>72</v>
      </c>
      <c r="B21" s="102">
        <v>113607</v>
      </c>
      <c r="C21" s="101">
        <v>117538</v>
      </c>
      <c r="D21" s="101">
        <v>118618</v>
      </c>
      <c r="E21" s="4"/>
    </row>
    <row r="22" spans="1:5" ht="15.75" customHeight="1" x14ac:dyDescent="0.3">
      <c r="A22" s="4" t="s">
        <v>74</v>
      </c>
      <c r="B22" s="103">
        <f>B19/(B21/1000)</f>
        <v>2.0773367838249404</v>
      </c>
      <c r="C22" s="103">
        <f>C19/(C21/1000)</f>
        <v>2.2630978917456481</v>
      </c>
      <c r="D22" s="103">
        <f>D19/(D21/1000)</f>
        <v>2.1666188942656257</v>
      </c>
      <c r="E22" s="4"/>
    </row>
    <row r="23" spans="1:5" ht="15.75" customHeight="1" x14ac:dyDescent="0.3">
      <c r="A23" s="4"/>
      <c r="B23" s="4"/>
      <c r="C23" s="4"/>
      <c r="D23" s="4"/>
      <c r="E23" s="4"/>
    </row>
    <row r="24" spans="1:5" ht="15.75" customHeight="1" x14ac:dyDescent="0.3">
      <c r="A24" s="4" t="s">
        <v>76</v>
      </c>
      <c r="B24" s="66">
        <v>31.37</v>
      </c>
      <c r="C24" s="66">
        <v>36.479999999999997</v>
      </c>
      <c r="D24" s="66">
        <v>35.24</v>
      </c>
      <c r="E24" s="4"/>
    </row>
    <row r="25" spans="1:5" ht="15.75" customHeight="1" x14ac:dyDescent="0.3">
      <c r="A25" s="4" t="s">
        <v>77</v>
      </c>
      <c r="B25" s="70">
        <f>B24/B22</f>
        <v>15.101066059322035</v>
      </c>
      <c r="C25" s="70">
        <f>C24/C22</f>
        <v>16.119497142857142</v>
      </c>
      <c r="D25" s="70">
        <f>D24/D22</f>
        <v>16.264974007782104</v>
      </c>
      <c r="E25" s="4"/>
    </row>
    <row r="26" spans="1:5" ht="15.75" customHeight="1" x14ac:dyDescent="0.3">
      <c r="A26" s="4" t="s">
        <v>79</v>
      </c>
      <c r="B26" s="23"/>
      <c r="C26" s="23"/>
      <c r="D26" s="74">
        <v>0.97</v>
      </c>
      <c r="E26" s="4"/>
    </row>
    <row r="27" spans="1:5" ht="15.75" customHeight="1" x14ac:dyDescent="0.3">
      <c r="A27" s="4"/>
      <c r="B27" s="4"/>
      <c r="C27" s="4"/>
      <c r="D27" s="4"/>
      <c r="E27" s="4"/>
    </row>
    <row r="28" spans="1:5" ht="15.75" customHeight="1" x14ac:dyDescent="0.3">
      <c r="A28" s="4"/>
      <c r="B28" s="4"/>
      <c r="C28" s="4"/>
      <c r="D28" s="4"/>
      <c r="E28" s="4"/>
    </row>
    <row r="29" spans="1:5" ht="15.75" customHeight="1" x14ac:dyDescent="0.3">
      <c r="A29" s="4"/>
      <c r="B29" s="4"/>
      <c r="C29" s="4"/>
      <c r="D29" s="4"/>
      <c r="E29" s="4"/>
    </row>
    <row r="30" spans="1:5" ht="15.75" customHeight="1" x14ac:dyDescent="0.3">
      <c r="A30" s="4"/>
      <c r="B30" s="4"/>
      <c r="C30" s="4"/>
      <c r="D30" s="4"/>
      <c r="E30" s="4"/>
    </row>
    <row r="31" spans="1:5" ht="15.75" customHeight="1" x14ac:dyDescent="0.3">
      <c r="A31" s="4"/>
      <c r="B31" s="4"/>
      <c r="C31" s="4"/>
      <c r="D31" s="4"/>
      <c r="E31" s="4"/>
    </row>
    <row r="32" spans="1:5" ht="15.75" customHeight="1" x14ac:dyDescent="0.3">
      <c r="A32" s="4"/>
      <c r="B32" s="4"/>
      <c r="C32" s="4"/>
      <c r="D32" s="4"/>
      <c r="E32" s="4"/>
    </row>
    <row r="33" spans="1:5" ht="15.75" customHeight="1" x14ac:dyDescent="0.3">
      <c r="A33" s="4"/>
      <c r="B33" s="4"/>
      <c r="C33" s="4"/>
      <c r="D33" s="4"/>
      <c r="E33" s="4"/>
    </row>
    <row r="34" spans="1:5" ht="15.75" customHeight="1" x14ac:dyDescent="0.3">
      <c r="A34" s="4"/>
      <c r="B34" s="4"/>
      <c r="C34" s="4"/>
      <c r="D34" s="4"/>
      <c r="E34" s="4"/>
    </row>
    <row r="35" spans="1:5" ht="15.75" customHeight="1" x14ac:dyDescent="0.3">
      <c r="A35" s="4"/>
      <c r="B35" s="4"/>
      <c r="C35" s="4"/>
      <c r="D35" s="4"/>
      <c r="E35" s="4"/>
    </row>
    <row r="36" spans="1:5" ht="15.75" customHeight="1" x14ac:dyDescent="0.3">
      <c r="A36" s="4"/>
      <c r="B36" s="4"/>
      <c r="C36" s="4"/>
      <c r="D36" s="4"/>
      <c r="E36" s="4"/>
    </row>
    <row r="37" spans="1:5" ht="15.75" customHeight="1" x14ac:dyDescent="0.3">
      <c r="A37" s="4"/>
      <c r="B37" s="4"/>
      <c r="C37" s="4"/>
      <c r="D37" s="4"/>
      <c r="E37" s="4"/>
    </row>
    <row r="38" spans="1:5" ht="15.75" customHeight="1" x14ac:dyDescent="0.3">
      <c r="A38" s="4"/>
      <c r="B38" s="4"/>
      <c r="C38" s="4"/>
      <c r="D38" s="4"/>
      <c r="E38" s="4"/>
    </row>
    <row r="39" spans="1:5" ht="15.75" customHeight="1" x14ac:dyDescent="0.3">
      <c r="A39" s="4"/>
      <c r="B39" s="4"/>
      <c r="C39" s="4"/>
      <c r="D39" s="4"/>
      <c r="E39" s="4"/>
    </row>
    <row r="40" spans="1:5" ht="15.75" customHeight="1" x14ac:dyDescent="0.3">
      <c r="A40" s="4"/>
      <c r="B40" s="4"/>
      <c r="C40" s="4"/>
      <c r="D40" s="4"/>
      <c r="E40" s="4"/>
    </row>
    <row r="41" spans="1:5" ht="15.75" customHeight="1" x14ac:dyDescent="0.3">
      <c r="A41" s="4"/>
      <c r="B41" s="4"/>
      <c r="C41" s="4"/>
      <c r="D41" s="4"/>
      <c r="E41" s="4"/>
    </row>
    <row r="42" spans="1:5" ht="15.75" customHeight="1" x14ac:dyDescent="0.3">
      <c r="A42" s="4"/>
      <c r="B42" s="4"/>
      <c r="C42" s="4"/>
      <c r="D42" s="4"/>
      <c r="E42" s="4"/>
    </row>
    <row r="43" spans="1:5" ht="15.75" customHeight="1" x14ac:dyDescent="0.3">
      <c r="A43" s="4"/>
      <c r="B43" s="4"/>
      <c r="C43" s="4"/>
      <c r="D43" s="4"/>
      <c r="E43" s="4"/>
    </row>
    <row r="44" spans="1:5" ht="15.75" customHeight="1" x14ac:dyDescent="0.3">
      <c r="A44" s="4"/>
      <c r="B44" s="4"/>
      <c r="C44" s="4"/>
      <c r="D44" s="4"/>
      <c r="E44" s="4"/>
    </row>
    <row r="45" spans="1:5" ht="15.75" customHeight="1" x14ac:dyDescent="0.3">
      <c r="A45" s="4"/>
      <c r="B45" s="4"/>
      <c r="C45" s="4"/>
      <c r="D45" s="4"/>
      <c r="E45" s="4"/>
    </row>
    <row r="46" spans="1:5" ht="15.75" customHeight="1" x14ac:dyDescent="0.3">
      <c r="A46" s="4"/>
      <c r="B46" s="4"/>
      <c r="C46" s="4"/>
      <c r="D46" s="4"/>
      <c r="E46" s="4"/>
    </row>
    <row r="47" spans="1:5" ht="15.75" customHeight="1" x14ac:dyDescent="0.3">
      <c r="A47" s="4"/>
      <c r="B47" s="4"/>
      <c r="C47" s="4"/>
      <c r="D47" s="4"/>
      <c r="E47" s="4"/>
    </row>
    <row r="48" spans="1:5" ht="15.75" customHeight="1" x14ac:dyDescent="0.3">
      <c r="A48" s="4"/>
      <c r="B48" s="4"/>
      <c r="C48" s="4"/>
      <c r="D48" s="4"/>
      <c r="E48" s="4"/>
    </row>
    <row r="49" spans="1:5" ht="15.75" customHeight="1" x14ac:dyDescent="0.3">
      <c r="A49" s="4"/>
      <c r="B49" s="4"/>
      <c r="C49" s="4"/>
      <c r="D49" s="4"/>
      <c r="E49" s="4"/>
    </row>
    <row r="50" spans="1:5" ht="15.75" customHeight="1" x14ac:dyDescent="0.3">
      <c r="A50" s="4"/>
      <c r="B50" s="4"/>
      <c r="C50" s="4"/>
      <c r="D50" s="4"/>
      <c r="E50" s="4"/>
    </row>
    <row r="51" spans="1:5" ht="15.75" customHeight="1" x14ac:dyDescent="0.3">
      <c r="A51" s="4"/>
      <c r="B51" s="4"/>
      <c r="C51" s="4"/>
      <c r="D51" s="4"/>
      <c r="E51" s="4"/>
    </row>
    <row r="52" spans="1:5" ht="15.75" customHeight="1" x14ac:dyDescent="0.3">
      <c r="A52" s="4"/>
      <c r="B52" s="4"/>
      <c r="C52" s="4"/>
      <c r="D52" s="4"/>
      <c r="E52" s="4"/>
    </row>
    <row r="53" spans="1:5" ht="15.75" customHeight="1" x14ac:dyDescent="0.3">
      <c r="A53" s="4"/>
      <c r="B53" s="4"/>
      <c r="C53" s="4"/>
      <c r="D53" s="4"/>
      <c r="E53" s="4"/>
    </row>
    <row r="54" spans="1:5" ht="15.75" customHeight="1" x14ac:dyDescent="0.3">
      <c r="A54" s="4"/>
      <c r="B54" s="4"/>
      <c r="C54" s="4"/>
      <c r="D54" s="4"/>
      <c r="E54" s="4"/>
    </row>
    <row r="55" spans="1:5" ht="15.75" customHeight="1" x14ac:dyDescent="0.3">
      <c r="A55" s="4"/>
      <c r="B55" s="4"/>
      <c r="C55" s="4"/>
      <c r="D55" s="4"/>
      <c r="E55" s="4"/>
    </row>
    <row r="56" spans="1:5" ht="15.75" customHeight="1" x14ac:dyDescent="0.3">
      <c r="A56" s="4"/>
      <c r="B56" s="4"/>
      <c r="C56" s="4"/>
      <c r="D56" s="4"/>
      <c r="E56" s="4"/>
    </row>
    <row r="57" spans="1:5" ht="15.75" customHeight="1" x14ac:dyDescent="0.3">
      <c r="A57" s="4"/>
      <c r="B57" s="4"/>
      <c r="C57" s="4"/>
      <c r="D57" s="4"/>
      <c r="E57" s="4"/>
    </row>
    <row r="58" spans="1:5" ht="15.75" customHeight="1" x14ac:dyDescent="0.3">
      <c r="A58" s="4"/>
      <c r="B58" s="4"/>
      <c r="C58" s="4"/>
      <c r="D58" s="4"/>
      <c r="E58" s="4"/>
    </row>
    <row r="59" spans="1:5" ht="15.75" customHeight="1" x14ac:dyDescent="0.3">
      <c r="A59" s="4"/>
      <c r="B59" s="4"/>
      <c r="C59" s="4"/>
      <c r="D59" s="4"/>
      <c r="E59" s="4"/>
    </row>
    <row r="60" spans="1:5" ht="15.75" customHeight="1" x14ac:dyDescent="0.3">
      <c r="A60" s="4"/>
      <c r="B60" s="4"/>
      <c r="C60" s="4"/>
      <c r="D60" s="4"/>
      <c r="E60" s="4"/>
    </row>
    <row r="61" spans="1:5" ht="15.75" customHeight="1" x14ac:dyDescent="0.3">
      <c r="A61" s="4"/>
      <c r="B61" s="4"/>
      <c r="C61" s="4"/>
      <c r="D61" s="4"/>
      <c r="E61" s="4"/>
    </row>
    <row r="62" spans="1:5" ht="15.75" customHeight="1" x14ac:dyDescent="0.3">
      <c r="A62" s="4"/>
      <c r="B62" s="4"/>
      <c r="C62" s="4"/>
      <c r="D62" s="4"/>
      <c r="E62" s="4"/>
    </row>
    <row r="63" spans="1:5" ht="15.75" customHeight="1" x14ac:dyDescent="0.3">
      <c r="A63" s="4"/>
      <c r="B63" s="4"/>
      <c r="C63" s="4"/>
      <c r="D63" s="4"/>
      <c r="E63" s="4"/>
    </row>
    <row r="64" spans="1:5" ht="15.75" customHeight="1" x14ac:dyDescent="0.3">
      <c r="A64" s="4"/>
      <c r="B64" s="4"/>
      <c r="C64" s="4"/>
      <c r="D64" s="4"/>
      <c r="E64" s="4"/>
    </row>
    <row r="65" spans="1:5" ht="15.75" customHeight="1" x14ac:dyDescent="0.3">
      <c r="A65" s="4"/>
      <c r="B65" s="4"/>
      <c r="C65" s="4"/>
      <c r="D65" s="4"/>
      <c r="E65" s="4"/>
    </row>
    <row r="66" spans="1:5" ht="15.75" customHeight="1" x14ac:dyDescent="0.3">
      <c r="A66" s="4"/>
      <c r="B66" s="4"/>
      <c r="C66" s="4"/>
      <c r="D66" s="4"/>
      <c r="E66" s="4"/>
    </row>
    <row r="67" spans="1:5" ht="15.75" customHeight="1" x14ac:dyDescent="0.3">
      <c r="A67" s="4"/>
      <c r="B67" s="4"/>
      <c r="C67" s="4"/>
      <c r="D67" s="4"/>
      <c r="E67" s="4"/>
    </row>
    <row r="68" spans="1:5" ht="15.75" customHeight="1" x14ac:dyDescent="0.3">
      <c r="A68" s="4"/>
      <c r="B68" s="4"/>
      <c r="C68" s="4"/>
      <c r="D68" s="4"/>
      <c r="E68" s="4"/>
    </row>
    <row r="69" spans="1:5" ht="15.75" customHeight="1" x14ac:dyDescent="0.3">
      <c r="A69" s="4"/>
      <c r="B69" s="4"/>
      <c r="C69" s="4"/>
      <c r="D69" s="4"/>
      <c r="E69" s="4"/>
    </row>
    <row r="70" spans="1:5" ht="15.75" customHeight="1" x14ac:dyDescent="0.3">
      <c r="A70" s="4"/>
      <c r="B70" s="4"/>
      <c r="C70" s="4"/>
      <c r="D70" s="4"/>
      <c r="E70" s="4"/>
    </row>
    <row r="71" spans="1:5" ht="15.75" customHeight="1" x14ac:dyDescent="0.3">
      <c r="A71" s="4"/>
      <c r="B71" s="4"/>
      <c r="C71" s="4"/>
      <c r="D71" s="4"/>
      <c r="E71" s="4"/>
    </row>
    <row r="72" spans="1:5" ht="15.75" customHeight="1" x14ac:dyDescent="0.3">
      <c r="A72" s="4"/>
      <c r="B72" s="4"/>
      <c r="C72" s="4"/>
      <c r="D72" s="4"/>
      <c r="E72" s="4"/>
    </row>
    <row r="73" spans="1:5" ht="15.75" customHeight="1" x14ac:dyDescent="0.3">
      <c r="A73" s="4"/>
      <c r="B73" s="4"/>
      <c r="C73" s="4"/>
      <c r="D73" s="4"/>
      <c r="E73" s="4"/>
    </row>
    <row r="74" spans="1:5" ht="15.75" customHeight="1" x14ac:dyDescent="0.3">
      <c r="A74" s="4"/>
      <c r="B74" s="4"/>
      <c r="C74" s="4"/>
      <c r="D74" s="4"/>
      <c r="E74" s="4"/>
    </row>
    <row r="75" spans="1:5" ht="15.75" customHeight="1" x14ac:dyDescent="0.3">
      <c r="A75" s="4"/>
      <c r="B75" s="4"/>
      <c r="C75" s="4"/>
      <c r="D75" s="4"/>
      <c r="E75" s="4"/>
    </row>
    <row r="76" spans="1:5" ht="15.75" customHeight="1" x14ac:dyDescent="0.3">
      <c r="A76" s="4"/>
      <c r="B76" s="4"/>
      <c r="C76" s="4"/>
      <c r="D76" s="4"/>
      <c r="E76" s="4"/>
    </row>
    <row r="77" spans="1:5" ht="15.75" customHeight="1" x14ac:dyDescent="0.3">
      <c r="A77" s="4"/>
      <c r="B77" s="4"/>
      <c r="C77" s="4"/>
      <c r="D77" s="4"/>
      <c r="E77" s="4"/>
    </row>
    <row r="78" spans="1:5" ht="15.75" customHeight="1" x14ac:dyDescent="0.3">
      <c r="A78" s="4"/>
      <c r="B78" s="4"/>
      <c r="C78" s="4"/>
      <c r="D78" s="4"/>
      <c r="E78" s="4"/>
    </row>
    <row r="79" spans="1:5" ht="15.75" customHeight="1" x14ac:dyDescent="0.3">
      <c r="A79" s="4"/>
      <c r="B79" s="4"/>
      <c r="C79" s="4"/>
      <c r="D79" s="4"/>
      <c r="E79" s="4"/>
    </row>
    <row r="80" spans="1:5" ht="15.75" customHeight="1" x14ac:dyDescent="0.3">
      <c r="A80" s="4"/>
      <c r="B80" s="4"/>
      <c r="C80" s="4"/>
      <c r="D80" s="4"/>
      <c r="E80" s="4"/>
    </row>
    <row r="81" spans="1:5" ht="15.75" customHeight="1" x14ac:dyDescent="0.3">
      <c r="A81" s="4"/>
      <c r="B81" s="4"/>
      <c r="C81" s="4"/>
      <c r="D81" s="4"/>
      <c r="E81" s="4"/>
    </row>
    <row r="82" spans="1:5" ht="15.75" customHeight="1" x14ac:dyDescent="0.3">
      <c r="A82" s="4"/>
      <c r="B82" s="4"/>
      <c r="C82" s="4"/>
      <c r="D82" s="4"/>
      <c r="E82" s="4"/>
    </row>
    <row r="83" spans="1:5" ht="15.75" customHeight="1" x14ac:dyDescent="0.3">
      <c r="A83" s="4"/>
      <c r="B83" s="4"/>
      <c r="C83" s="4"/>
      <c r="D83" s="4"/>
      <c r="E83" s="4"/>
    </row>
    <row r="84" spans="1:5" ht="15.75" customHeight="1" x14ac:dyDescent="0.3">
      <c r="A84" s="4"/>
      <c r="B84" s="4"/>
      <c r="C84" s="4"/>
      <c r="D84" s="4"/>
      <c r="E84" s="4"/>
    </row>
    <row r="85" spans="1:5" ht="15.75" customHeight="1" x14ac:dyDescent="0.3">
      <c r="A85" s="4"/>
      <c r="B85" s="4"/>
      <c r="C85" s="4"/>
      <c r="D85" s="4"/>
      <c r="E85" s="4"/>
    </row>
    <row r="86" spans="1:5" ht="15.75" customHeight="1" x14ac:dyDescent="0.3">
      <c r="A86" s="4"/>
      <c r="B86" s="4"/>
      <c r="C86" s="4"/>
      <c r="D86" s="4"/>
      <c r="E86" s="4"/>
    </row>
    <row r="87" spans="1:5" ht="15.75" customHeight="1" x14ac:dyDescent="0.3">
      <c r="A87" s="4"/>
      <c r="B87" s="4"/>
      <c r="C87" s="4"/>
      <c r="D87" s="4"/>
      <c r="E87" s="4"/>
    </row>
    <row r="88" spans="1:5" ht="15.75" customHeight="1" x14ac:dyDescent="0.3">
      <c r="A88" s="4"/>
      <c r="B88" s="4"/>
      <c r="C88" s="4"/>
      <c r="D88" s="4"/>
      <c r="E88" s="4"/>
    </row>
    <row r="89" spans="1:5" ht="15.75" customHeight="1" x14ac:dyDescent="0.3">
      <c r="A89" s="4"/>
      <c r="B89" s="4"/>
      <c r="C89" s="4"/>
      <c r="D89" s="4"/>
      <c r="E89" s="4"/>
    </row>
    <row r="90" spans="1:5" ht="15.75" customHeight="1" x14ac:dyDescent="0.3">
      <c r="A90" s="4"/>
      <c r="B90" s="4"/>
      <c r="C90" s="4"/>
      <c r="D90" s="4"/>
      <c r="E90" s="4"/>
    </row>
    <row r="91" spans="1:5" ht="15.75" customHeight="1" x14ac:dyDescent="0.3">
      <c r="A91" s="4"/>
      <c r="B91" s="4"/>
      <c r="C91" s="4"/>
      <c r="D91" s="4"/>
      <c r="E91" s="4"/>
    </row>
    <row r="92" spans="1:5" ht="15.75" customHeight="1" x14ac:dyDescent="0.3">
      <c r="A92" s="4"/>
      <c r="B92" s="4"/>
      <c r="C92" s="4"/>
      <c r="D92" s="4"/>
      <c r="E92" s="4"/>
    </row>
    <row r="93" spans="1:5" ht="15.75" customHeight="1" x14ac:dyDescent="0.3">
      <c r="A93" s="4"/>
      <c r="B93" s="4"/>
      <c r="C93" s="4"/>
      <c r="D93" s="4"/>
      <c r="E93" s="4"/>
    </row>
    <row r="94" spans="1:5" ht="15.75" customHeight="1" x14ac:dyDescent="0.3">
      <c r="A94" s="4"/>
      <c r="B94" s="4"/>
      <c r="C94" s="4"/>
      <c r="D94" s="4"/>
      <c r="E94" s="4"/>
    </row>
    <row r="95" spans="1:5" ht="15.75" customHeight="1" x14ac:dyDescent="0.3">
      <c r="A95" s="4"/>
      <c r="B95" s="4"/>
      <c r="C95" s="4"/>
      <c r="D95" s="4"/>
      <c r="E95" s="4"/>
    </row>
    <row r="96" spans="1:5" ht="15.75" customHeight="1" x14ac:dyDescent="0.3">
      <c r="A96" s="4"/>
      <c r="B96" s="4"/>
      <c r="C96" s="4"/>
      <c r="D96" s="4"/>
      <c r="E96" s="4"/>
    </row>
    <row r="97" spans="1:5" ht="15.75" customHeight="1" x14ac:dyDescent="0.3">
      <c r="A97" s="4"/>
      <c r="B97" s="4"/>
      <c r="C97" s="4"/>
      <c r="D97" s="4"/>
      <c r="E97" s="4"/>
    </row>
    <row r="98" spans="1:5" ht="15.75" customHeight="1" x14ac:dyDescent="0.3">
      <c r="A98" s="4"/>
      <c r="B98" s="4"/>
      <c r="C98" s="4"/>
      <c r="D98" s="4"/>
      <c r="E98" s="4"/>
    </row>
    <row r="99" spans="1:5" ht="15.75" customHeight="1" x14ac:dyDescent="0.3">
      <c r="A99" s="4"/>
      <c r="B99" s="4"/>
      <c r="C99" s="4"/>
      <c r="D99" s="4"/>
      <c r="E99" s="4"/>
    </row>
    <row r="100" spans="1:5" ht="15.75" customHeight="1" x14ac:dyDescent="0.3">
      <c r="A100" s="4"/>
      <c r="B100" s="4"/>
      <c r="C100" s="4"/>
      <c r="D100" s="4"/>
      <c r="E100" s="4"/>
    </row>
    <row r="101" spans="1:5" ht="15.75" customHeight="1" x14ac:dyDescent="0.3">
      <c r="A101" s="4"/>
      <c r="B101" s="4"/>
      <c r="C101" s="4"/>
      <c r="D101" s="4"/>
      <c r="E101" s="4"/>
    </row>
    <row r="102" spans="1:5" ht="15.75" customHeight="1" x14ac:dyDescent="0.3">
      <c r="A102" s="4"/>
      <c r="B102" s="4"/>
      <c r="C102" s="4"/>
      <c r="D102" s="4"/>
      <c r="E102" s="4"/>
    </row>
    <row r="103" spans="1:5" ht="15.75" customHeight="1" x14ac:dyDescent="0.3">
      <c r="A103" s="4"/>
      <c r="B103" s="4"/>
      <c r="C103" s="4"/>
      <c r="D103" s="4"/>
      <c r="E103" s="4"/>
    </row>
    <row r="104" spans="1:5" ht="15.75" customHeight="1" x14ac:dyDescent="0.3">
      <c r="A104" s="4"/>
      <c r="B104" s="4"/>
      <c r="C104" s="4"/>
      <c r="D104" s="4"/>
      <c r="E104" s="4"/>
    </row>
    <row r="105" spans="1:5" ht="15.75" customHeight="1" x14ac:dyDescent="0.3">
      <c r="A105" s="4"/>
      <c r="B105" s="4"/>
      <c r="C105" s="4"/>
      <c r="D105" s="4"/>
      <c r="E105" s="4"/>
    </row>
    <row r="106" spans="1:5" ht="15.75" customHeight="1" x14ac:dyDescent="0.3">
      <c r="A106" s="4"/>
      <c r="B106" s="4"/>
      <c r="C106" s="4"/>
      <c r="D106" s="4"/>
      <c r="E106" s="4"/>
    </row>
    <row r="107" spans="1:5" ht="15.75" customHeight="1" x14ac:dyDescent="0.3">
      <c r="A107" s="4"/>
      <c r="B107" s="4"/>
      <c r="C107" s="4"/>
      <c r="D107" s="4"/>
      <c r="E107" s="4"/>
    </row>
    <row r="108" spans="1:5" ht="15.75" customHeight="1" x14ac:dyDescent="0.3">
      <c r="A108" s="4"/>
      <c r="B108" s="4"/>
      <c r="C108" s="4"/>
      <c r="D108" s="4"/>
      <c r="E108" s="4"/>
    </row>
    <row r="109" spans="1:5" ht="15.75" customHeight="1" x14ac:dyDescent="0.3">
      <c r="A109" s="4"/>
      <c r="B109" s="4"/>
      <c r="C109" s="4"/>
      <c r="D109" s="4"/>
      <c r="E109" s="4"/>
    </row>
    <row r="110" spans="1:5" ht="15.75" customHeight="1" x14ac:dyDescent="0.3">
      <c r="A110" s="4"/>
      <c r="B110" s="4"/>
      <c r="C110" s="4"/>
      <c r="D110" s="4"/>
      <c r="E110" s="4"/>
    </row>
    <row r="111" spans="1:5" ht="15.75" customHeight="1" x14ac:dyDescent="0.3">
      <c r="A111" s="4"/>
      <c r="B111" s="4"/>
      <c r="C111" s="4"/>
      <c r="D111" s="4"/>
      <c r="E111" s="4"/>
    </row>
    <row r="112" spans="1:5" ht="15.75" customHeight="1" x14ac:dyDescent="0.3">
      <c r="A112" s="4"/>
      <c r="B112" s="4"/>
      <c r="C112" s="4"/>
      <c r="D112" s="4"/>
      <c r="E112" s="4"/>
    </row>
    <row r="113" spans="1:5" ht="15.75" customHeight="1" x14ac:dyDescent="0.3">
      <c r="A113" s="4"/>
      <c r="B113" s="4"/>
      <c r="C113" s="4"/>
      <c r="D113" s="4"/>
      <c r="E113" s="4"/>
    </row>
    <row r="114" spans="1:5" ht="15.75" customHeight="1" x14ac:dyDescent="0.3">
      <c r="A114" s="4"/>
      <c r="B114" s="4"/>
      <c r="C114" s="4"/>
      <c r="D114" s="4"/>
      <c r="E114" s="4"/>
    </row>
    <row r="115" spans="1:5" ht="15.75" customHeight="1" x14ac:dyDescent="0.3">
      <c r="A115" s="4"/>
      <c r="B115" s="4"/>
      <c r="C115" s="4"/>
      <c r="D115" s="4"/>
      <c r="E115" s="4"/>
    </row>
    <row r="116" spans="1:5" ht="15.75" customHeight="1" x14ac:dyDescent="0.3">
      <c r="A116" s="4"/>
      <c r="B116" s="4"/>
      <c r="C116" s="4"/>
      <c r="D116" s="4"/>
      <c r="E116" s="4"/>
    </row>
    <row r="117" spans="1:5" ht="15.75" customHeight="1" x14ac:dyDescent="0.3">
      <c r="A117" s="4"/>
      <c r="B117" s="4"/>
      <c r="C117" s="4"/>
      <c r="D117" s="4"/>
      <c r="E117" s="4"/>
    </row>
    <row r="118" spans="1:5" ht="15.75" customHeight="1" x14ac:dyDescent="0.3">
      <c r="A118" s="4"/>
      <c r="B118" s="4"/>
      <c r="C118" s="4"/>
      <c r="D118" s="4"/>
      <c r="E118" s="4"/>
    </row>
    <row r="119" spans="1:5" ht="15.75" customHeight="1" x14ac:dyDescent="0.3">
      <c r="A119" s="4"/>
      <c r="B119" s="4"/>
      <c r="C119" s="4"/>
      <c r="D119" s="4"/>
      <c r="E119" s="4"/>
    </row>
    <row r="120" spans="1:5" ht="15.75" customHeight="1" x14ac:dyDescent="0.3">
      <c r="A120" s="4"/>
      <c r="B120" s="4"/>
      <c r="C120" s="4"/>
      <c r="D120" s="4"/>
      <c r="E120" s="4"/>
    </row>
    <row r="121" spans="1:5" ht="15.75" customHeight="1" x14ac:dyDescent="0.3">
      <c r="A121" s="4"/>
      <c r="B121" s="4"/>
      <c r="C121" s="4"/>
      <c r="D121" s="4"/>
      <c r="E121" s="4"/>
    </row>
    <row r="122" spans="1:5" ht="15.75" customHeight="1" x14ac:dyDescent="0.3">
      <c r="A122" s="4"/>
      <c r="B122" s="4"/>
      <c r="C122" s="4"/>
      <c r="D122" s="4"/>
      <c r="E122" s="4"/>
    </row>
    <row r="123" spans="1:5" ht="15.75" customHeight="1" x14ac:dyDescent="0.3">
      <c r="A123" s="4"/>
      <c r="B123" s="4"/>
      <c r="C123" s="4"/>
      <c r="D123" s="4"/>
      <c r="E123" s="4"/>
    </row>
    <row r="124" spans="1:5" ht="15.75" customHeight="1" x14ac:dyDescent="0.3">
      <c r="A124" s="4"/>
      <c r="B124" s="4"/>
      <c r="C124" s="4"/>
      <c r="D124" s="4"/>
      <c r="E124" s="4"/>
    </row>
    <row r="125" spans="1:5" ht="15.75" customHeight="1" x14ac:dyDescent="0.3">
      <c r="A125" s="4"/>
      <c r="B125" s="4"/>
      <c r="C125" s="4"/>
      <c r="D125" s="4"/>
      <c r="E125" s="4"/>
    </row>
    <row r="126" spans="1:5" ht="15.75" customHeight="1" x14ac:dyDescent="0.3">
      <c r="A126" s="4"/>
      <c r="B126" s="4"/>
      <c r="C126" s="4"/>
      <c r="D126" s="4"/>
      <c r="E126" s="4"/>
    </row>
    <row r="127" spans="1:5" ht="15.75" customHeight="1" x14ac:dyDescent="0.3">
      <c r="A127" s="4"/>
      <c r="B127" s="4"/>
      <c r="C127" s="4"/>
      <c r="D127" s="4"/>
      <c r="E127" s="4"/>
    </row>
    <row r="128" spans="1:5" ht="15.75" customHeight="1" x14ac:dyDescent="0.3">
      <c r="A128" s="4"/>
      <c r="B128" s="4"/>
      <c r="C128" s="4"/>
      <c r="D128" s="4"/>
      <c r="E128" s="4"/>
    </row>
    <row r="129" spans="1:5" ht="15.75" customHeight="1" x14ac:dyDescent="0.3">
      <c r="A129" s="4"/>
      <c r="B129" s="4"/>
      <c r="C129" s="4"/>
      <c r="D129" s="4"/>
      <c r="E129" s="4"/>
    </row>
    <row r="130" spans="1:5" ht="15.75" customHeight="1" x14ac:dyDescent="0.3">
      <c r="A130" s="4"/>
      <c r="B130" s="4"/>
      <c r="C130" s="4"/>
      <c r="D130" s="4"/>
      <c r="E130" s="4"/>
    </row>
    <row r="131" spans="1:5" ht="15.75" customHeight="1" x14ac:dyDescent="0.3">
      <c r="A131" s="4"/>
      <c r="B131" s="4"/>
      <c r="C131" s="4"/>
      <c r="D131" s="4"/>
      <c r="E131" s="4"/>
    </row>
    <row r="132" spans="1:5" ht="15.75" customHeight="1" x14ac:dyDescent="0.3">
      <c r="A132" s="4"/>
      <c r="B132" s="4"/>
      <c r="C132" s="4"/>
      <c r="D132" s="4"/>
      <c r="E132" s="4"/>
    </row>
    <row r="133" spans="1:5" ht="15.75" customHeight="1" x14ac:dyDescent="0.3">
      <c r="A133" s="4"/>
      <c r="B133" s="4"/>
      <c r="C133" s="4"/>
      <c r="D133" s="4"/>
      <c r="E133" s="4"/>
    </row>
    <row r="134" spans="1:5" ht="15.75" customHeight="1" x14ac:dyDescent="0.3">
      <c r="A134" s="4"/>
      <c r="B134" s="4"/>
      <c r="C134" s="4"/>
      <c r="D134" s="4"/>
      <c r="E134" s="4"/>
    </row>
    <row r="135" spans="1:5" ht="15.75" customHeight="1" x14ac:dyDescent="0.3">
      <c r="A135" s="4"/>
      <c r="B135" s="4"/>
      <c r="C135" s="4"/>
      <c r="D135" s="4"/>
      <c r="E135" s="4"/>
    </row>
    <row r="136" spans="1:5" ht="15.75" customHeight="1" x14ac:dyDescent="0.3">
      <c r="A136" s="4"/>
      <c r="B136" s="4"/>
      <c r="C136" s="4"/>
      <c r="D136" s="4"/>
      <c r="E136" s="4"/>
    </row>
    <row r="137" spans="1:5" ht="15.75" customHeight="1" x14ac:dyDescent="0.3">
      <c r="A137" s="4"/>
      <c r="B137" s="4"/>
      <c r="C137" s="4"/>
      <c r="D137" s="4"/>
      <c r="E137" s="4"/>
    </row>
    <row r="138" spans="1:5" ht="15.75" customHeight="1" x14ac:dyDescent="0.3">
      <c r="A138" s="4"/>
      <c r="B138" s="4"/>
      <c r="C138" s="4"/>
      <c r="D138" s="4"/>
      <c r="E138" s="4"/>
    </row>
    <row r="139" spans="1:5" ht="15.75" customHeight="1" x14ac:dyDescent="0.3">
      <c r="A139" s="4"/>
      <c r="B139" s="4"/>
      <c r="C139" s="4"/>
      <c r="D139" s="4"/>
      <c r="E139" s="4"/>
    </row>
    <row r="140" spans="1:5" ht="15.75" customHeight="1" x14ac:dyDescent="0.3">
      <c r="A140" s="4"/>
      <c r="B140" s="4"/>
      <c r="C140" s="4"/>
      <c r="D140" s="4"/>
      <c r="E140" s="4"/>
    </row>
    <row r="141" spans="1:5" ht="15.75" customHeight="1" x14ac:dyDescent="0.3">
      <c r="A141" s="4"/>
      <c r="B141" s="4"/>
      <c r="C141" s="4"/>
      <c r="D141" s="4"/>
      <c r="E141" s="4"/>
    </row>
    <row r="142" spans="1:5" ht="15.75" customHeight="1" x14ac:dyDescent="0.3">
      <c r="A142" s="4"/>
      <c r="B142" s="4"/>
      <c r="C142" s="4"/>
      <c r="D142" s="4"/>
      <c r="E142" s="4"/>
    </row>
    <row r="143" spans="1:5" ht="15.75" customHeight="1" x14ac:dyDescent="0.3">
      <c r="A143" s="4"/>
      <c r="B143" s="4"/>
      <c r="C143" s="4"/>
      <c r="D143" s="4"/>
      <c r="E143" s="4"/>
    </row>
    <row r="144" spans="1:5" ht="15.75" customHeight="1" x14ac:dyDescent="0.3">
      <c r="A144" s="4"/>
      <c r="B144" s="4"/>
      <c r="C144" s="4"/>
      <c r="D144" s="4"/>
      <c r="E144" s="4"/>
    </row>
    <row r="145" spans="1:5" ht="15.75" customHeight="1" x14ac:dyDescent="0.3">
      <c r="A145" s="4"/>
      <c r="B145" s="4"/>
      <c r="C145" s="4"/>
      <c r="D145" s="4"/>
      <c r="E145" s="4"/>
    </row>
    <row r="146" spans="1:5" ht="15.75" customHeight="1" x14ac:dyDescent="0.3">
      <c r="A146" s="4"/>
      <c r="B146" s="4"/>
      <c r="C146" s="4"/>
      <c r="D146" s="4"/>
      <c r="E146" s="4"/>
    </row>
    <row r="147" spans="1:5" ht="15.75" customHeight="1" x14ac:dyDescent="0.3">
      <c r="A147" s="4"/>
      <c r="B147" s="4"/>
      <c r="C147" s="4"/>
      <c r="D147" s="4"/>
      <c r="E147" s="4"/>
    </row>
    <row r="148" spans="1:5" ht="15.75" customHeight="1" x14ac:dyDescent="0.3">
      <c r="A148" s="4"/>
      <c r="B148" s="4"/>
      <c r="C148" s="4"/>
      <c r="D148" s="4"/>
      <c r="E148" s="4"/>
    </row>
    <row r="149" spans="1:5" ht="15.75" customHeight="1" x14ac:dyDescent="0.3">
      <c r="A149" s="4"/>
      <c r="B149" s="4"/>
      <c r="C149" s="4"/>
      <c r="D149" s="4"/>
      <c r="E149" s="4"/>
    </row>
    <row r="150" spans="1:5" ht="15.75" customHeight="1" x14ac:dyDescent="0.3">
      <c r="A150" s="4"/>
      <c r="B150" s="4"/>
      <c r="C150" s="4"/>
      <c r="D150" s="4"/>
      <c r="E150" s="4"/>
    </row>
    <row r="151" spans="1:5" ht="15.75" customHeight="1" x14ac:dyDescent="0.3">
      <c r="A151" s="4"/>
      <c r="B151" s="4"/>
      <c r="C151" s="4"/>
      <c r="D151" s="4"/>
      <c r="E151" s="4"/>
    </row>
    <row r="152" spans="1:5" ht="15.75" customHeight="1" x14ac:dyDescent="0.3">
      <c r="A152" s="4"/>
      <c r="B152" s="4"/>
      <c r="C152" s="4"/>
      <c r="D152" s="4"/>
      <c r="E152" s="4"/>
    </row>
    <row r="153" spans="1:5" ht="15.75" customHeight="1" x14ac:dyDescent="0.3">
      <c r="A153" s="4"/>
      <c r="B153" s="4"/>
      <c r="C153" s="4"/>
      <c r="D153" s="4"/>
      <c r="E153" s="4"/>
    </row>
    <row r="154" spans="1:5" ht="15.75" customHeight="1" x14ac:dyDescent="0.3">
      <c r="A154" s="4"/>
      <c r="B154" s="4"/>
      <c r="C154" s="4"/>
      <c r="D154" s="4"/>
      <c r="E154" s="4"/>
    </row>
    <row r="155" spans="1:5" ht="15.75" customHeight="1" x14ac:dyDescent="0.3">
      <c r="A155" s="4"/>
      <c r="B155" s="4"/>
      <c r="C155" s="4"/>
      <c r="D155" s="4"/>
      <c r="E155" s="4"/>
    </row>
    <row r="156" spans="1:5" ht="15.75" customHeight="1" x14ac:dyDescent="0.3">
      <c r="A156" s="4"/>
      <c r="B156" s="4"/>
      <c r="C156" s="4"/>
      <c r="D156" s="4"/>
      <c r="E156" s="4"/>
    </row>
    <row r="157" spans="1:5" ht="15.75" customHeight="1" x14ac:dyDescent="0.3">
      <c r="A157" s="4"/>
      <c r="B157" s="4"/>
      <c r="C157" s="4"/>
      <c r="D157" s="4"/>
      <c r="E157" s="4"/>
    </row>
    <row r="158" spans="1:5" ht="15.75" customHeight="1" x14ac:dyDescent="0.3">
      <c r="A158" s="4"/>
      <c r="B158" s="4"/>
      <c r="C158" s="4"/>
      <c r="D158" s="4"/>
      <c r="E158" s="4"/>
    </row>
    <row r="159" spans="1:5" ht="15.75" customHeight="1" x14ac:dyDescent="0.3">
      <c r="A159" s="4"/>
      <c r="B159" s="4"/>
      <c r="C159" s="4"/>
      <c r="D159" s="4"/>
      <c r="E159" s="4"/>
    </row>
    <row r="160" spans="1:5" ht="15.75" customHeight="1" x14ac:dyDescent="0.3">
      <c r="A160" s="4"/>
      <c r="B160" s="4"/>
      <c r="C160" s="4"/>
      <c r="D160" s="4"/>
      <c r="E160" s="4"/>
    </row>
    <row r="161" spans="1:5" ht="15.75" customHeight="1" x14ac:dyDescent="0.3">
      <c r="A161" s="4"/>
      <c r="B161" s="4"/>
      <c r="C161" s="4"/>
      <c r="D161" s="4"/>
      <c r="E161" s="4"/>
    </row>
    <row r="162" spans="1:5" ht="15.75" customHeight="1" x14ac:dyDescent="0.3">
      <c r="A162" s="4"/>
      <c r="B162" s="4"/>
      <c r="C162" s="4"/>
      <c r="D162" s="4"/>
      <c r="E162" s="4"/>
    </row>
    <row r="163" spans="1:5" ht="15.75" customHeight="1" x14ac:dyDescent="0.3">
      <c r="A163" s="4"/>
      <c r="B163" s="4"/>
      <c r="C163" s="4"/>
      <c r="D163" s="4"/>
      <c r="E163" s="4"/>
    </row>
    <row r="164" spans="1:5" ht="15.75" customHeight="1" x14ac:dyDescent="0.3">
      <c r="A164" s="4"/>
      <c r="B164" s="4"/>
      <c r="C164" s="4"/>
      <c r="D164" s="4"/>
      <c r="E164" s="4"/>
    </row>
    <row r="165" spans="1:5" ht="15.75" customHeight="1" x14ac:dyDescent="0.3">
      <c r="A165" s="4"/>
      <c r="B165" s="4"/>
      <c r="C165" s="4"/>
      <c r="D165" s="4"/>
      <c r="E165" s="4"/>
    </row>
    <row r="166" spans="1:5" ht="15.75" customHeight="1" x14ac:dyDescent="0.3">
      <c r="A166" s="4"/>
      <c r="B166" s="4"/>
      <c r="C166" s="4"/>
      <c r="D166" s="4"/>
      <c r="E166" s="4"/>
    </row>
    <row r="167" spans="1:5" ht="15.75" customHeight="1" x14ac:dyDescent="0.3">
      <c r="A167" s="4"/>
      <c r="B167" s="4"/>
      <c r="C167" s="4"/>
      <c r="D167" s="4"/>
      <c r="E167" s="4"/>
    </row>
    <row r="168" spans="1:5" ht="15.75" customHeight="1" x14ac:dyDescent="0.3">
      <c r="A168" s="4"/>
      <c r="B168" s="4"/>
      <c r="C168" s="4"/>
      <c r="D168" s="4"/>
      <c r="E168" s="4"/>
    </row>
    <row r="169" spans="1:5" ht="15.75" customHeight="1" x14ac:dyDescent="0.3">
      <c r="A169" s="4"/>
      <c r="B169" s="4"/>
      <c r="C169" s="4"/>
      <c r="D169" s="4"/>
      <c r="E169" s="4"/>
    </row>
    <row r="170" spans="1:5" ht="15.75" customHeight="1" x14ac:dyDescent="0.3">
      <c r="A170" s="4"/>
      <c r="B170" s="4"/>
      <c r="C170" s="4"/>
      <c r="D170" s="4"/>
      <c r="E170" s="4"/>
    </row>
    <row r="171" spans="1:5" ht="15.75" customHeight="1" x14ac:dyDescent="0.3">
      <c r="A171" s="4"/>
      <c r="B171" s="4"/>
      <c r="C171" s="4"/>
      <c r="D171" s="4"/>
      <c r="E171" s="4"/>
    </row>
    <row r="172" spans="1:5" ht="15.75" customHeight="1" x14ac:dyDescent="0.3">
      <c r="A172" s="4"/>
      <c r="B172" s="4"/>
      <c r="C172" s="4"/>
      <c r="D172" s="4"/>
      <c r="E172" s="4"/>
    </row>
    <row r="173" spans="1:5" ht="15.75" customHeight="1" x14ac:dyDescent="0.3">
      <c r="A173" s="4"/>
      <c r="B173" s="4"/>
      <c r="C173" s="4"/>
      <c r="D173" s="4"/>
      <c r="E173" s="4"/>
    </row>
    <row r="174" spans="1:5" ht="15.75" customHeight="1" x14ac:dyDescent="0.3">
      <c r="A174" s="4"/>
      <c r="B174" s="4"/>
      <c r="C174" s="4"/>
      <c r="D174" s="4"/>
      <c r="E174" s="4"/>
    </row>
    <row r="175" spans="1:5" ht="15.75" customHeight="1" x14ac:dyDescent="0.3">
      <c r="A175" s="4"/>
      <c r="B175" s="4"/>
      <c r="C175" s="4"/>
      <c r="D175" s="4"/>
      <c r="E175" s="4"/>
    </row>
    <row r="176" spans="1:5" ht="15.75" customHeight="1" x14ac:dyDescent="0.3">
      <c r="A176" s="4"/>
      <c r="B176" s="4"/>
      <c r="C176" s="4"/>
      <c r="D176" s="4"/>
      <c r="E176" s="4"/>
    </row>
    <row r="177" spans="1:5" ht="15.75" customHeight="1" x14ac:dyDescent="0.3">
      <c r="A177" s="4"/>
      <c r="B177" s="4"/>
      <c r="C177" s="4"/>
      <c r="D177" s="4"/>
      <c r="E177" s="4"/>
    </row>
    <row r="178" spans="1:5" ht="15.75" customHeight="1" x14ac:dyDescent="0.3">
      <c r="A178" s="4"/>
      <c r="B178" s="4"/>
      <c r="C178" s="4"/>
      <c r="D178" s="4"/>
      <c r="E178" s="4"/>
    </row>
    <row r="179" spans="1:5" ht="15.75" customHeight="1" x14ac:dyDescent="0.3">
      <c r="A179" s="4"/>
      <c r="B179" s="4"/>
      <c r="C179" s="4"/>
      <c r="D179" s="4"/>
      <c r="E179" s="4"/>
    </row>
    <row r="180" spans="1:5" ht="15.75" customHeight="1" x14ac:dyDescent="0.3">
      <c r="A180" s="4"/>
      <c r="B180" s="4"/>
      <c r="C180" s="4"/>
      <c r="D180" s="4"/>
      <c r="E180" s="4"/>
    </row>
    <row r="181" spans="1:5" ht="15.75" customHeight="1" x14ac:dyDescent="0.3">
      <c r="A181" s="4"/>
      <c r="B181" s="4"/>
      <c r="C181" s="4"/>
      <c r="D181" s="4"/>
      <c r="E181" s="4"/>
    </row>
    <row r="182" spans="1:5" ht="15.75" customHeight="1" x14ac:dyDescent="0.3">
      <c r="A182" s="4"/>
      <c r="B182" s="4"/>
      <c r="C182" s="4"/>
      <c r="D182" s="4"/>
      <c r="E182" s="4"/>
    </row>
    <row r="183" spans="1:5" ht="15.75" customHeight="1" x14ac:dyDescent="0.3">
      <c r="A183" s="4"/>
      <c r="B183" s="4"/>
      <c r="C183" s="4"/>
      <c r="D183" s="4"/>
      <c r="E183" s="4"/>
    </row>
    <row r="184" spans="1:5" ht="15.75" customHeight="1" x14ac:dyDescent="0.3">
      <c r="A184" s="4"/>
      <c r="B184" s="4"/>
      <c r="C184" s="4"/>
      <c r="D184" s="4"/>
      <c r="E184" s="4"/>
    </row>
    <row r="185" spans="1:5" ht="15.75" customHeight="1" x14ac:dyDescent="0.3">
      <c r="A185" s="4"/>
      <c r="B185" s="4"/>
      <c r="C185" s="4"/>
      <c r="D185" s="4"/>
      <c r="E185" s="4"/>
    </row>
    <row r="186" spans="1:5" ht="15.75" customHeight="1" x14ac:dyDescent="0.3">
      <c r="A186" s="4"/>
      <c r="B186" s="4"/>
      <c r="C186" s="4"/>
      <c r="D186" s="4"/>
      <c r="E186" s="4"/>
    </row>
    <row r="187" spans="1:5" ht="15.75" customHeight="1" x14ac:dyDescent="0.3">
      <c r="A187" s="4"/>
      <c r="B187" s="4"/>
      <c r="C187" s="4"/>
      <c r="D187" s="4"/>
      <c r="E187" s="4"/>
    </row>
    <row r="188" spans="1:5" ht="15.75" customHeight="1" x14ac:dyDescent="0.3">
      <c r="A188" s="4"/>
      <c r="B188" s="4"/>
      <c r="C188" s="4"/>
      <c r="D188" s="4"/>
      <c r="E188" s="4"/>
    </row>
    <row r="189" spans="1:5" ht="15.75" customHeight="1" x14ac:dyDescent="0.3">
      <c r="A189" s="4"/>
      <c r="B189" s="4"/>
      <c r="C189" s="4"/>
      <c r="D189" s="4"/>
      <c r="E189" s="4"/>
    </row>
    <row r="190" spans="1:5" ht="15.75" customHeight="1" x14ac:dyDescent="0.3">
      <c r="A190" s="4"/>
      <c r="B190" s="4"/>
      <c r="C190" s="4"/>
      <c r="D190" s="4"/>
      <c r="E190" s="4"/>
    </row>
    <row r="191" spans="1:5" ht="15.75" customHeight="1" x14ac:dyDescent="0.3">
      <c r="A191" s="4"/>
      <c r="B191" s="4"/>
      <c r="C191" s="4"/>
      <c r="D191" s="4"/>
      <c r="E191" s="4"/>
    </row>
    <row r="192" spans="1:5" ht="15.75" customHeight="1" x14ac:dyDescent="0.3">
      <c r="A192" s="4"/>
      <c r="B192" s="4"/>
      <c r="C192" s="4"/>
      <c r="D192" s="4"/>
      <c r="E192" s="4"/>
    </row>
    <row r="193" spans="1:5" ht="15.75" customHeight="1" x14ac:dyDescent="0.3">
      <c r="A193" s="4"/>
      <c r="B193" s="4"/>
      <c r="C193" s="4"/>
      <c r="D193" s="4"/>
      <c r="E193" s="4"/>
    </row>
    <row r="194" spans="1:5" ht="15.75" customHeight="1" x14ac:dyDescent="0.3">
      <c r="A194" s="4"/>
      <c r="B194" s="4"/>
      <c r="C194" s="4"/>
      <c r="D194" s="4"/>
      <c r="E194" s="4"/>
    </row>
    <row r="195" spans="1:5" ht="15.75" customHeight="1" x14ac:dyDescent="0.3">
      <c r="A195" s="4"/>
      <c r="B195" s="4"/>
      <c r="C195" s="4"/>
      <c r="D195" s="4"/>
      <c r="E195" s="4"/>
    </row>
    <row r="196" spans="1:5" ht="15.75" customHeight="1" x14ac:dyDescent="0.3">
      <c r="A196" s="4"/>
      <c r="B196" s="4"/>
      <c r="C196" s="4"/>
      <c r="D196" s="4"/>
      <c r="E196" s="4"/>
    </row>
    <row r="197" spans="1:5" ht="15.75" customHeight="1" x14ac:dyDescent="0.3">
      <c r="A197" s="4"/>
      <c r="B197" s="4"/>
      <c r="C197" s="4"/>
      <c r="D197" s="4"/>
      <c r="E197" s="4"/>
    </row>
    <row r="198" spans="1:5" ht="15.75" customHeight="1" x14ac:dyDescent="0.3">
      <c r="A198" s="4"/>
      <c r="B198" s="4"/>
      <c r="C198" s="4"/>
      <c r="D198" s="4"/>
      <c r="E198" s="4"/>
    </row>
    <row r="199" spans="1:5" ht="15.75" customHeight="1" x14ac:dyDescent="0.3">
      <c r="A199" s="4"/>
      <c r="B199" s="4"/>
      <c r="C199" s="4"/>
      <c r="D199" s="4"/>
      <c r="E199" s="4"/>
    </row>
    <row r="200" spans="1:5" ht="15.75" customHeight="1" x14ac:dyDescent="0.3">
      <c r="A200" s="4"/>
      <c r="B200" s="4"/>
      <c r="C200" s="4"/>
      <c r="D200" s="4"/>
      <c r="E200" s="4"/>
    </row>
    <row r="201" spans="1:5" ht="15.75" customHeight="1" x14ac:dyDescent="0.3">
      <c r="A201" s="4"/>
      <c r="B201" s="4"/>
      <c r="C201" s="4"/>
      <c r="D201" s="4"/>
      <c r="E201" s="4"/>
    </row>
    <row r="202" spans="1:5" ht="15.75" customHeight="1" x14ac:dyDescent="0.3">
      <c r="A202" s="4"/>
      <c r="B202" s="4"/>
      <c r="C202" s="4"/>
      <c r="D202" s="4"/>
      <c r="E202" s="4"/>
    </row>
    <row r="203" spans="1:5" ht="15.75" customHeight="1" x14ac:dyDescent="0.3">
      <c r="A203" s="4"/>
      <c r="B203" s="4"/>
      <c r="C203" s="4"/>
      <c r="D203" s="4"/>
      <c r="E203" s="4"/>
    </row>
    <row r="204" spans="1:5" ht="15.75" customHeight="1" x14ac:dyDescent="0.3">
      <c r="A204" s="4"/>
      <c r="B204" s="4"/>
      <c r="C204" s="4"/>
      <c r="D204" s="4"/>
      <c r="E204" s="4"/>
    </row>
    <row r="205" spans="1:5" ht="15.75" customHeight="1" x14ac:dyDescent="0.3">
      <c r="A205" s="4"/>
      <c r="B205" s="4"/>
      <c r="C205" s="4"/>
      <c r="D205" s="4"/>
      <c r="E205" s="4"/>
    </row>
    <row r="206" spans="1:5" ht="15.75" customHeight="1" x14ac:dyDescent="0.3">
      <c r="A206" s="4"/>
      <c r="B206" s="4"/>
      <c r="C206" s="4"/>
      <c r="D206" s="4"/>
      <c r="E206" s="4"/>
    </row>
    <row r="207" spans="1:5" ht="15.75" customHeight="1" x14ac:dyDescent="0.3">
      <c r="A207" s="4"/>
      <c r="B207" s="4"/>
      <c r="C207" s="4"/>
      <c r="D207" s="4"/>
      <c r="E207" s="4"/>
    </row>
    <row r="208" spans="1:5" ht="15.75" customHeight="1" x14ac:dyDescent="0.3">
      <c r="A208" s="4"/>
      <c r="B208" s="4"/>
      <c r="C208" s="4"/>
      <c r="D208" s="4"/>
      <c r="E208" s="4"/>
    </row>
    <row r="209" spans="1:5" ht="15.75" customHeight="1" x14ac:dyDescent="0.3">
      <c r="A209" s="4"/>
      <c r="B209" s="4"/>
      <c r="C209" s="4"/>
      <c r="D209" s="4"/>
      <c r="E209" s="4"/>
    </row>
    <row r="210" spans="1:5" ht="15.75" customHeight="1" x14ac:dyDescent="0.3">
      <c r="A210" s="4"/>
      <c r="B210" s="4"/>
      <c r="C210" s="4"/>
      <c r="D210" s="4"/>
      <c r="E210" s="4"/>
    </row>
    <row r="211" spans="1:5" ht="15.75" customHeight="1" x14ac:dyDescent="0.3">
      <c r="A211" s="4"/>
      <c r="B211" s="4"/>
      <c r="C211" s="4"/>
      <c r="D211" s="4"/>
      <c r="E211" s="4"/>
    </row>
    <row r="212" spans="1:5" ht="15.75" customHeight="1" x14ac:dyDescent="0.3">
      <c r="A212" s="4"/>
      <c r="B212" s="4"/>
      <c r="C212" s="4"/>
      <c r="D212" s="4"/>
      <c r="E212" s="4"/>
    </row>
    <row r="213" spans="1:5" ht="15.75" customHeight="1" x14ac:dyDescent="0.3">
      <c r="A213" s="4"/>
      <c r="B213" s="4"/>
      <c r="C213" s="4"/>
      <c r="D213" s="4"/>
      <c r="E213" s="4"/>
    </row>
    <row r="214" spans="1:5" ht="15.75" customHeight="1" x14ac:dyDescent="0.3">
      <c r="A214" s="4"/>
      <c r="B214" s="4"/>
      <c r="C214" s="4"/>
      <c r="D214" s="4"/>
      <c r="E214" s="4"/>
    </row>
    <row r="215" spans="1:5" ht="15.75" customHeight="1" x14ac:dyDescent="0.3">
      <c r="A215" s="4"/>
      <c r="B215" s="4"/>
      <c r="C215" s="4"/>
      <c r="D215" s="4"/>
      <c r="E215" s="4"/>
    </row>
    <row r="216" spans="1:5" ht="15.75" customHeight="1" x14ac:dyDescent="0.3">
      <c r="A216" s="4"/>
      <c r="B216" s="4"/>
      <c r="C216" s="4"/>
      <c r="D216" s="4"/>
      <c r="E216" s="4"/>
    </row>
    <row r="217" spans="1:5" ht="15.75" customHeight="1" x14ac:dyDescent="0.3">
      <c r="A217" s="4"/>
      <c r="B217" s="4"/>
      <c r="C217" s="4"/>
      <c r="D217" s="4"/>
      <c r="E217" s="4"/>
    </row>
    <row r="218" spans="1:5" ht="15.75" customHeight="1" x14ac:dyDescent="0.3">
      <c r="A218" s="4"/>
      <c r="B218" s="4"/>
      <c r="C218" s="4"/>
      <c r="D218" s="4"/>
      <c r="E218" s="4"/>
    </row>
    <row r="219" spans="1:5" ht="15.75" customHeight="1" x14ac:dyDescent="0.3">
      <c r="A219" s="4"/>
      <c r="B219" s="4"/>
      <c r="C219" s="4"/>
      <c r="D219" s="4"/>
      <c r="E219" s="4"/>
    </row>
    <row r="220" spans="1:5" ht="15.75" customHeight="1" x14ac:dyDescent="0.3">
      <c r="A220" s="4"/>
      <c r="B220" s="4"/>
      <c r="C220" s="4"/>
      <c r="D220" s="4"/>
      <c r="E220" s="4"/>
    </row>
    <row r="221" spans="1:5" ht="15.75" customHeight="1" x14ac:dyDescent="0.3">
      <c r="A221" s="4"/>
      <c r="B221" s="4"/>
      <c r="C221" s="4"/>
      <c r="D221" s="4"/>
      <c r="E221" s="4"/>
    </row>
    <row r="222" spans="1:5" ht="15.75" customHeight="1" x14ac:dyDescent="0.3">
      <c r="A222" s="4"/>
      <c r="B222" s="4"/>
      <c r="C222" s="4"/>
      <c r="D222" s="4"/>
      <c r="E222" s="4"/>
    </row>
    <row r="223" spans="1:5" ht="15.75" customHeight="1" x14ac:dyDescent="0.3">
      <c r="A223" s="4"/>
      <c r="B223" s="4"/>
      <c r="C223" s="4"/>
      <c r="D223" s="4"/>
      <c r="E223" s="4"/>
    </row>
    <row r="224" spans="1:5" ht="15.75" customHeight="1" x14ac:dyDescent="0.3">
      <c r="A224" s="4"/>
      <c r="B224" s="4"/>
      <c r="C224" s="4"/>
      <c r="D224" s="4"/>
      <c r="E224" s="4"/>
    </row>
    <row r="225" spans="1:5" ht="15.75" customHeight="1" x14ac:dyDescent="0.3">
      <c r="A225" s="4"/>
      <c r="B225" s="4"/>
      <c r="C225" s="4"/>
      <c r="D225" s="4"/>
      <c r="E225" s="4"/>
    </row>
    <row r="226" spans="1:5" ht="15.75" customHeight="1" x14ac:dyDescent="0.3">
      <c r="A226" s="4"/>
      <c r="B226" s="4"/>
      <c r="C226" s="4"/>
      <c r="D226" s="4"/>
      <c r="E226" s="4"/>
    </row>
    <row r="227" spans="1:5" ht="15.75" customHeight="1" x14ac:dyDescent="0.25"/>
    <row r="228" spans="1:5" ht="15.75" customHeight="1" x14ac:dyDescent="0.25"/>
    <row r="229" spans="1:5" ht="15.75" customHeight="1" x14ac:dyDescent="0.25"/>
    <row r="230" spans="1:5" ht="15.75" customHeight="1" x14ac:dyDescent="0.25"/>
    <row r="231" spans="1:5" ht="15.75" customHeight="1" x14ac:dyDescent="0.25"/>
    <row r="232" spans="1:5" ht="15.75" customHeight="1" x14ac:dyDescent="0.25"/>
    <row r="233" spans="1:5" ht="15.75" customHeight="1" x14ac:dyDescent="0.25"/>
    <row r="234" spans="1:5" ht="15.75" customHeight="1" x14ac:dyDescent="0.25"/>
    <row r="235" spans="1:5" ht="15.75" customHeight="1" x14ac:dyDescent="0.25"/>
    <row r="236" spans="1:5" ht="15.75" customHeight="1" x14ac:dyDescent="0.25"/>
    <row r="237" spans="1:5" ht="15.75" customHeight="1" x14ac:dyDescent="0.25"/>
    <row r="238" spans="1:5" ht="15.75" customHeight="1" x14ac:dyDescent="0.25"/>
    <row r="239" spans="1:5" ht="15.75" customHeight="1" x14ac:dyDescent="0.25"/>
    <row r="240" spans="1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000"/>
  <sheetViews>
    <sheetView workbookViewId="0"/>
  </sheetViews>
  <sheetFormatPr defaultColWidth="14.42578125" defaultRowHeight="15" customHeight="1" x14ac:dyDescent="0.25"/>
  <cols>
    <col min="1" max="1" width="42.7109375" customWidth="1"/>
    <col min="2" max="4" width="13.7109375" customWidth="1"/>
    <col min="5" max="8" width="8.7109375" customWidth="1"/>
  </cols>
  <sheetData>
    <row r="1" spans="1:8" ht="15" customHeight="1" x14ac:dyDescent="0.3">
      <c r="A1" s="4" t="s">
        <v>48</v>
      </c>
      <c r="B1" s="4"/>
      <c r="C1" s="4"/>
      <c r="D1" s="4"/>
      <c r="E1" s="54"/>
      <c r="F1" s="54"/>
      <c r="G1" s="54"/>
      <c r="H1" s="54"/>
    </row>
    <row r="2" spans="1:8" ht="15" customHeight="1" x14ac:dyDescent="0.3">
      <c r="A2" s="104"/>
      <c r="B2" s="4"/>
      <c r="C2" s="4"/>
      <c r="D2" s="4"/>
    </row>
    <row r="3" spans="1:8" ht="15" customHeight="1" x14ac:dyDescent="0.3">
      <c r="A3" s="4" t="s">
        <v>118</v>
      </c>
      <c r="B3" s="4"/>
      <c r="C3" s="4"/>
      <c r="D3" s="4"/>
    </row>
    <row r="4" spans="1:8" ht="15" customHeight="1" x14ac:dyDescent="0.3">
      <c r="A4" s="4"/>
      <c r="B4" s="4"/>
      <c r="C4" s="4"/>
      <c r="D4" s="4"/>
    </row>
    <row r="5" spans="1:8" ht="15" customHeight="1" x14ac:dyDescent="0.3">
      <c r="A5" s="93" t="s">
        <v>53</v>
      </c>
      <c r="B5" s="14">
        <v>2010</v>
      </c>
      <c r="C5" s="14">
        <v>2011</v>
      </c>
      <c r="D5" s="14">
        <v>2012</v>
      </c>
    </row>
    <row r="6" spans="1:8" ht="15" customHeight="1" x14ac:dyDescent="0.3">
      <c r="A6" s="97" t="s">
        <v>87</v>
      </c>
      <c r="B6" s="4"/>
      <c r="C6" s="96" t="s">
        <v>88</v>
      </c>
      <c r="D6" s="96" t="s">
        <v>88</v>
      </c>
    </row>
    <row r="7" spans="1:8" ht="15" customHeight="1" x14ac:dyDescent="0.3">
      <c r="A7" s="95" t="s">
        <v>89</v>
      </c>
      <c r="B7" s="4"/>
      <c r="C7" s="96" t="s">
        <v>88</v>
      </c>
      <c r="D7" s="96" t="s">
        <v>88</v>
      </c>
    </row>
    <row r="8" spans="1:8" ht="15" customHeight="1" x14ac:dyDescent="0.3">
      <c r="A8" s="97" t="s">
        <v>90</v>
      </c>
      <c r="B8" s="98">
        <v>109</v>
      </c>
      <c r="C8" s="98">
        <v>306</v>
      </c>
      <c r="D8" s="98">
        <v>541</v>
      </c>
    </row>
    <row r="9" spans="1:8" ht="15" customHeight="1" x14ac:dyDescent="0.3">
      <c r="A9" s="97" t="s">
        <v>91</v>
      </c>
      <c r="B9" s="98">
        <v>202</v>
      </c>
      <c r="C9" s="98">
        <v>247</v>
      </c>
      <c r="D9" s="98">
        <v>256</v>
      </c>
    </row>
    <row r="10" spans="1:8" ht="15" customHeight="1" x14ac:dyDescent="0.3">
      <c r="A10" s="97" t="s">
        <v>92</v>
      </c>
      <c r="B10" s="98">
        <v>126</v>
      </c>
      <c r="C10" s="98">
        <v>180</v>
      </c>
      <c r="D10" s="98">
        <v>184</v>
      </c>
    </row>
    <row r="11" spans="1:8" ht="15" customHeight="1" x14ac:dyDescent="0.3">
      <c r="A11" s="97" t="s">
        <v>93</v>
      </c>
      <c r="B11" s="99">
        <v>73</v>
      </c>
      <c r="C11" s="99">
        <v>86</v>
      </c>
      <c r="D11" s="99">
        <v>93</v>
      </c>
    </row>
    <row r="12" spans="1:8" ht="16.5" x14ac:dyDescent="0.3">
      <c r="A12" s="100" t="s">
        <v>94</v>
      </c>
      <c r="B12" s="98">
        <f>SUM(B8:B11)</f>
        <v>510</v>
      </c>
      <c r="C12" s="98">
        <f>SUM(C8:C11)</f>
        <v>819</v>
      </c>
      <c r="D12" s="98">
        <f>SUM(D8:D11)</f>
        <v>1074</v>
      </c>
    </row>
    <row r="13" spans="1:8" ht="16.5" x14ac:dyDescent="0.3">
      <c r="A13" s="95"/>
      <c r="B13" s="98"/>
      <c r="C13" s="98"/>
      <c r="D13" s="98"/>
    </row>
    <row r="14" spans="1:8" ht="16.5" x14ac:dyDescent="0.3">
      <c r="A14" s="97" t="s">
        <v>62</v>
      </c>
      <c r="B14" s="98">
        <v>101</v>
      </c>
      <c r="C14" s="98">
        <v>187</v>
      </c>
      <c r="D14" s="98">
        <v>216</v>
      </c>
    </row>
    <row r="15" spans="1:8" ht="16.5" x14ac:dyDescent="0.3">
      <c r="A15" s="95" t="s">
        <v>119</v>
      </c>
      <c r="B15" s="98">
        <v>41</v>
      </c>
      <c r="C15" s="98">
        <v>44</v>
      </c>
      <c r="D15" s="98">
        <v>53</v>
      </c>
    </row>
    <row r="16" spans="1:8" ht="16.5" x14ac:dyDescent="0.3">
      <c r="A16" s="95" t="s">
        <v>96</v>
      </c>
      <c r="B16" s="99">
        <v>66</v>
      </c>
      <c r="C16" s="99">
        <v>71</v>
      </c>
      <c r="D16" s="99">
        <v>97</v>
      </c>
    </row>
    <row r="17" spans="1:4" ht="16.5" x14ac:dyDescent="0.3">
      <c r="A17" s="100" t="s">
        <v>97</v>
      </c>
      <c r="B17" s="98">
        <f>SUM(B12:B16)</f>
        <v>718</v>
      </c>
      <c r="C17" s="98">
        <f>SUM(C12:C16)</f>
        <v>1121</v>
      </c>
      <c r="D17" s="98">
        <f>SUM(D12:D16)</f>
        <v>1440</v>
      </c>
    </row>
    <row r="18" spans="1:4" ht="16.5" x14ac:dyDescent="0.3">
      <c r="A18" s="95"/>
      <c r="B18" s="98"/>
      <c r="C18" s="98"/>
      <c r="D18" s="98"/>
    </row>
    <row r="19" spans="1:4" ht="16.5" x14ac:dyDescent="0.3">
      <c r="A19" s="97" t="s">
        <v>120</v>
      </c>
      <c r="B19" s="98" t="s">
        <v>88</v>
      </c>
      <c r="C19" s="98" t="s">
        <v>88</v>
      </c>
      <c r="D19" s="98" t="s">
        <v>88</v>
      </c>
    </row>
    <row r="20" spans="1:4" ht="16.5" x14ac:dyDescent="0.3">
      <c r="A20" s="95" t="s">
        <v>99</v>
      </c>
      <c r="B20" s="98" t="s">
        <v>88</v>
      </c>
      <c r="C20" s="98" t="s">
        <v>88</v>
      </c>
      <c r="D20" s="98" t="s">
        <v>88</v>
      </c>
    </row>
    <row r="21" spans="1:4" ht="15.75" customHeight="1" x14ac:dyDescent="0.3">
      <c r="A21" s="97" t="s">
        <v>100</v>
      </c>
      <c r="B21" s="98">
        <v>67</v>
      </c>
      <c r="C21" s="98">
        <v>89</v>
      </c>
      <c r="D21" s="98">
        <v>113</v>
      </c>
    </row>
    <row r="22" spans="1:4" ht="15.75" customHeight="1" x14ac:dyDescent="0.3">
      <c r="A22" s="97" t="s">
        <v>102</v>
      </c>
      <c r="B22" s="99">
        <v>112</v>
      </c>
      <c r="C22" s="99">
        <v>137</v>
      </c>
      <c r="D22" s="99">
        <v>148</v>
      </c>
    </row>
    <row r="23" spans="1:4" ht="15.75" customHeight="1" x14ac:dyDescent="0.3">
      <c r="A23" s="100" t="s">
        <v>103</v>
      </c>
      <c r="B23" s="98">
        <f>B22+B21</f>
        <v>179</v>
      </c>
      <c r="C23" s="98">
        <f>C22+C21</f>
        <v>226</v>
      </c>
      <c r="D23" s="98">
        <f>D22+D21</f>
        <v>261</v>
      </c>
    </row>
    <row r="24" spans="1:4" ht="15.75" customHeight="1" x14ac:dyDescent="0.3">
      <c r="A24" s="97"/>
      <c r="B24" s="98"/>
      <c r="C24" s="98"/>
      <c r="D24" s="98"/>
    </row>
    <row r="25" spans="1:4" ht="15.75" customHeight="1" x14ac:dyDescent="0.3">
      <c r="A25" s="95" t="s">
        <v>104</v>
      </c>
      <c r="B25" s="98">
        <v>1</v>
      </c>
      <c r="C25" s="98">
        <v>1</v>
      </c>
      <c r="D25" s="98">
        <v>0</v>
      </c>
    </row>
    <row r="26" spans="1:4" ht="15.75" customHeight="1" x14ac:dyDescent="0.3">
      <c r="A26" s="95" t="s">
        <v>105</v>
      </c>
      <c r="B26" s="99">
        <v>27</v>
      </c>
      <c r="C26" s="99">
        <v>40</v>
      </c>
      <c r="D26" s="99">
        <v>46</v>
      </c>
    </row>
    <row r="27" spans="1:4" ht="15.75" customHeight="1" x14ac:dyDescent="0.3">
      <c r="A27" s="105" t="s">
        <v>106</v>
      </c>
      <c r="B27" s="98">
        <f>B26+B25+B23</f>
        <v>207</v>
      </c>
      <c r="C27" s="98">
        <f>C26+C25+C23</f>
        <v>267</v>
      </c>
      <c r="D27" s="98">
        <f>D26+D25+D23</f>
        <v>307</v>
      </c>
    </row>
    <row r="28" spans="1:4" ht="15.75" customHeight="1" x14ac:dyDescent="0.3">
      <c r="A28" s="95"/>
      <c r="B28" s="98" t="s">
        <v>88</v>
      </c>
      <c r="C28" s="98" t="s">
        <v>88</v>
      </c>
      <c r="D28" s="98" t="s">
        <v>88</v>
      </c>
    </row>
    <row r="29" spans="1:4" ht="15.75" customHeight="1" x14ac:dyDescent="0.3">
      <c r="A29" s="97" t="s">
        <v>121</v>
      </c>
      <c r="B29" s="98" t="s">
        <v>88</v>
      </c>
      <c r="C29" s="98" t="s">
        <v>88</v>
      </c>
      <c r="D29" s="98" t="s">
        <v>88</v>
      </c>
    </row>
    <row r="30" spans="1:4" ht="15.75" customHeight="1" x14ac:dyDescent="0.3">
      <c r="A30" s="97" t="s">
        <v>109</v>
      </c>
      <c r="B30" s="98">
        <v>347</v>
      </c>
      <c r="C30" s="98">
        <v>424</v>
      </c>
      <c r="D30" s="98">
        <v>446</v>
      </c>
    </row>
    <row r="31" spans="1:4" ht="15.75" customHeight="1" x14ac:dyDescent="0.3">
      <c r="A31" s="97" t="s">
        <v>110</v>
      </c>
      <c r="B31" s="98">
        <v>249</v>
      </c>
      <c r="C31" s="98">
        <v>515</v>
      </c>
      <c r="D31" s="98">
        <v>772</v>
      </c>
    </row>
    <row r="32" spans="1:4" ht="15.75" customHeight="1" x14ac:dyDescent="0.3">
      <c r="A32" s="95" t="s">
        <v>111</v>
      </c>
      <c r="B32" s="99">
        <v>-85</v>
      </c>
      <c r="C32" s="99">
        <v>-85</v>
      </c>
      <c r="D32" s="99">
        <v>-85</v>
      </c>
    </row>
    <row r="33" spans="1:4" ht="15.75" customHeight="1" x14ac:dyDescent="0.3">
      <c r="A33" s="100" t="s">
        <v>122</v>
      </c>
      <c r="B33" s="98">
        <f>B32+B31+B30</f>
        <v>511</v>
      </c>
      <c r="C33" s="98">
        <f>C32+C31+C30</f>
        <v>854</v>
      </c>
      <c r="D33" s="98">
        <f>D32+D31+D30</f>
        <v>1133</v>
      </c>
    </row>
    <row r="34" spans="1:4" ht="15.75" customHeight="1" x14ac:dyDescent="0.3">
      <c r="A34" s="97"/>
      <c r="B34" s="98"/>
      <c r="C34" s="98"/>
      <c r="D34" s="98"/>
    </row>
    <row r="35" spans="1:4" ht="15.75" customHeight="1" x14ac:dyDescent="0.3">
      <c r="A35" s="100" t="s">
        <v>113</v>
      </c>
      <c r="B35" s="98">
        <f>B33+B27</f>
        <v>718</v>
      </c>
      <c r="C35" s="98">
        <f>C33+C27</f>
        <v>1121</v>
      </c>
      <c r="D35" s="98">
        <f>D33+D27</f>
        <v>1440</v>
      </c>
    </row>
    <row r="36" spans="1:4" ht="15.75" customHeight="1" x14ac:dyDescent="0.3">
      <c r="A36" s="4"/>
      <c r="B36" s="4"/>
      <c r="C36" s="4"/>
      <c r="D36" s="4"/>
    </row>
    <row r="37" spans="1:4" ht="15.75" customHeight="1" x14ac:dyDescent="0.3">
      <c r="A37" s="4"/>
      <c r="B37" s="4"/>
      <c r="C37" s="4"/>
      <c r="D37" s="4"/>
    </row>
    <row r="38" spans="1:4" ht="15.75" customHeight="1" x14ac:dyDescent="0.3">
      <c r="A38" s="4"/>
      <c r="B38" s="4"/>
      <c r="C38" s="4"/>
      <c r="D38" s="4"/>
    </row>
    <row r="39" spans="1:4" ht="15.75" customHeight="1" x14ac:dyDescent="0.3">
      <c r="A39" s="4"/>
      <c r="B39" s="4"/>
      <c r="C39" s="4"/>
      <c r="D39" s="4"/>
    </row>
    <row r="40" spans="1:4" ht="15.75" customHeight="1" x14ac:dyDescent="0.3">
      <c r="A40" s="4"/>
      <c r="B40" s="4"/>
      <c r="C40" s="4"/>
      <c r="D40" s="4"/>
    </row>
    <row r="41" spans="1:4" ht="15.75" customHeight="1" x14ac:dyDescent="0.3">
      <c r="A41" s="4"/>
      <c r="B41" s="4"/>
      <c r="C41" s="4"/>
      <c r="D41" s="4"/>
    </row>
    <row r="42" spans="1:4" ht="15.75" customHeight="1" x14ac:dyDescent="0.3">
      <c r="A42" s="4"/>
      <c r="B42" s="4"/>
      <c r="C42" s="4"/>
      <c r="D42" s="4"/>
    </row>
    <row r="43" spans="1:4" ht="15.75" customHeight="1" x14ac:dyDescent="0.3">
      <c r="A43" s="4"/>
      <c r="B43" s="4"/>
      <c r="C43" s="4"/>
      <c r="D43" s="4"/>
    </row>
    <row r="44" spans="1:4" ht="15.75" customHeight="1" x14ac:dyDescent="0.3">
      <c r="A44" s="4"/>
      <c r="B44" s="4"/>
      <c r="C44" s="4"/>
      <c r="D44" s="4"/>
    </row>
    <row r="45" spans="1:4" ht="15.75" customHeight="1" x14ac:dyDescent="0.3">
      <c r="A45" s="4"/>
      <c r="B45" s="4"/>
      <c r="C45" s="4"/>
      <c r="D45" s="4"/>
    </row>
    <row r="46" spans="1:4" ht="15.75" customHeight="1" x14ac:dyDescent="0.3">
      <c r="A46" s="4"/>
      <c r="B46" s="4"/>
      <c r="C46" s="4"/>
      <c r="D46" s="4"/>
    </row>
    <row r="47" spans="1:4" ht="15.75" customHeight="1" x14ac:dyDescent="0.3">
      <c r="A47" s="4"/>
      <c r="B47" s="4"/>
      <c r="C47" s="4"/>
      <c r="D47" s="4"/>
    </row>
    <row r="48" spans="1:4" ht="15.75" customHeight="1" x14ac:dyDescent="0.3">
      <c r="A48" s="4"/>
      <c r="B48" s="4"/>
      <c r="C48" s="4"/>
      <c r="D48" s="4"/>
    </row>
    <row r="49" spans="1:4" ht="15.75" customHeight="1" x14ac:dyDescent="0.3">
      <c r="A49" s="4"/>
      <c r="B49" s="4"/>
      <c r="C49" s="4"/>
      <c r="D49" s="4"/>
    </row>
    <row r="50" spans="1:4" ht="15.75" customHeight="1" x14ac:dyDescent="0.3">
      <c r="A50" s="4"/>
      <c r="B50" s="4"/>
      <c r="C50" s="4"/>
      <c r="D50" s="4"/>
    </row>
    <row r="51" spans="1:4" ht="15.75" customHeight="1" x14ac:dyDescent="0.3">
      <c r="A51" s="4"/>
      <c r="B51" s="4"/>
      <c r="C51" s="4"/>
      <c r="D51" s="4"/>
    </row>
    <row r="52" spans="1:4" ht="15.75" customHeight="1" x14ac:dyDescent="0.3">
      <c r="A52" s="4"/>
      <c r="B52" s="4"/>
      <c r="C52" s="4"/>
      <c r="D52" s="4"/>
    </row>
    <row r="53" spans="1:4" ht="15.75" customHeight="1" x14ac:dyDescent="0.3">
      <c r="A53" s="4"/>
      <c r="B53" s="4"/>
      <c r="C53" s="4"/>
      <c r="D53" s="4"/>
    </row>
    <row r="54" spans="1:4" ht="15.75" customHeight="1" x14ac:dyDescent="0.3">
      <c r="A54" s="4"/>
      <c r="B54" s="4"/>
      <c r="C54" s="4"/>
      <c r="D54" s="4"/>
    </row>
    <row r="55" spans="1:4" ht="15.75" customHeight="1" x14ac:dyDescent="0.3">
      <c r="A55" s="4"/>
      <c r="B55" s="4"/>
      <c r="C55" s="4"/>
      <c r="D55" s="4"/>
    </row>
    <row r="56" spans="1:4" ht="15.75" customHeight="1" x14ac:dyDescent="0.3">
      <c r="A56" s="4"/>
      <c r="B56" s="4"/>
      <c r="C56" s="4"/>
      <c r="D56" s="4"/>
    </row>
    <row r="57" spans="1:4" ht="15.75" customHeight="1" x14ac:dyDescent="0.3">
      <c r="A57" s="4"/>
      <c r="B57" s="4"/>
      <c r="C57" s="4"/>
      <c r="D57" s="4"/>
    </row>
    <row r="58" spans="1:4" ht="15.75" customHeight="1" x14ac:dyDescent="0.3">
      <c r="A58" s="4"/>
      <c r="B58" s="4"/>
      <c r="C58" s="4"/>
      <c r="D58" s="4"/>
    </row>
    <row r="59" spans="1:4" ht="15.75" customHeight="1" x14ac:dyDescent="0.3">
      <c r="A59" s="4"/>
      <c r="B59" s="4"/>
      <c r="C59" s="4"/>
      <c r="D59" s="4"/>
    </row>
    <row r="60" spans="1:4" ht="15.75" customHeight="1" x14ac:dyDescent="0.3">
      <c r="A60" s="4"/>
      <c r="B60" s="4"/>
      <c r="C60" s="4"/>
      <c r="D60" s="4"/>
    </row>
    <row r="61" spans="1:4" ht="15.75" customHeight="1" x14ac:dyDescent="0.3">
      <c r="A61" s="4"/>
      <c r="B61" s="4"/>
      <c r="C61" s="4"/>
      <c r="D61" s="4"/>
    </row>
    <row r="62" spans="1:4" ht="15.75" customHeight="1" x14ac:dyDescent="0.3">
      <c r="A62" s="4"/>
      <c r="B62" s="4"/>
      <c r="C62" s="4"/>
      <c r="D62" s="4"/>
    </row>
    <row r="63" spans="1:4" ht="15.75" customHeight="1" x14ac:dyDescent="0.3">
      <c r="A63" s="4"/>
      <c r="B63" s="4"/>
      <c r="C63" s="4"/>
      <c r="D63" s="4"/>
    </row>
    <row r="64" spans="1:4" ht="15.75" customHeight="1" x14ac:dyDescent="0.3">
      <c r="A64" s="4"/>
      <c r="B64" s="4"/>
      <c r="C64" s="4"/>
      <c r="D64" s="4"/>
    </row>
    <row r="65" spans="1:4" ht="15.75" customHeight="1" x14ac:dyDescent="0.3">
      <c r="A65" s="4"/>
      <c r="B65" s="4"/>
      <c r="C65" s="4"/>
      <c r="D65" s="4"/>
    </row>
    <row r="66" spans="1:4" ht="15.75" customHeight="1" x14ac:dyDescent="0.3">
      <c r="A66" s="4"/>
      <c r="B66" s="4"/>
      <c r="C66" s="4"/>
      <c r="D66" s="4"/>
    </row>
    <row r="67" spans="1:4" ht="15.75" customHeight="1" x14ac:dyDescent="0.3">
      <c r="A67" s="4"/>
      <c r="B67" s="4"/>
      <c r="C67" s="4"/>
      <c r="D67" s="4"/>
    </row>
    <row r="68" spans="1:4" ht="15.75" customHeight="1" x14ac:dyDescent="0.3">
      <c r="A68" s="4"/>
      <c r="B68" s="4"/>
      <c r="C68" s="4"/>
      <c r="D68" s="4"/>
    </row>
    <row r="69" spans="1:4" ht="15.75" customHeight="1" x14ac:dyDescent="0.3">
      <c r="A69" s="4"/>
      <c r="B69" s="4"/>
      <c r="C69" s="4"/>
      <c r="D69" s="4"/>
    </row>
    <row r="70" spans="1:4" ht="15.75" customHeight="1" x14ac:dyDescent="0.3">
      <c r="A70" s="4"/>
      <c r="B70" s="4"/>
      <c r="C70" s="4"/>
      <c r="D70" s="4"/>
    </row>
    <row r="71" spans="1:4" ht="15.75" customHeight="1" x14ac:dyDescent="0.3">
      <c r="A71" s="4"/>
      <c r="B71" s="4"/>
      <c r="C71" s="4"/>
      <c r="D71" s="4"/>
    </row>
    <row r="72" spans="1:4" ht="15.75" customHeight="1" x14ac:dyDescent="0.3">
      <c r="A72" s="4"/>
      <c r="B72" s="4"/>
      <c r="C72" s="4"/>
      <c r="D72" s="4"/>
    </row>
    <row r="73" spans="1:4" ht="15.75" customHeight="1" x14ac:dyDescent="0.3">
      <c r="A73" s="4"/>
      <c r="B73" s="4"/>
      <c r="C73" s="4"/>
      <c r="D73" s="4"/>
    </row>
    <row r="74" spans="1:4" ht="15.75" customHeight="1" x14ac:dyDescent="0.3">
      <c r="A74" s="4"/>
      <c r="B74" s="4"/>
      <c r="C74" s="4"/>
      <c r="D74" s="4"/>
    </row>
    <row r="75" spans="1:4" ht="15.75" customHeight="1" x14ac:dyDescent="0.3">
      <c r="A75" s="4"/>
      <c r="B75" s="4"/>
      <c r="C75" s="4"/>
      <c r="D75" s="4"/>
    </row>
    <row r="76" spans="1:4" ht="15.75" customHeight="1" x14ac:dyDescent="0.3">
      <c r="A76" s="4"/>
      <c r="B76" s="4"/>
      <c r="C76" s="4"/>
      <c r="D76" s="4"/>
    </row>
    <row r="77" spans="1:4" ht="15.75" customHeight="1" x14ac:dyDescent="0.3">
      <c r="A77" s="4"/>
      <c r="B77" s="4"/>
      <c r="C77" s="4"/>
      <c r="D77" s="4"/>
    </row>
    <row r="78" spans="1:4" ht="15.75" customHeight="1" x14ac:dyDescent="0.3">
      <c r="A78" s="4"/>
      <c r="B78" s="4"/>
      <c r="C78" s="4"/>
      <c r="D78" s="4"/>
    </row>
    <row r="79" spans="1:4" ht="15.75" customHeight="1" x14ac:dyDescent="0.3">
      <c r="A79" s="4"/>
      <c r="B79" s="4"/>
      <c r="C79" s="4"/>
      <c r="D79" s="4"/>
    </row>
    <row r="80" spans="1:4" ht="15.75" customHeight="1" x14ac:dyDescent="0.3">
      <c r="A80" s="4"/>
      <c r="B80" s="4"/>
      <c r="C80" s="4"/>
      <c r="D80" s="4"/>
    </row>
    <row r="81" spans="1:4" ht="15.75" customHeight="1" x14ac:dyDescent="0.3">
      <c r="A81" s="4"/>
      <c r="B81" s="4"/>
      <c r="C81" s="4"/>
      <c r="D81" s="4"/>
    </row>
    <row r="82" spans="1:4" ht="15.75" customHeight="1" x14ac:dyDescent="0.3">
      <c r="A82" s="4"/>
      <c r="B82" s="4"/>
      <c r="C82" s="4"/>
      <c r="D82" s="4"/>
    </row>
    <row r="83" spans="1:4" ht="15.75" customHeight="1" x14ac:dyDescent="0.3">
      <c r="A83" s="4"/>
      <c r="B83" s="4"/>
      <c r="C83" s="4"/>
      <c r="D83" s="4"/>
    </row>
    <row r="84" spans="1:4" ht="15.75" customHeight="1" x14ac:dyDescent="0.3">
      <c r="A84" s="4"/>
      <c r="B84" s="4"/>
      <c r="C84" s="4"/>
      <c r="D84" s="4"/>
    </row>
    <row r="85" spans="1:4" ht="15.75" customHeight="1" x14ac:dyDescent="0.3">
      <c r="A85" s="4"/>
      <c r="B85" s="4"/>
      <c r="C85" s="4"/>
      <c r="D85" s="4"/>
    </row>
    <row r="86" spans="1:4" ht="15.75" customHeight="1" x14ac:dyDescent="0.3">
      <c r="A86" s="4"/>
      <c r="B86" s="4"/>
      <c r="C86" s="4"/>
      <c r="D86" s="4"/>
    </row>
    <row r="87" spans="1:4" ht="15.75" customHeight="1" x14ac:dyDescent="0.3">
      <c r="A87" s="4"/>
      <c r="B87" s="4"/>
      <c r="C87" s="4"/>
      <c r="D87" s="4"/>
    </row>
    <row r="88" spans="1:4" ht="15.75" customHeight="1" x14ac:dyDescent="0.3">
      <c r="A88" s="4"/>
      <c r="B88" s="4"/>
      <c r="C88" s="4"/>
      <c r="D88" s="4"/>
    </row>
    <row r="89" spans="1:4" ht="15.75" customHeight="1" x14ac:dyDescent="0.3">
      <c r="A89" s="4"/>
      <c r="B89" s="4"/>
      <c r="C89" s="4"/>
      <c r="D89" s="4"/>
    </row>
    <row r="90" spans="1:4" ht="15.75" customHeight="1" x14ac:dyDescent="0.3">
      <c r="A90" s="4"/>
      <c r="B90" s="4"/>
      <c r="C90" s="4"/>
      <c r="D90" s="4"/>
    </row>
    <row r="91" spans="1:4" ht="15.75" customHeight="1" x14ac:dyDescent="0.3">
      <c r="A91" s="4"/>
      <c r="B91" s="4"/>
      <c r="C91" s="4"/>
      <c r="D91" s="4"/>
    </row>
    <row r="92" spans="1:4" ht="15.75" customHeight="1" x14ac:dyDescent="0.3">
      <c r="A92" s="4"/>
      <c r="B92" s="4"/>
      <c r="C92" s="4"/>
      <c r="D92" s="4"/>
    </row>
    <row r="93" spans="1:4" ht="15.75" customHeight="1" x14ac:dyDescent="0.3">
      <c r="A93" s="4"/>
      <c r="B93" s="4"/>
      <c r="C93" s="4"/>
      <c r="D93" s="4"/>
    </row>
    <row r="94" spans="1:4" ht="15.75" customHeight="1" x14ac:dyDescent="0.3">
      <c r="A94" s="4"/>
      <c r="B94" s="4"/>
      <c r="C94" s="4"/>
      <c r="D94" s="4"/>
    </row>
    <row r="95" spans="1:4" ht="15.75" customHeight="1" x14ac:dyDescent="0.3">
      <c r="A95" s="4"/>
      <c r="B95" s="4"/>
      <c r="C95" s="4"/>
      <c r="D95" s="4"/>
    </row>
    <row r="96" spans="1:4" ht="15.75" customHeight="1" x14ac:dyDescent="0.3">
      <c r="A96" s="4"/>
      <c r="B96" s="4"/>
      <c r="C96" s="4"/>
      <c r="D96" s="4"/>
    </row>
    <row r="97" spans="1:4" ht="15.75" customHeight="1" x14ac:dyDescent="0.3">
      <c r="A97" s="4"/>
      <c r="B97" s="4"/>
      <c r="C97" s="4"/>
      <c r="D97" s="4"/>
    </row>
    <row r="98" spans="1:4" ht="15.75" customHeight="1" x14ac:dyDescent="0.3">
      <c r="A98" s="4"/>
      <c r="B98" s="4"/>
      <c r="C98" s="4"/>
      <c r="D98" s="4"/>
    </row>
    <row r="99" spans="1:4" ht="15.75" customHeight="1" x14ac:dyDescent="0.3">
      <c r="A99" s="4"/>
      <c r="B99" s="4"/>
      <c r="C99" s="4"/>
      <c r="D99" s="4"/>
    </row>
    <row r="100" spans="1:4" ht="15.75" customHeight="1" x14ac:dyDescent="0.3">
      <c r="A100" s="4"/>
      <c r="B100" s="4"/>
      <c r="C100" s="4"/>
      <c r="D100" s="4"/>
    </row>
    <row r="101" spans="1:4" ht="15.75" customHeight="1" x14ac:dyDescent="0.3">
      <c r="A101" s="4"/>
      <c r="B101" s="4"/>
      <c r="C101" s="4"/>
      <c r="D101" s="4"/>
    </row>
    <row r="102" spans="1:4" ht="15.75" customHeight="1" x14ac:dyDescent="0.3">
      <c r="A102" s="4"/>
      <c r="B102" s="4"/>
      <c r="C102" s="4"/>
      <c r="D102" s="4"/>
    </row>
    <row r="103" spans="1:4" ht="15.75" customHeight="1" x14ac:dyDescent="0.3">
      <c r="A103" s="4"/>
      <c r="B103" s="4"/>
      <c r="C103" s="4"/>
      <c r="D103" s="4"/>
    </row>
    <row r="104" spans="1:4" ht="15.75" customHeight="1" x14ac:dyDescent="0.3">
      <c r="A104" s="4"/>
      <c r="B104" s="4"/>
      <c r="C104" s="4"/>
      <c r="D104" s="4"/>
    </row>
    <row r="105" spans="1:4" ht="15.75" customHeight="1" x14ac:dyDescent="0.3">
      <c r="A105" s="4"/>
      <c r="B105" s="4"/>
      <c r="C105" s="4"/>
      <c r="D105" s="4"/>
    </row>
    <row r="106" spans="1:4" ht="15.75" customHeight="1" x14ac:dyDescent="0.3">
      <c r="A106" s="4"/>
      <c r="B106" s="4"/>
      <c r="C106" s="4"/>
      <c r="D106" s="4"/>
    </row>
    <row r="107" spans="1:4" ht="15.75" customHeight="1" x14ac:dyDescent="0.3">
      <c r="A107" s="4"/>
      <c r="B107" s="4"/>
      <c r="C107" s="4"/>
      <c r="D107" s="4"/>
    </row>
    <row r="108" spans="1:4" ht="15.75" customHeight="1" x14ac:dyDescent="0.3">
      <c r="A108" s="4"/>
      <c r="B108" s="4"/>
      <c r="C108" s="4"/>
      <c r="D108" s="4"/>
    </row>
    <row r="109" spans="1:4" ht="15.75" customHeight="1" x14ac:dyDescent="0.3">
      <c r="A109" s="4"/>
      <c r="B109" s="4"/>
      <c r="C109" s="4"/>
      <c r="D109" s="4"/>
    </row>
    <row r="110" spans="1:4" ht="15.75" customHeight="1" x14ac:dyDescent="0.3">
      <c r="A110" s="4"/>
      <c r="B110" s="4"/>
      <c r="C110" s="4"/>
      <c r="D110" s="4"/>
    </row>
    <row r="111" spans="1:4" ht="15.75" customHeight="1" x14ac:dyDescent="0.3">
      <c r="A111" s="4"/>
      <c r="B111" s="4"/>
      <c r="C111" s="4"/>
      <c r="D111" s="4"/>
    </row>
    <row r="112" spans="1:4" ht="15.75" customHeight="1" x14ac:dyDescent="0.3">
      <c r="A112" s="4"/>
      <c r="B112" s="4"/>
      <c r="C112" s="4"/>
      <c r="D112" s="4"/>
    </row>
    <row r="113" spans="1:4" ht="15.75" customHeight="1" x14ac:dyDescent="0.3">
      <c r="A113" s="4"/>
      <c r="B113" s="4"/>
      <c r="C113" s="4"/>
      <c r="D113" s="4"/>
    </row>
    <row r="114" spans="1:4" ht="15.75" customHeight="1" x14ac:dyDescent="0.3">
      <c r="A114" s="4"/>
      <c r="B114" s="4"/>
      <c r="C114" s="4"/>
      <c r="D114" s="4"/>
    </row>
    <row r="115" spans="1:4" ht="15.75" customHeight="1" x14ac:dyDescent="0.3">
      <c r="A115" s="4"/>
      <c r="B115" s="4"/>
      <c r="C115" s="4"/>
      <c r="D115" s="4"/>
    </row>
    <row r="116" spans="1:4" ht="15.75" customHeight="1" x14ac:dyDescent="0.3">
      <c r="A116" s="4"/>
      <c r="B116" s="4"/>
      <c r="C116" s="4"/>
      <c r="D116" s="4"/>
    </row>
    <row r="117" spans="1:4" ht="15.75" customHeight="1" x14ac:dyDescent="0.3">
      <c r="A117" s="4"/>
      <c r="B117" s="4"/>
      <c r="C117" s="4"/>
      <c r="D117" s="4"/>
    </row>
    <row r="118" spans="1:4" ht="15.75" customHeight="1" x14ac:dyDescent="0.3">
      <c r="A118" s="4"/>
      <c r="B118" s="4"/>
      <c r="C118" s="4"/>
      <c r="D118" s="4"/>
    </row>
    <row r="119" spans="1:4" ht="15.75" customHeight="1" x14ac:dyDescent="0.3">
      <c r="A119" s="4"/>
      <c r="B119" s="4"/>
      <c r="C119" s="4"/>
      <c r="D119" s="4"/>
    </row>
    <row r="120" spans="1:4" ht="15.75" customHeight="1" x14ac:dyDescent="0.3">
      <c r="A120" s="4"/>
      <c r="B120" s="4"/>
      <c r="C120" s="4"/>
      <c r="D120" s="4"/>
    </row>
    <row r="121" spans="1:4" ht="15.75" customHeight="1" x14ac:dyDescent="0.3">
      <c r="A121" s="4"/>
      <c r="B121" s="4"/>
      <c r="C121" s="4"/>
      <c r="D121" s="4"/>
    </row>
    <row r="122" spans="1:4" ht="15.75" customHeight="1" x14ac:dyDescent="0.3">
      <c r="A122" s="4"/>
      <c r="B122" s="4"/>
      <c r="C122" s="4"/>
      <c r="D122" s="4"/>
    </row>
    <row r="123" spans="1:4" ht="15.75" customHeight="1" x14ac:dyDescent="0.3">
      <c r="A123" s="4"/>
      <c r="B123" s="4"/>
      <c r="C123" s="4"/>
      <c r="D123" s="4"/>
    </row>
    <row r="124" spans="1:4" ht="15.75" customHeight="1" x14ac:dyDescent="0.3">
      <c r="A124" s="4"/>
      <c r="B124" s="4"/>
      <c r="C124" s="4"/>
      <c r="D124" s="4"/>
    </row>
    <row r="125" spans="1:4" ht="15.75" customHeight="1" x14ac:dyDescent="0.3">
      <c r="A125" s="4"/>
      <c r="B125" s="4"/>
      <c r="C125" s="4"/>
      <c r="D125" s="4"/>
    </row>
    <row r="126" spans="1:4" ht="15.75" customHeight="1" x14ac:dyDescent="0.3">
      <c r="A126" s="4"/>
      <c r="B126" s="4"/>
      <c r="C126" s="4"/>
      <c r="D126" s="4"/>
    </row>
    <row r="127" spans="1:4" ht="15.75" customHeight="1" x14ac:dyDescent="0.3">
      <c r="A127" s="4"/>
      <c r="B127" s="4"/>
      <c r="C127" s="4"/>
      <c r="D127" s="4"/>
    </row>
    <row r="128" spans="1:4" ht="15.75" customHeight="1" x14ac:dyDescent="0.3">
      <c r="A128" s="4"/>
      <c r="B128" s="4"/>
      <c r="C128" s="4"/>
      <c r="D128" s="4"/>
    </row>
    <row r="129" spans="1:4" ht="15.75" customHeight="1" x14ac:dyDescent="0.3">
      <c r="A129" s="4"/>
      <c r="B129" s="4"/>
      <c r="C129" s="4"/>
      <c r="D129" s="4"/>
    </row>
    <row r="130" spans="1:4" ht="15.75" customHeight="1" x14ac:dyDescent="0.3">
      <c r="A130" s="4"/>
      <c r="B130" s="4"/>
      <c r="C130" s="4"/>
      <c r="D130" s="4"/>
    </row>
    <row r="131" spans="1:4" ht="15.75" customHeight="1" x14ac:dyDescent="0.3">
      <c r="A131" s="4"/>
      <c r="B131" s="4"/>
      <c r="C131" s="4"/>
      <c r="D131" s="4"/>
    </row>
    <row r="132" spans="1:4" ht="15.75" customHeight="1" x14ac:dyDescent="0.3">
      <c r="A132" s="4"/>
      <c r="B132" s="4"/>
      <c r="C132" s="4"/>
      <c r="D132" s="4"/>
    </row>
    <row r="133" spans="1:4" ht="15.75" customHeight="1" x14ac:dyDescent="0.3">
      <c r="A133" s="4"/>
      <c r="B133" s="4"/>
      <c r="C133" s="4"/>
      <c r="D133" s="4"/>
    </row>
    <row r="134" spans="1:4" ht="15.75" customHeight="1" x14ac:dyDescent="0.3">
      <c r="A134" s="4"/>
      <c r="B134" s="4"/>
      <c r="C134" s="4"/>
      <c r="D134" s="4"/>
    </row>
    <row r="135" spans="1:4" ht="15.75" customHeight="1" x14ac:dyDescent="0.3">
      <c r="A135" s="4"/>
      <c r="B135" s="4"/>
      <c r="C135" s="4"/>
      <c r="D135" s="4"/>
    </row>
    <row r="136" spans="1:4" ht="15.75" customHeight="1" x14ac:dyDescent="0.3">
      <c r="A136" s="4"/>
      <c r="B136" s="4"/>
      <c r="C136" s="4"/>
      <c r="D136" s="4"/>
    </row>
    <row r="137" spans="1:4" ht="15.75" customHeight="1" x14ac:dyDescent="0.3">
      <c r="A137" s="4"/>
      <c r="B137" s="4"/>
      <c r="C137" s="4"/>
      <c r="D137" s="4"/>
    </row>
    <row r="138" spans="1:4" ht="15.75" customHeight="1" x14ac:dyDescent="0.3">
      <c r="A138" s="4"/>
      <c r="B138" s="4"/>
      <c r="C138" s="4"/>
      <c r="D138" s="4"/>
    </row>
    <row r="139" spans="1:4" ht="15.75" customHeight="1" x14ac:dyDescent="0.3">
      <c r="A139" s="4"/>
      <c r="B139" s="4"/>
      <c r="C139" s="4"/>
      <c r="D139" s="4"/>
    </row>
    <row r="140" spans="1:4" ht="15.75" customHeight="1" x14ac:dyDescent="0.3">
      <c r="A140" s="4"/>
      <c r="B140" s="4"/>
      <c r="C140" s="4"/>
      <c r="D140" s="4"/>
    </row>
    <row r="141" spans="1:4" ht="15.75" customHeight="1" x14ac:dyDescent="0.3">
      <c r="A141" s="4"/>
      <c r="B141" s="4"/>
      <c r="C141" s="4"/>
      <c r="D141" s="4"/>
    </row>
    <row r="142" spans="1:4" ht="15.75" customHeight="1" x14ac:dyDescent="0.3">
      <c r="A142" s="4"/>
      <c r="B142" s="4"/>
      <c r="C142" s="4"/>
      <c r="D142" s="4"/>
    </row>
    <row r="143" spans="1:4" ht="15.75" customHeight="1" x14ac:dyDescent="0.3">
      <c r="A143" s="4"/>
      <c r="B143" s="4"/>
      <c r="C143" s="4"/>
      <c r="D143" s="4"/>
    </row>
    <row r="144" spans="1:4" ht="15.75" customHeight="1" x14ac:dyDescent="0.3">
      <c r="A144" s="4"/>
      <c r="B144" s="4"/>
      <c r="C144" s="4"/>
      <c r="D144" s="4"/>
    </row>
    <row r="145" spans="1:4" ht="15.75" customHeight="1" x14ac:dyDescent="0.3">
      <c r="A145" s="4"/>
      <c r="B145" s="4"/>
      <c r="C145" s="4"/>
      <c r="D145" s="4"/>
    </row>
    <row r="146" spans="1:4" ht="15.75" customHeight="1" x14ac:dyDescent="0.3">
      <c r="A146" s="4"/>
      <c r="B146" s="4"/>
      <c r="C146" s="4"/>
      <c r="D146" s="4"/>
    </row>
    <row r="147" spans="1:4" ht="15.75" customHeight="1" x14ac:dyDescent="0.3">
      <c r="A147" s="4"/>
      <c r="B147" s="4"/>
      <c r="C147" s="4"/>
      <c r="D147" s="4"/>
    </row>
    <row r="148" spans="1:4" ht="15.75" customHeight="1" x14ac:dyDescent="0.3">
      <c r="A148" s="4"/>
      <c r="B148" s="4"/>
      <c r="C148" s="4"/>
      <c r="D148" s="4"/>
    </row>
    <row r="149" spans="1:4" ht="15.75" customHeight="1" x14ac:dyDescent="0.3">
      <c r="A149" s="4"/>
      <c r="B149" s="4"/>
      <c r="C149" s="4"/>
      <c r="D149" s="4"/>
    </row>
    <row r="150" spans="1:4" ht="15.75" customHeight="1" x14ac:dyDescent="0.3">
      <c r="A150" s="4"/>
      <c r="B150" s="4"/>
      <c r="C150" s="4"/>
      <c r="D150" s="4"/>
    </row>
    <row r="151" spans="1:4" ht="15.75" customHeight="1" x14ac:dyDescent="0.3">
      <c r="A151" s="4"/>
      <c r="B151" s="4"/>
      <c r="C151" s="4"/>
      <c r="D151" s="4"/>
    </row>
    <row r="152" spans="1:4" ht="15.75" customHeight="1" x14ac:dyDescent="0.3">
      <c r="A152" s="4"/>
      <c r="B152" s="4"/>
      <c r="C152" s="4"/>
      <c r="D152" s="4"/>
    </row>
    <row r="153" spans="1:4" ht="15.75" customHeight="1" x14ac:dyDescent="0.3">
      <c r="A153" s="4"/>
      <c r="B153" s="4"/>
      <c r="C153" s="4"/>
      <c r="D153" s="4"/>
    </row>
    <row r="154" spans="1:4" ht="15.75" customHeight="1" x14ac:dyDescent="0.3">
      <c r="A154" s="4"/>
      <c r="B154" s="4"/>
      <c r="C154" s="4"/>
      <c r="D154" s="4"/>
    </row>
    <row r="155" spans="1:4" ht="15.75" customHeight="1" x14ac:dyDescent="0.3">
      <c r="A155" s="4"/>
      <c r="B155" s="4"/>
      <c r="C155" s="4"/>
      <c r="D155" s="4"/>
    </row>
    <row r="156" spans="1:4" ht="15.75" customHeight="1" x14ac:dyDescent="0.3">
      <c r="A156" s="4"/>
      <c r="B156" s="4"/>
      <c r="C156" s="4"/>
      <c r="D156" s="4"/>
    </row>
    <row r="157" spans="1:4" ht="15.75" customHeight="1" x14ac:dyDescent="0.3">
      <c r="A157" s="4"/>
      <c r="B157" s="4"/>
      <c r="C157" s="4"/>
      <c r="D157" s="4"/>
    </row>
    <row r="158" spans="1:4" ht="15.75" customHeight="1" x14ac:dyDescent="0.3">
      <c r="A158" s="4"/>
      <c r="B158" s="4"/>
      <c r="C158" s="4"/>
      <c r="D158" s="4"/>
    </row>
    <row r="159" spans="1:4" ht="15.75" customHeight="1" x14ac:dyDescent="0.3">
      <c r="A159" s="4"/>
      <c r="B159" s="4"/>
      <c r="C159" s="4"/>
      <c r="D159" s="4"/>
    </row>
    <row r="160" spans="1:4" ht="15.75" customHeight="1" x14ac:dyDescent="0.3">
      <c r="A160" s="4"/>
      <c r="B160" s="4"/>
      <c r="C160" s="4"/>
      <c r="D160" s="4"/>
    </row>
    <row r="161" spans="1:4" ht="15.75" customHeight="1" x14ac:dyDescent="0.3">
      <c r="A161" s="4"/>
      <c r="B161" s="4"/>
      <c r="C161" s="4"/>
      <c r="D161" s="4"/>
    </row>
    <row r="162" spans="1:4" ht="15.75" customHeight="1" x14ac:dyDescent="0.3">
      <c r="A162" s="4"/>
      <c r="B162" s="4"/>
      <c r="C162" s="4"/>
      <c r="D162" s="4"/>
    </row>
    <row r="163" spans="1:4" ht="15.75" customHeight="1" x14ac:dyDescent="0.3">
      <c r="A163" s="4"/>
      <c r="B163" s="4"/>
      <c r="C163" s="4"/>
      <c r="D163" s="4"/>
    </row>
    <row r="164" spans="1:4" ht="15.75" customHeight="1" x14ac:dyDescent="0.3">
      <c r="A164" s="4"/>
      <c r="B164" s="4"/>
      <c r="C164" s="4"/>
      <c r="D164" s="4"/>
    </row>
    <row r="165" spans="1:4" ht="15.75" customHeight="1" x14ac:dyDescent="0.3">
      <c r="A165" s="4"/>
      <c r="B165" s="4"/>
      <c r="C165" s="4"/>
      <c r="D165" s="4"/>
    </row>
    <row r="166" spans="1:4" ht="15.75" customHeight="1" x14ac:dyDescent="0.3">
      <c r="A166" s="4"/>
      <c r="B166" s="4"/>
      <c r="C166" s="4"/>
      <c r="D166" s="4"/>
    </row>
    <row r="167" spans="1:4" ht="15.75" customHeight="1" x14ac:dyDescent="0.3">
      <c r="A167" s="4"/>
      <c r="B167" s="4"/>
      <c r="C167" s="4"/>
      <c r="D167" s="4"/>
    </row>
    <row r="168" spans="1:4" ht="15.75" customHeight="1" x14ac:dyDescent="0.3">
      <c r="A168" s="4"/>
      <c r="B168" s="4"/>
      <c r="C168" s="4"/>
      <c r="D168" s="4"/>
    </row>
    <row r="169" spans="1:4" ht="15.75" customHeight="1" x14ac:dyDescent="0.3">
      <c r="A169" s="4"/>
      <c r="B169" s="4"/>
      <c r="C169" s="4"/>
      <c r="D169" s="4"/>
    </row>
    <row r="170" spans="1:4" ht="15.75" customHeight="1" x14ac:dyDescent="0.3">
      <c r="A170" s="4"/>
      <c r="B170" s="4"/>
      <c r="C170" s="4"/>
      <c r="D170" s="4"/>
    </row>
    <row r="171" spans="1:4" ht="15.75" customHeight="1" x14ac:dyDescent="0.3">
      <c r="A171" s="4"/>
      <c r="B171" s="4"/>
      <c r="C171" s="4"/>
      <c r="D171" s="4"/>
    </row>
    <row r="172" spans="1:4" ht="15.75" customHeight="1" x14ac:dyDescent="0.3">
      <c r="A172" s="4"/>
      <c r="B172" s="4"/>
      <c r="C172" s="4"/>
      <c r="D172" s="4"/>
    </row>
    <row r="173" spans="1:4" ht="15.75" customHeight="1" x14ac:dyDescent="0.3">
      <c r="A173" s="4"/>
      <c r="B173" s="4"/>
      <c r="C173" s="4"/>
      <c r="D173" s="4"/>
    </row>
    <row r="174" spans="1:4" ht="15.75" customHeight="1" x14ac:dyDescent="0.3">
      <c r="A174" s="4"/>
      <c r="B174" s="4"/>
      <c r="C174" s="4"/>
      <c r="D174" s="4"/>
    </row>
    <row r="175" spans="1:4" ht="15.75" customHeight="1" x14ac:dyDescent="0.3">
      <c r="A175" s="4"/>
      <c r="B175" s="4"/>
      <c r="C175" s="4"/>
      <c r="D175" s="4"/>
    </row>
    <row r="176" spans="1:4" ht="15.75" customHeight="1" x14ac:dyDescent="0.3">
      <c r="A176" s="4"/>
      <c r="B176" s="4"/>
      <c r="C176" s="4"/>
      <c r="D176" s="4"/>
    </row>
    <row r="177" spans="1:4" ht="15.75" customHeight="1" x14ac:dyDescent="0.3">
      <c r="A177" s="4"/>
      <c r="B177" s="4"/>
      <c r="C177" s="4"/>
      <c r="D177" s="4"/>
    </row>
    <row r="178" spans="1:4" ht="15.75" customHeight="1" x14ac:dyDescent="0.3">
      <c r="A178" s="4"/>
      <c r="B178" s="4"/>
      <c r="C178" s="4"/>
      <c r="D178" s="4"/>
    </row>
    <row r="179" spans="1:4" ht="15.75" customHeight="1" x14ac:dyDescent="0.3">
      <c r="A179" s="4"/>
      <c r="B179" s="4"/>
      <c r="C179" s="4"/>
      <c r="D179" s="4"/>
    </row>
    <row r="180" spans="1:4" ht="15.75" customHeight="1" x14ac:dyDescent="0.3">
      <c r="A180" s="4"/>
      <c r="B180" s="4"/>
      <c r="C180" s="4"/>
      <c r="D180" s="4"/>
    </row>
    <row r="181" spans="1:4" ht="15.75" customHeight="1" x14ac:dyDescent="0.3">
      <c r="A181" s="4"/>
      <c r="B181" s="4"/>
      <c r="C181" s="4"/>
      <c r="D181" s="4"/>
    </row>
    <row r="182" spans="1:4" ht="15.75" customHeight="1" x14ac:dyDescent="0.3">
      <c r="A182" s="4"/>
      <c r="B182" s="4"/>
      <c r="C182" s="4"/>
      <c r="D182" s="4"/>
    </row>
    <row r="183" spans="1:4" ht="15.75" customHeight="1" x14ac:dyDescent="0.3">
      <c r="A183" s="4"/>
      <c r="B183" s="4"/>
      <c r="C183" s="4"/>
      <c r="D183" s="4"/>
    </row>
    <row r="184" spans="1:4" ht="15.75" customHeight="1" x14ac:dyDescent="0.3">
      <c r="A184" s="4"/>
      <c r="B184" s="4"/>
      <c r="C184" s="4"/>
      <c r="D184" s="4"/>
    </row>
    <row r="185" spans="1:4" ht="15.75" customHeight="1" x14ac:dyDescent="0.3">
      <c r="A185" s="4"/>
      <c r="B185" s="4"/>
      <c r="C185" s="4"/>
      <c r="D185" s="4"/>
    </row>
    <row r="186" spans="1:4" ht="15.75" customHeight="1" x14ac:dyDescent="0.3">
      <c r="A186" s="4"/>
      <c r="B186" s="4"/>
      <c r="C186" s="4"/>
      <c r="D186" s="4"/>
    </row>
    <row r="187" spans="1:4" ht="15.75" customHeight="1" x14ac:dyDescent="0.3">
      <c r="A187" s="4"/>
      <c r="B187" s="4"/>
      <c r="C187" s="4"/>
      <c r="D187" s="4"/>
    </row>
    <row r="188" spans="1:4" ht="15.75" customHeight="1" x14ac:dyDescent="0.3">
      <c r="A188" s="4"/>
      <c r="B188" s="4"/>
      <c r="C188" s="4"/>
      <c r="D188" s="4"/>
    </row>
    <row r="189" spans="1:4" ht="15.75" customHeight="1" x14ac:dyDescent="0.3">
      <c r="A189" s="4"/>
      <c r="B189" s="4"/>
      <c r="C189" s="4"/>
      <c r="D189" s="4"/>
    </row>
    <row r="190" spans="1:4" ht="15.75" customHeight="1" x14ac:dyDescent="0.3">
      <c r="A190" s="4"/>
      <c r="B190" s="4"/>
      <c r="C190" s="4"/>
      <c r="D190" s="4"/>
    </row>
    <row r="191" spans="1:4" ht="15.75" customHeight="1" x14ac:dyDescent="0.3">
      <c r="A191" s="4"/>
      <c r="B191" s="4"/>
      <c r="C191" s="4"/>
      <c r="D191" s="4"/>
    </row>
    <row r="192" spans="1:4" ht="15.75" customHeight="1" x14ac:dyDescent="0.3">
      <c r="A192" s="4"/>
      <c r="B192" s="4"/>
      <c r="C192" s="4"/>
      <c r="D192" s="4"/>
    </row>
    <row r="193" spans="1:4" ht="15.75" customHeight="1" x14ac:dyDescent="0.3">
      <c r="A193" s="4"/>
      <c r="B193" s="4"/>
      <c r="C193" s="4"/>
      <c r="D193" s="4"/>
    </row>
    <row r="194" spans="1:4" ht="15.75" customHeight="1" x14ac:dyDescent="0.3">
      <c r="A194" s="4"/>
      <c r="B194" s="4"/>
      <c r="C194" s="4"/>
      <c r="D194" s="4"/>
    </row>
    <row r="195" spans="1:4" ht="15.75" customHeight="1" x14ac:dyDescent="0.3">
      <c r="A195" s="4"/>
      <c r="B195" s="4"/>
      <c r="C195" s="4"/>
      <c r="D195" s="4"/>
    </row>
    <row r="196" spans="1:4" ht="15.75" customHeight="1" x14ac:dyDescent="0.3">
      <c r="A196" s="4"/>
      <c r="B196" s="4"/>
      <c r="C196" s="4"/>
      <c r="D196" s="4"/>
    </row>
    <row r="197" spans="1:4" ht="15.75" customHeight="1" x14ac:dyDescent="0.3">
      <c r="A197" s="4"/>
      <c r="B197" s="4"/>
      <c r="C197" s="4"/>
      <c r="D197" s="4"/>
    </row>
    <row r="198" spans="1:4" ht="15.75" customHeight="1" x14ac:dyDescent="0.3">
      <c r="A198" s="4"/>
      <c r="B198" s="4"/>
      <c r="C198" s="4"/>
      <c r="D198" s="4"/>
    </row>
    <row r="199" spans="1:4" ht="15.75" customHeight="1" x14ac:dyDescent="0.3">
      <c r="A199" s="4"/>
      <c r="B199" s="4"/>
      <c r="C199" s="4"/>
      <c r="D199" s="4"/>
    </row>
    <row r="200" spans="1:4" ht="15.75" customHeight="1" x14ac:dyDescent="0.3">
      <c r="A200" s="4"/>
      <c r="B200" s="4"/>
      <c r="C200" s="4"/>
      <c r="D200" s="4"/>
    </row>
    <row r="201" spans="1:4" ht="15.75" customHeight="1" x14ac:dyDescent="0.3">
      <c r="A201" s="4"/>
      <c r="B201" s="4"/>
      <c r="C201" s="4"/>
      <c r="D201" s="4"/>
    </row>
    <row r="202" spans="1:4" ht="15.75" customHeight="1" x14ac:dyDescent="0.3">
      <c r="A202" s="4"/>
      <c r="B202" s="4"/>
      <c r="C202" s="4"/>
      <c r="D202" s="4"/>
    </row>
    <row r="203" spans="1:4" ht="15.75" customHeight="1" x14ac:dyDescent="0.3">
      <c r="A203" s="4"/>
      <c r="B203" s="4"/>
      <c r="C203" s="4"/>
      <c r="D203" s="4"/>
    </row>
    <row r="204" spans="1:4" ht="15.75" customHeight="1" x14ac:dyDescent="0.3">
      <c r="A204" s="4"/>
      <c r="B204" s="4"/>
      <c r="C204" s="4"/>
      <c r="D204" s="4"/>
    </row>
    <row r="205" spans="1:4" ht="15.75" customHeight="1" x14ac:dyDescent="0.3">
      <c r="A205" s="4"/>
      <c r="B205" s="4"/>
      <c r="C205" s="4"/>
      <c r="D205" s="4"/>
    </row>
    <row r="206" spans="1:4" ht="15.75" customHeight="1" x14ac:dyDescent="0.3">
      <c r="A206" s="4"/>
      <c r="B206" s="4"/>
      <c r="C206" s="4"/>
      <c r="D206" s="4"/>
    </row>
    <row r="207" spans="1:4" ht="15.75" customHeight="1" x14ac:dyDescent="0.3">
      <c r="A207" s="4"/>
      <c r="B207" s="4"/>
      <c r="C207" s="4"/>
      <c r="D207" s="4"/>
    </row>
    <row r="208" spans="1:4" ht="15.75" customHeight="1" x14ac:dyDescent="0.3">
      <c r="A208" s="4"/>
      <c r="B208" s="4"/>
      <c r="C208" s="4"/>
      <c r="D208" s="4"/>
    </row>
    <row r="209" spans="1:4" ht="15.75" customHeight="1" x14ac:dyDescent="0.3">
      <c r="A209" s="4"/>
      <c r="B209" s="4"/>
      <c r="C209" s="4"/>
      <c r="D209" s="4"/>
    </row>
    <row r="210" spans="1:4" ht="15.75" customHeight="1" x14ac:dyDescent="0.3">
      <c r="A210" s="4"/>
      <c r="B210" s="4"/>
      <c r="C210" s="4"/>
      <c r="D210" s="4"/>
    </row>
    <row r="211" spans="1:4" ht="15.75" customHeight="1" x14ac:dyDescent="0.3">
      <c r="A211" s="4"/>
      <c r="B211" s="4"/>
      <c r="C211" s="4"/>
      <c r="D211" s="4"/>
    </row>
    <row r="212" spans="1:4" ht="15.75" customHeight="1" x14ac:dyDescent="0.3">
      <c r="A212" s="4"/>
      <c r="B212" s="4"/>
      <c r="C212" s="4"/>
      <c r="D212" s="4"/>
    </row>
    <row r="213" spans="1:4" ht="15.75" customHeight="1" x14ac:dyDescent="0.3">
      <c r="A213" s="4"/>
      <c r="B213" s="4"/>
      <c r="C213" s="4"/>
      <c r="D213" s="4"/>
    </row>
    <row r="214" spans="1:4" ht="15.75" customHeight="1" x14ac:dyDescent="0.3">
      <c r="A214" s="4"/>
      <c r="B214" s="4"/>
      <c r="C214" s="4"/>
      <c r="D214" s="4"/>
    </row>
    <row r="215" spans="1:4" ht="15.75" customHeight="1" x14ac:dyDescent="0.3">
      <c r="A215" s="4"/>
      <c r="B215" s="4"/>
      <c r="C215" s="4"/>
      <c r="D215" s="4"/>
    </row>
    <row r="216" spans="1:4" ht="15.75" customHeight="1" x14ac:dyDescent="0.3">
      <c r="A216" s="4"/>
      <c r="B216" s="4"/>
      <c r="C216" s="4"/>
      <c r="D216" s="4"/>
    </row>
    <row r="217" spans="1:4" ht="15.75" customHeight="1" x14ac:dyDescent="0.3">
      <c r="A217" s="4"/>
      <c r="B217" s="4"/>
      <c r="C217" s="4"/>
      <c r="D217" s="4"/>
    </row>
    <row r="218" spans="1:4" ht="15.75" customHeight="1" x14ac:dyDescent="0.3">
      <c r="A218" s="4"/>
      <c r="B218" s="4"/>
      <c r="C218" s="4"/>
      <c r="D218" s="4"/>
    </row>
    <row r="219" spans="1:4" ht="15.75" customHeight="1" x14ac:dyDescent="0.3">
      <c r="A219" s="4"/>
      <c r="B219" s="4"/>
      <c r="C219" s="4"/>
      <c r="D219" s="4"/>
    </row>
    <row r="220" spans="1:4" ht="15.75" customHeight="1" x14ac:dyDescent="0.3">
      <c r="A220" s="4"/>
      <c r="B220" s="4"/>
      <c r="C220" s="4"/>
      <c r="D220" s="4"/>
    </row>
    <row r="221" spans="1:4" ht="15.75" customHeight="1" x14ac:dyDescent="0.3">
      <c r="A221" s="4"/>
      <c r="B221" s="4"/>
      <c r="C221" s="4"/>
      <c r="D221" s="4"/>
    </row>
    <row r="222" spans="1:4" ht="15.75" customHeight="1" x14ac:dyDescent="0.3">
      <c r="A222" s="4"/>
      <c r="B222" s="4"/>
      <c r="C222" s="4"/>
      <c r="D222" s="4"/>
    </row>
    <row r="223" spans="1:4" ht="15.75" customHeight="1" x14ac:dyDescent="0.3">
      <c r="A223" s="4"/>
      <c r="B223" s="4"/>
      <c r="C223" s="4"/>
      <c r="D223" s="4"/>
    </row>
    <row r="224" spans="1:4" ht="15.75" customHeight="1" x14ac:dyDescent="0.3">
      <c r="A224" s="4"/>
      <c r="B224" s="4"/>
      <c r="C224" s="4"/>
      <c r="D224" s="4"/>
    </row>
    <row r="225" spans="1:4" ht="15.75" customHeight="1" x14ac:dyDescent="0.3">
      <c r="A225" s="4"/>
      <c r="B225" s="4"/>
      <c r="C225" s="4"/>
      <c r="D225" s="4"/>
    </row>
    <row r="226" spans="1:4" ht="15.75" customHeight="1" x14ac:dyDescent="0.3">
      <c r="A226" s="4"/>
      <c r="B226" s="4"/>
      <c r="C226" s="4"/>
      <c r="D226" s="4"/>
    </row>
    <row r="227" spans="1:4" ht="15.75" customHeight="1" x14ac:dyDescent="0.3">
      <c r="A227" s="4"/>
      <c r="B227" s="4"/>
      <c r="C227" s="4"/>
      <c r="D227" s="4"/>
    </row>
    <row r="228" spans="1:4" ht="15.75" customHeight="1" x14ac:dyDescent="0.3">
      <c r="A228" s="4"/>
      <c r="B228" s="4"/>
      <c r="C228" s="4"/>
      <c r="D228" s="4"/>
    </row>
    <row r="229" spans="1:4" ht="15.75" customHeight="1" x14ac:dyDescent="0.3">
      <c r="A229" s="4"/>
      <c r="B229" s="4"/>
      <c r="C229" s="4"/>
      <c r="D229" s="4"/>
    </row>
    <row r="230" spans="1:4" ht="15.75" customHeight="1" x14ac:dyDescent="0.3">
      <c r="A230" s="4"/>
      <c r="B230" s="4"/>
      <c r="C230" s="4"/>
      <c r="D230" s="4"/>
    </row>
    <row r="231" spans="1:4" ht="15.75" customHeight="1" x14ac:dyDescent="0.3">
      <c r="A231" s="4"/>
      <c r="B231" s="4"/>
      <c r="C231" s="4"/>
      <c r="D231" s="4"/>
    </row>
    <row r="232" spans="1:4" ht="15.75" customHeight="1" x14ac:dyDescent="0.3">
      <c r="A232" s="4"/>
      <c r="B232" s="4"/>
      <c r="C232" s="4"/>
      <c r="D232" s="4"/>
    </row>
    <row r="233" spans="1:4" ht="15.75" customHeight="1" x14ac:dyDescent="0.3">
      <c r="A233" s="4"/>
      <c r="B233" s="4"/>
      <c r="C233" s="4"/>
      <c r="D233" s="4"/>
    </row>
    <row r="234" spans="1:4" ht="15.75" customHeight="1" x14ac:dyDescent="0.3">
      <c r="A234" s="4"/>
      <c r="B234" s="4"/>
      <c r="C234" s="4"/>
      <c r="D234" s="4"/>
    </row>
    <row r="235" spans="1:4" ht="15.75" customHeight="1" x14ac:dyDescent="0.3">
      <c r="A235" s="4"/>
      <c r="B235" s="4"/>
      <c r="C235" s="4"/>
      <c r="D235" s="4"/>
    </row>
    <row r="236" spans="1:4" ht="15.75" customHeight="1" x14ac:dyDescent="0.25"/>
    <row r="237" spans="1:4" ht="15.75" customHeight="1" x14ac:dyDescent="0.25"/>
    <row r="238" spans="1:4" ht="15.75" customHeight="1" x14ac:dyDescent="0.25"/>
    <row r="239" spans="1:4" ht="15.75" customHeight="1" x14ac:dyDescent="0.25"/>
    <row r="240" spans="1: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1000"/>
  <sheetViews>
    <sheetView workbookViewId="0"/>
  </sheetViews>
  <sheetFormatPr defaultColWidth="14.42578125" defaultRowHeight="15" customHeight="1" x14ac:dyDescent="0.25"/>
  <cols>
    <col min="1" max="1" width="42.7109375" customWidth="1"/>
    <col min="2" max="4" width="13.7109375" customWidth="1"/>
    <col min="5" max="6" width="9.140625" customWidth="1"/>
    <col min="7" max="7" width="8.7109375" customWidth="1"/>
  </cols>
  <sheetData>
    <row r="1" spans="1:7" ht="15" customHeight="1" x14ac:dyDescent="0.3">
      <c r="A1" s="4" t="s">
        <v>48</v>
      </c>
      <c r="B1" s="4"/>
      <c r="C1" s="4"/>
      <c r="D1" s="4"/>
      <c r="E1" s="54"/>
      <c r="F1" s="54"/>
      <c r="G1" s="54"/>
    </row>
    <row r="2" spans="1:7" ht="15" customHeight="1" x14ac:dyDescent="0.3">
      <c r="A2" s="4"/>
      <c r="B2" s="4"/>
      <c r="C2" s="4"/>
      <c r="D2" s="4"/>
      <c r="E2" s="54"/>
      <c r="F2" s="54"/>
      <c r="G2" s="54"/>
    </row>
    <row r="3" spans="1:7" ht="15" customHeight="1" x14ac:dyDescent="0.3">
      <c r="A3" s="4" t="s">
        <v>114</v>
      </c>
      <c r="B3" s="4"/>
      <c r="C3" s="4"/>
      <c r="D3" s="4"/>
      <c r="E3" s="54"/>
      <c r="F3" s="54"/>
      <c r="G3" s="54"/>
    </row>
    <row r="4" spans="1:7" ht="15" customHeight="1" x14ac:dyDescent="0.3">
      <c r="A4" s="63" t="s">
        <v>115</v>
      </c>
      <c r="B4" s="4"/>
      <c r="C4" s="4"/>
      <c r="D4" s="4"/>
      <c r="E4" s="54"/>
      <c r="F4" s="54"/>
      <c r="G4" s="54"/>
    </row>
    <row r="5" spans="1:7" ht="15" customHeight="1" x14ac:dyDescent="0.3">
      <c r="A5" s="4"/>
      <c r="B5" s="4"/>
      <c r="C5" s="4"/>
      <c r="D5" s="4"/>
      <c r="E5" s="54"/>
      <c r="F5" s="54"/>
      <c r="G5" s="54"/>
    </row>
    <row r="6" spans="1:7" ht="15" customHeight="1" x14ac:dyDescent="0.3">
      <c r="A6" s="104" t="s">
        <v>3</v>
      </c>
      <c r="B6" s="4"/>
      <c r="C6" s="4"/>
      <c r="D6" s="4"/>
      <c r="E6" s="54"/>
      <c r="F6" s="54"/>
      <c r="G6" s="54"/>
    </row>
    <row r="7" spans="1:7" ht="15" customHeight="1" x14ac:dyDescent="0.3">
      <c r="A7" s="93" t="s">
        <v>4</v>
      </c>
      <c r="B7" s="14">
        <v>2010</v>
      </c>
      <c r="C7" s="14">
        <v>2011</v>
      </c>
      <c r="D7" s="14">
        <v>2012</v>
      </c>
      <c r="E7" s="54"/>
      <c r="F7" s="54"/>
      <c r="G7" s="54"/>
    </row>
    <row r="8" spans="1:7" ht="15" customHeight="1" x14ac:dyDescent="0.3">
      <c r="A8" s="4"/>
      <c r="B8" s="4"/>
      <c r="C8" s="4"/>
      <c r="D8" s="4"/>
      <c r="E8" s="54"/>
      <c r="F8" s="54"/>
      <c r="G8" s="54"/>
    </row>
    <row r="9" spans="1:7" ht="15" customHeight="1" x14ac:dyDescent="0.3">
      <c r="A9" s="4" t="s">
        <v>9</v>
      </c>
      <c r="B9" s="23">
        <v>128462</v>
      </c>
      <c r="C9" s="23">
        <v>135496</v>
      </c>
      <c r="D9" s="23">
        <v>142528</v>
      </c>
      <c r="E9" s="54"/>
      <c r="F9" s="54"/>
      <c r="G9" s="54"/>
    </row>
    <row r="10" spans="1:7" ht="15" customHeight="1" x14ac:dyDescent="0.3">
      <c r="A10" s="4"/>
      <c r="B10" s="23"/>
      <c r="C10" s="23"/>
      <c r="D10" s="23"/>
      <c r="E10" s="54"/>
      <c r="F10" s="54"/>
      <c r="G10" s="54"/>
    </row>
    <row r="11" spans="1:7" ht="15" customHeight="1" x14ac:dyDescent="0.3">
      <c r="A11" s="4" t="s">
        <v>13</v>
      </c>
      <c r="B11" s="23">
        <f>B9*0.5558</f>
        <v>71399.179599999989</v>
      </c>
      <c r="C11" s="23">
        <f>C9*0.5573</f>
        <v>75511.920800000007</v>
      </c>
      <c r="D11" s="23">
        <f>D9*0.5559</f>
        <v>79231.315199999997</v>
      </c>
      <c r="E11" s="54"/>
      <c r="F11" s="54"/>
      <c r="G11" s="54"/>
    </row>
    <row r="12" spans="1:7" ht="16.5" x14ac:dyDescent="0.3">
      <c r="A12" s="4" t="s">
        <v>15</v>
      </c>
      <c r="B12" s="23">
        <f>B9*0.2124</f>
        <v>27285.328799999999</v>
      </c>
      <c r="C12" s="23">
        <f>C9*0.2119</f>
        <v>28711.6024</v>
      </c>
      <c r="D12" s="23">
        <f>D9*0.2126</f>
        <v>30301.452800000003</v>
      </c>
      <c r="E12" s="54"/>
      <c r="F12" s="54"/>
      <c r="G12" s="54"/>
    </row>
    <row r="13" spans="1:7" ht="16.5" x14ac:dyDescent="0.3">
      <c r="A13" s="4" t="s">
        <v>17</v>
      </c>
      <c r="B13" s="23">
        <f>B9*0.0258</f>
        <v>3314.3195999999998</v>
      </c>
      <c r="C13" s="23">
        <f>C9*0.0267</f>
        <v>3617.7432000000003</v>
      </c>
      <c r="D13" s="23">
        <f>D9*0.0253</f>
        <v>3605.9584</v>
      </c>
      <c r="E13" s="54"/>
      <c r="F13" s="54"/>
      <c r="G13" s="54"/>
    </row>
    <row r="14" spans="1:7" ht="16.5" x14ac:dyDescent="0.3">
      <c r="A14" s="4" t="s">
        <v>18</v>
      </c>
      <c r="B14" s="29">
        <v>2216</v>
      </c>
      <c r="C14" s="29">
        <v>2329</v>
      </c>
      <c r="D14" s="29">
        <v>2438</v>
      </c>
      <c r="E14" s="54"/>
      <c r="F14" s="54"/>
      <c r="G14" s="54"/>
    </row>
    <row r="15" spans="1:7" ht="16.5" x14ac:dyDescent="0.3">
      <c r="A15" s="63" t="s">
        <v>21</v>
      </c>
      <c r="B15" s="23">
        <f>SUM(B11:B14)</f>
        <v>104214.82799999999</v>
      </c>
      <c r="C15" s="23">
        <f>SUM(C11:C14)</f>
        <v>110170.26640000001</v>
      </c>
      <c r="D15" s="23">
        <f>SUM(D11:D14)</f>
        <v>115576.7264</v>
      </c>
      <c r="E15" s="54"/>
      <c r="F15" s="54"/>
      <c r="G15" s="54"/>
    </row>
    <row r="16" spans="1:7" ht="16.5" x14ac:dyDescent="0.3">
      <c r="A16" s="4"/>
      <c r="B16" s="23"/>
      <c r="C16" s="23"/>
      <c r="D16" s="23"/>
      <c r="E16" s="54"/>
      <c r="F16" s="54"/>
      <c r="G16" s="54"/>
    </row>
    <row r="17" spans="1:7" ht="16.5" x14ac:dyDescent="0.3">
      <c r="A17" s="4" t="s">
        <v>28</v>
      </c>
      <c r="B17" s="23">
        <f>B9-B15</f>
        <v>24247.172000000006</v>
      </c>
      <c r="C17" s="23">
        <f>C9-C15</f>
        <v>25325.733599999992</v>
      </c>
      <c r="D17" s="23">
        <f>D9-D15</f>
        <v>26951.2736</v>
      </c>
      <c r="E17" s="54"/>
      <c r="F17" s="54"/>
      <c r="G17" s="54"/>
    </row>
    <row r="18" spans="1:7" ht="16.5" x14ac:dyDescent="0.3">
      <c r="A18" s="4"/>
      <c r="B18" s="23"/>
      <c r="C18" s="23"/>
      <c r="D18" s="23"/>
      <c r="E18" s="54"/>
      <c r="F18" s="54"/>
      <c r="G18" s="54"/>
    </row>
    <row r="19" spans="1:7" ht="16.5" x14ac:dyDescent="0.3">
      <c r="A19" s="104" t="s">
        <v>50</v>
      </c>
      <c r="B19" s="4"/>
      <c r="C19" s="4"/>
      <c r="D19" s="4"/>
      <c r="E19" s="54"/>
      <c r="F19" s="54"/>
      <c r="G19" s="54"/>
    </row>
    <row r="20" spans="1:7" ht="16.5" x14ac:dyDescent="0.3">
      <c r="A20" s="93" t="s">
        <v>4</v>
      </c>
      <c r="B20" s="14">
        <v>2010</v>
      </c>
      <c r="C20" s="14">
        <v>2011</v>
      </c>
      <c r="D20" s="14">
        <v>2012</v>
      </c>
      <c r="E20" s="54"/>
      <c r="F20" s="54"/>
      <c r="G20" s="54"/>
    </row>
    <row r="21" spans="1:7" ht="15.75" customHeight="1" x14ac:dyDescent="0.3">
      <c r="A21" s="4"/>
      <c r="B21" s="4"/>
      <c r="C21" s="4"/>
      <c r="D21" s="4"/>
      <c r="E21" s="54"/>
      <c r="F21" s="54"/>
      <c r="G21" s="54"/>
    </row>
    <row r="22" spans="1:7" ht="15.75" customHeight="1" x14ac:dyDescent="0.3">
      <c r="A22" s="4" t="s">
        <v>54</v>
      </c>
      <c r="B22" s="4"/>
      <c r="C22" s="4"/>
      <c r="D22" s="4"/>
      <c r="E22" s="54"/>
      <c r="F22" s="54"/>
      <c r="G22" s="54"/>
    </row>
    <row r="23" spans="1:7" ht="15.75" customHeight="1" x14ac:dyDescent="0.3">
      <c r="A23" s="63" t="s">
        <v>55</v>
      </c>
      <c r="B23" s="23">
        <f>B9/7.77</f>
        <v>16533.075933075936</v>
      </c>
      <c r="C23" s="23">
        <f>C9/7.87</f>
        <v>17216.772554002542</v>
      </c>
      <c r="D23" s="23">
        <f>D9/8.064</f>
        <v>17674.603174603173</v>
      </c>
      <c r="E23" s="54"/>
      <c r="F23" s="54"/>
      <c r="G23" s="54"/>
    </row>
    <row r="24" spans="1:7" ht="15.75" customHeight="1" x14ac:dyDescent="0.3">
      <c r="A24" s="63" t="s">
        <v>58</v>
      </c>
      <c r="B24" s="23">
        <f>B9/6.1</f>
        <v>21059.344262295082</v>
      </c>
      <c r="C24" s="23">
        <f>C9/5.95</f>
        <v>22772.436974789915</v>
      </c>
      <c r="D24" s="23">
        <f>D9/5.988</f>
        <v>23802.271209084836</v>
      </c>
      <c r="E24" s="54"/>
      <c r="F24" s="54"/>
      <c r="G24" s="54"/>
    </row>
    <row r="25" spans="1:7" ht="15.75" customHeight="1" x14ac:dyDescent="0.3">
      <c r="A25" s="63" t="s">
        <v>59</v>
      </c>
      <c r="B25" s="23">
        <v>43840</v>
      </c>
      <c r="C25" s="23">
        <v>46172</v>
      </c>
      <c r="D25" s="23">
        <v>48454</v>
      </c>
      <c r="E25" s="54"/>
      <c r="F25" s="54"/>
      <c r="G25" s="54"/>
    </row>
    <row r="26" spans="1:7" ht="15.75" customHeight="1" x14ac:dyDescent="0.3">
      <c r="A26" s="63" t="s">
        <v>60</v>
      </c>
      <c r="B26" s="23">
        <v>16366</v>
      </c>
      <c r="C26" s="23">
        <v>18695</v>
      </c>
      <c r="D26" s="23">
        <v>21133</v>
      </c>
      <c r="E26" s="54"/>
      <c r="F26" s="54"/>
      <c r="G26" s="54"/>
    </row>
    <row r="27" spans="1:7" ht="15.75" customHeight="1" x14ac:dyDescent="0.3">
      <c r="A27" s="63" t="s">
        <v>62</v>
      </c>
      <c r="B27" s="29">
        <f>B25-B26</f>
        <v>27474</v>
      </c>
      <c r="C27" s="29">
        <f>C25-C26</f>
        <v>27477</v>
      </c>
      <c r="D27" s="29">
        <f>D25-D26</f>
        <v>27321</v>
      </c>
      <c r="E27" s="54"/>
      <c r="F27" s="54"/>
      <c r="G27" s="54"/>
    </row>
    <row r="28" spans="1:7" ht="15.75" customHeight="1" x14ac:dyDescent="0.3">
      <c r="A28" s="63" t="s">
        <v>64</v>
      </c>
      <c r="B28" s="23">
        <f>B23+B24+B27</f>
        <v>65066.420195371014</v>
      </c>
      <c r="C28" s="23">
        <f>C23+C24+C27</f>
        <v>67466.20952879246</v>
      </c>
      <c r="D28" s="23">
        <f>D23+D24+D27</f>
        <v>68797.874383688002</v>
      </c>
      <c r="E28" s="54"/>
      <c r="F28" s="54"/>
      <c r="G28" s="54"/>
    </row>
    <row r="29" spans="1:7" ht="15.75" customHeight="1" x14ac:dyDescent="0.3">
      <c r="A29" s="4"/>
      <c r="B29" s="23"/>
      <c r="C29" s="23"/>
      <c r="D29" s="23"/>
      <c r="E29" s="54"/>
      <c r="F29" s="54"/>
      <c r="G29" s="54"/>
    </row>
    <row r="30" spans="1:7" ht="15.75" customHeight="1" x14ac:dyDescent="0.3">
      <c r="A30" s="4" t="s">
        <v>67</v>
      </c>
      <c r="B30" s="23"/>
      <c r="C30" s="23"/>
      <c r="D30" s="23"/>
      <c r="E30" s="54"/>
      <c r="F30" s="54"/>
      <c r="G30" s="54"/>
    </row>
    <row r="31" spans="1:7" ht="15.75" customHeight="1" x14ac:dyDescent="0.3">
      <c r="A31" s="63" t="s">
        <v>68</v>
      </c>
      <c r="B31" s="23">
        <f>B9/12.15</f>
        <v>10573.004115226337</v>
      </c>
      <c r="C31" s="23">
        <f>C9/12.16</f>
        <v>11142.763157894737</v>
      </c>
      <c r="D31" s="23">
        <f>D9/12.193</f>
        <v>11689.329943410154</v>
      </c>
      <c r="E31" s="54"/>
      <c r="F31" s="54"/>
      <c r="G31" s="54"/>
    </row>
    <row r="32" spans="1:7" ht="15.75" customHeight="1" x14ac:dyDescent="0.3">
      <c r="A32" s="4"/>
      <c r="B32" s="23"/>
      <c r="C32" s="23"/>
      <c r="D32" s="23"/>
      <c r="E32" s="54"/>
      <c r="F32" s="54"/>
      <c r="G32" s="54"/>
    </row>
    <row r="33" spans="1:7" ht="15.75" customHeight="1" x14ac:dyDescent="0.3">
      <c r="A33" s="4" t="s">
        <v>71</v>
      </c>
      <c r="B33" s="23">
        <f>B28-B31</f>
        <v>54493.416080144678</v>
      </c>
      <c r="C33" s="23">
        <f>C28-C31</f>
        <v>56323.446370897727</v>
      </c>
      <c r="D33" s="23">
        <f>D28-D31</f>
        <v>57108.544440277852</v>
      </c>
      <c r="E33" s="54"/>
      <c r="F33" s="54"/>
      <c r="G33" s="54"/>
    </row>
    <row r="34" spans="1:7" ht="15.75" customHeight="1" x14ac:dyDescent="0.3">
      <c r="A34" s="4"/>
      <c r="B34" s="23"/>
      <c r="C34" s="23"/>
      <c r="D34" s="23"/>
      <c r="E34" s="54"/>
      <c r="F34" s="54"/>
      <c r="G34" s="54"/>
    </row>
    <row r="35" spans="1:7" ht="15.75" customHeight="1" x14ac:dyDescent="0.3">
      <c r="A35" s="61" t="s">
        <v>73</v>
      </c>
      <c r="B35" s="14">
        <v>2010</v>
      </c>
      <c r="C35" s="14">
        <v>2011</v>
      </c>
      <c r="D35" s="14">
        <v>2012</v>
      </c>
      <c r="E35" s="54"/>
      <c r="F35" s="54"/>
      <c r="G35" s="54"/>
    </row>
    <row r="36" spans="1:7" ht="15.75" customHeight="1" x14ac:dyDescent="0.3">
      <c r="A36" s="63" t="s">
        <v>78</v>
      </c>
      <c r="B36" s="76">
        <f>B11/B9</f>
        <v>0.55579999999999996</v>
      </c>
      <c r="C36" s="76">
        <f>C11/C9</f>
        <v>0.55730000000000002</v>
      </c>
      <c r="D36" s="76">
        <f>D11/D9</f>
        <v>0.55589999999999995</v>
      </c>
      <c r="E36" s="54"/>
      <c r="F36" s="54"/>
      <c r="G36" s="54"/>
    </row>
    <row r="37" spans="1:7" ht="15.75" customHeight="1" x14ac:dyDescent="0.3">
      <c r="A37" s="63" t="s">
        <v>80</v>
      </c>
      <c r="B37" s="76">
        <f>B12/B9</f>
        <v>0.21240000000000001</v>
      </c>
      <c r="C37" s="76">
        <f>C12/C9</f>
        <v>0.21190000000000001</v>
      </c>
      <c r="D37" s="76">
        <f>D12/D9</f>
        <v>0.21260000000000001</v>
      </c>
      <c r="E37" s="54"/>
      <c r="F37" s="54"/>
      <c r="G37" s="54"/>
    </row>
    <row r="38" spans="1:7" ht="15.75" customHeight="1" x14ac:dyDescent="0.3">
      <c r="A38" s="63" t="s">
        <v>81</v>
      </c>
      <c r="B38" s="76">
        <f>B13/B9</f>
        <v>2.58E-2</v>
      </c>
      <c r="C38" s="76">
        <f>C13/C9</f>
        <v>2.6700000000000002E-2</v>
      </c>
      <c r="D38" s="76">
        <f>D13/D9</f>
        <v>2.53E-2</v>
      </c>
      <c r="E38" s="54"/>
      <c r="F38" s="54"/>
      <c r="G38" s="54"/>
    </row>
    <row r="39" spans="1:7" ht="15.75" customHeight="1" x14ac:dyDescent="0.3">
      <c r="A39" s="63" t="s">
        <v>82</v>
      </c>
      <c r="B39" s="76">
        <f>B23/B9</f>
        <v>0.12870012870012873</v>
      </c>
      <c r="C39" s="76">
        <f>C23/C9</f>
        <v>0.12706480304955528</v>
      </c>
      <c r="D39" s="76">
        <f>D23/D9</f>
        <v>0.1240079365079365</v>
      </c>
      <c r="E39" s="54"/>
      <c r="F39" s="54"/>
      <c r="G39" s="54"/>
    </row>
    <row r="40" spans="1:7" ht="15.75" customHeight="1" x14ac:dyDescent="0.3">
      <c r="A40" s="63" t="s">
        <v>83</v>
      </c>
      <c r="B40" s="76">
        <f>B24/B9</f>
        <v>0.16393442622950821</v>
      </c>
      <c r="C40" s="76">
        <f>C24/C9</f>
        <v>0.16806722689075629</v>
      </c>
      <c r="D40" s="76">
        <f>D24/D9</f>
        <v>0.16700066800267202</v>
      </c>
      <c r="E40" s="54"/>
      <c r="F40" s="54"/>
      <c r="G40" s="54"/>
    </row>
    <row r="41" spans="1:7" ht="15.75" customHeight="1" x14ac:dyDescent="0.3">
      <c r="A41" s="63" t="s">
        <v>84</v>
      </c>
      <c r="B41" s="76">
        <f>B27/B9</f>
        <v>0.21386869268733166</v>
      </c>
      <c r="C41" s="76">
        <f>C27/C9</f>
        <v>0.2027882741925961</v>
      </c>
      <c r="D41" s="76">
        <f>D27/D9</f>
        <v>0.19168865065110013</v>
      </c>
      <c r="E41" s="54"/>
      <c r="F41" s="54"/>
      <c r="G41" s="54"/>
    </row>
    <row r="42" spans="1:7" ht="15.75" customHeight="1" x14ac:dyDescent="0.3">
      <c r="A42" s="63" t="s">
        <v>68</v>
      </c>
      <c r="B42" s="76">
        <f>B31/B9</f>
        <v>8.2304526748971193E-2</v>
      </c>
      <c r="C42" s="76">
        <f>C31/C9</f>
        <v>8.223684210526315E-2</v>
      </c>
      <c r="D42" s="76">
        <f>D31/D9</f>
        <v>8.2014270483064061E-2</v>
      </c>
      <c r="E42" s="54"/>
      <c r="F42" s="54"/>
      <c r="G42" s="54"/>
    </row>
    <row r="43" spans="1:7" ht="15.75" customHeight="1" x14ac:dyDescent="0.3">
      <c r="A43" s="4"/>
      <c r="B43" s="23"/>
      <c r="C43" s="23"/>
      <c r="D43" s="23"/>
      <c r="E43" s="54"/>
      <c r="F43" s="54"/>
      <c r="G43" s="54"/>
    </row>
    <row r="44" spans="1:7" ht="15.75" customHeight="1" x14ac:dyDescent="0.3">
      <c r="A44" s="4"/>
      <c r="B44" s="23"/>
      <c r="C44" s="23"/>
      <c r="D44" s="23"/>
      <c r="E44" s="54"/>
      <c r="F44" s="54"/>
      <c r="G44" s="54"/>
    </row>
    <row r="45" spans="1:7" ht="15.75" customHeight="1" x14ac:dyDescent="0.3">
      <c r="A45" s="4"/>
      <c r="B45" s="23"/>
      <c r="C45" s="23"/>
      <c r="D45" s="23"/>
      <c r="E45" s="54"/>
      <c r="F45" s="54"/>
      <c r="G45" s="54"/>
    </row>
    <row r="46" spans="1:7" ht="15.75" customHeight="1" x14ac:dyDescent="0.3">
      <c r="A46" s="4"/>
      <c r="B46" s="23"/>
      <c r="C46" s="23"/>
      <c r="D46" s="23"/>
      <c r="E46" s="54"/>
      <c r="F46" s="54"/>
      <c r="G46" s="54"/>
    </row>
    <row r="47" spans="1:7" ht="15.75" customHeight="1" x14ac:dyDescent="0.3">
      <c r="A47" s="4"/>
      <c r="B47" s="23"/>
      <c r="C47" s="23"/>
      <c r="D47" s="23"/>
      <c r="E47" s="54"/>
      <c r="F47" s="54"/>
      <c r="G47" s="54"/>
    </row>
    <row r="48" spans="1:7" ht="15.75" customHeight="1" x14ac:dyDescent="0.3">
      <c r="A48" s="4"/>
      <c r="B48" s="23"/>
      <c r="C48" s="23"/>
      <c r="D48" s="23"/>
      <c r="E48" s="54"/>
      <c r="F48" s="54"/>
      <c r="G48" s="54"/>
    </row>
    <row r="49" spans="1:7" ht="15.75" customHeight="1" x14ac:dyDescent="0.3">
      <c r="A49" s="4"/>
      <c r="B49" s="23"/>
      <c r="C49" s="23"/>
      <c r="D49" s="23"/>
      <c r="E49" s="54"/>
      <c r="F49" s="54"/>
      <c r="G49" s="54"/>
    </row>
    <row r="50" spans="1:7" ht="15.75" customHeight="1" x14ac:dyDescent="0.3">
      <c r="A50" s="4"/>
      <c r="B50" s="23"/>
      <c r="C50" s="23"/>
      <c r="D50" s="23"/>
      <c r="E50" s="54"/>
      <c r="F50" s="54"/>
      <c r="G50" s="54"/>
    </row>
    <row r="51" spans="1:7" ht="15.75" customHeight="1" x14ac:dyDescent="0.3">
      <c r="A51" s="4"/>
      <c r="B51" s="23"/>
      <c r="C51" s="23"/>
      <c r="D51" s="23"/>
      <c r="E51" s="54"/>
      <c r="F51" s="54"/>
      <c r="G51" s="54"/>
    </row>
    <row r="52" spans="1:7" ht="15.75" customHeight="1" x14ac:dyDescent="0.3">
      <c r="A52" s="4"/>
      <c r="B52" s="23"/>
      <c r="C52" s="23"/>
      <c r="D52" s="23"/>
      <c r="E52" s="54"/>
      <c r="F52" s="54"/>
      <c r="G52" s="54"/>
    </row>
    <row r="53" spans="1:7" ht="15.75" customHeight="1" x14ac:dyDescent="0.3">
      <c r="A53" s="4"/>
      <c r="B53" s="23"/>
      <c r="C53" s="23"/>
      <c r="D53" s="23"/>
      <c r="E53" s="54"/>
      <c r="F53" s="54"/>
      <c r="G53" s="54"/>
    </row>
    <row r="54" spans="1:7" ht="15.75" customHeight="1" x14ac:dyDescent="0.3">
      <c r="A54" s="4"/>
      <c r="B54" s="23"/>
      <c r="C54" s="23"/>
      <c r="D54" s="23"/>
      <c r="E54" s="54"/>
      <c r="F54" s="54"/>
      <c r="G54" s="54"/>
    </row>
    <row r="55" spans="1:7" ht="15.75" customHeight="1" x14ac:dyDescent="0.3">
      <c r="A55" s="4"/>
      <c r="B55" s="23"/>
      <c r="C55" s="23"/>
      <c r="D55" s="23"/>
      <c r="E55" s="54"/>
      <c r="F55" s="54"/>
      <c r="G55" s="54"/>
    </row>
    <row r="56" spans="1:7" ht="15.75" customHeight="1" x14ac:dyDescent="0.3">
      <c r="A56" s="4"/>
      <c r="B56" s="23"/>
      <c r="C56" s="23"/>
      <c r="D56" s="23"/>
      <c r="E56" s="54"/>
      <c r="F56" s="54"/>
      <c r="G56" s="54"/>
    </row>
    <row r="57" spans="1:7" ht="15.75" customHeight="1" x14ac:dyDescent="0.3">
      <c r="A57" s="4"/>
      <c r="B57" s="23"/>
      <c r="C57" s="23"/>
      <c r="D57" s="23"/>
      <c r="E57" s="54"/>
      <c r="F57" s="54"/>
      <c r="G57" s="54"/>
    </row>
    <row r="58" spans="1:7" ht="15.75" customHeight="1" x14ac:dyDescent="0.3">
      <c r="A58" s="4"/>
      <c r="B58" s="23"/>
      <c r="C58" s="23"/>
      <c r="D58" s="23"/>
      <c r="E58" s="54"/>
      <c r="F58" s="54"/>
      <c r="G58" s="54"/>
    </row>
    <row r="59" spans="1:7" ht="15.75" customHeight="1" x14ac:dyDescent="0.3">
      <c r="A59" s="4"/>
      <c r="B59" s="23"/>
      <c r="C59" s="23"/>
      <c r="D59" s="23"/>
      <c r="E59" s="54"/>
      <c r="F59" s="54"/>
      <c r="G59" s="54"/>
    </row>
    <row r="60" spans="1:7" ht="15.75" customHeight="1" x14ac:dyDescent="0.3">
      <c r="A60" s="4"/>
      <c r="B60" s="23"/>
      <c r="C60" s="23"/>
      <c r="D60" s="23"/>
      <c r="E60" s="54"/>
      <c r="F60" s="54"/>
      <c r="G60" s="54"/>
    </row>
    <row r="61" spans="1:7" ht="15.75" customHeight="1" x14ac:dyDescent="0.3">
      <c r="A61" s="4"/>
      <c r="B61" s="23"/>
      <c r="C61" s="23"/>
      <c r="D61" s="23"/>
      <c r="E61" s="54"/>
      <c r="F61" s="54"/>
      <c r="G61" s="54"/>
    </row>
    <row r="62" spans="1:7" ht="15.75" customHeight="1" x14ac:dyDescent="0.3">
      <c r="A62" s="4"/>
      <c r="B62" s="23"/>
      <c r="C62" s="23"/>
      <c r="D62" s="23"/>
      <c r="E62" s="54"/>
      <c r="F62" s="54"/>
      <c r="G62" s="54"/>
    </row>
    <row r="63" spans="1:7" ht="15.75" customHeight="1" x14ac:dyDescent="0.3">
      <c r="A63" s="4"/>
      <c r="B63" s="23"/>
      <c r="C63" s="23"/>
      <c r="D63" s="23"/>
      <c r="E63" s="54"/>
      <c r="F63" s="54"/>
      <c r="G63" s="54"/>
    </row>
    <row r="64" spans="1:7" ht="15.75" customHeight="1" x14ac:dyDescent="0.3">
      <c r="A64" s="4"/>
      <c r="B64" s="23"/>
      <c r="C64" s="23"/>
      <c r="D64" s="23"/>
      <c r="E64" s="54"/>
      <c r="F64" s="54"/>
      <c r="G64" s="54"/>
    </row>
    <row r="65" spans="1:7" ht="15.75" customHeight="1" x14ac:dyDescent="0.3">
      <c r="A65" s="4"/>
      <c r="B65" s="23"/>
      <c r="C65" s="23"/>
      <c r="D65" s="23"/>
      <c r="E65" s="54"/>
      <c r="F65" s="54"/>
      <c r="G65" s="54"/>
    </row>
    <row r="66" spans="1:7" ht="15.75" customHeight="1" x14ac:dyDescent="0.3">
      <c r="A66" s="4"/>
      <c r="B66" s="23"/>
      <c r="C66" s="23"/>
      <c r="D66" s="23"/>
      <c r="E66" s="54"/>
      <c r="F66" s="54"/>
      <c r="G66" s="54"/>
    </row>
    <row r="67" spans="1:7" ht="15.75" customHeight="1" x14ac:dyDescent="0.3">
      <c r="A67" s="4"/>
      <c r="B67" s="23"/>
      <c r="C67" s="23"/>
      <c r="D67" s="23"/>
      <c r="E67" s="54"/>
      <c r="F67" s="54"/>
      <c r="G67" s="54"/>
    </row>
    <row r="68" spans="1:7" ht="15.75" customHeight="1" x14ac:dyDescent="0.3">
      <c r="A68" s="4"/>
      <c r="B68" s="23"/>
      <c r="C68" s="23"/>
      <c r="D68" s="23"/>
      <c r="E68" s="54"/>
      <c r="F68" s="54"/>
      <c r="G68" s="54"/>
    </row>
    <row r="69" spans="1:7" ht="15.75" customHeight="1" x14ac:dyDescent="0.3">
      <c r="A69" s="4"/>
      <c r="B69" s="23"/>
      <c r="C69" s="23"/>
      <c r="D69" s="23"/>
      <c r="E69" s="54"/>
      <c r="F69" s="54"/>
      <c r="G69" s="54"/>
    </row>
    <row r="70" spans="1:7" ht="15.75" customHeight="1" x14ac:dyDescent="0.3">
      <c r="A70" s="4"/>
      <c r="B70" s="23"/>
      <c r="C70" s="23"/>
      <c r="D70" s="23"/>
      <c r="E70" s="54"/>
      <c r="F70" s="54"/>
      <c r="G70" s="54"/>
    </row>
    <row r="71" spans="1:7" ht="15.75" customHeight="1" x14ac:dyDescent="0.3">
      <c r="A71" s="4"/>
      <c r="B71" s="23"/>
      <c r="C71" s="23"/>
      <c r="D71" s="23"/>
      <c r="E71" s="54"/>
      <c r="F71" s="54"/>
      <c r="G71" s="54"/>
    </row>
    <row r="72" spans="1:7" ht="15.75" customHeight="1" x14ac:dyDescent="0.3">
      <c r="A72" s="4"/>
      <c r="B72" s="23"/>
      <c r="C72" s="23"/>
      <c r="D72" s="23"/>
      <c r="E72" s="54"/>
      <c r="F72" s="54"/>
      <c r="G72" s="54"/>
    </row>
    <row r="73" spans="1:7" ht="15.75" customHeight="1" x14ac:dyDescent="0.3">
      <c r="A73" s="4"/>
      <c r="B73" s="23"/>
      <c r="C73" s="23"/>
      <c r="D73" s="23"/>
      <c r="E73" s="54"/>
      <c r="F73" s="54"/>
      <c r="G73" s="54"/>
    </row>
    <row r="74" spans="1:7" ht="15.75" customHeight="1" x14ac:dyDescent="0.3">
      <c r="A74" s="4"/>
      <c r="B74" s="23"/>
      <c r="C74" s="23"/>
      <c r="D74" s="23"/>
      <c r="E74" s="54"/>
      <c r="F74" s="54"/>
      <c r="G74" s="54"/>
    </row>
    <row r="75" spans="1:7" ht="15.75" customHeight="1" x14ac:dyDescent="0.3">
      <c r="A75" s="4"/>
      <c r="B75" s="23"/>
      <c r="C75" s="23"/>
      <c r="D75" s="23"/>
      <c r="E75" s="54"/>
      <c r="F75" s="54"/>
      <c r="G75" s="54"/>
    </row>
    <row r="76" spans="1:7" ht="15.75" customHeight="1" x14ac:dyDescent="0.3">
      <c r="A76" s="4"/>
      <c r="B76" s="23"/>
      <c r="C76" s="23"/>
      <c r="D76" s="23"/>
      <c r="E76" s="54"/>
      <c r="F76" s="54"/>
      <c r="G76" s="54"/>
    </row>
    <row r="77" spans="1:7" ht="15.75" customHeight="1" x14ac:dyDescent="0.3">
      <c r="A77" s="4"/>
      <c r="B77" s="23"/>
      <c r="C77" s="23"/>
      <c r="D77" s="23"/>
      <c r="E77" s="54"/>
      <c r="F77" s="54"/>
      <c r="G77" s="54"/>
    </row>
    <row r="78" spans="1:7" ht="15.75" customHeight="1" x14ac:dyDescent="0.3">
      <c r="A78" s="4"/>
      <c r="B78" s="23"/>
      <c r="C78" s="23"/>
      <c r="D78" s="23"/>
      <c r="E78" s="54"/>
      <c r="F78" s="54"/>
      <c r="G78" s="54"/>
    </row>
    <row r="79" spans="1:7" ht="15.75" customHeight="1" x14ac:dyDescent="0.3">
      <c r="A79" s="4"/>
      <c r="B79" s="23"/>
      <c r="C79" s="23"/>
      <c r="D79" s="23"/>
      <c r="E79" s="54"/>
      <c r="F79" s="54"/>
      <c r="G79" s="54"/>
    </row>
    <row r="80" spans="1:7" ht="15.75" customHeight="1" x14ac:dyDescent="0.3">
      <c r="A80" s="4"/>
      <c r="B80" s="23"/>
      <c r="C80" s="23"/>
      <c r="D80" s="23"/>
      <c r="E80" s="54"/>
      <c r="F80" s="54"/>
      <c r="G80" s="54"/>
    </row>
    <row r="81" spans="1:7" ht="15.75" customHeight="1" x14ac:dyDescent="0.3">
      <c r="A81" s="4"/>
      <c r="B81" s="23"/>
      <c r="C81" s="23"/>
      <c r="D81" s="23"/>
      <c r="E81" s="54"/>
      <c r="F81" s="54"/>
      <c r="G81" s="54"/>
    </row>
    <row r="82" spans="1:7" ht="15.75" customHeight="1" x14ac:dyDescent="0.3">
      <c r="A82" s="4"/>
      <c r="B82" s="23"/>
      <c r="C82" s="23"/>
      <c r="D82" s="23"/>
      <c r="E82" s="54"/>
      <c r="F82" s="54"/>
      <c r="G82" s="54"/>
    </row>
    <row r="83" spans="1:7" ht="15.75" customHeight="1" x14ac:dyDescent="0.3">
      <c r="A83" s="4"/>
      <c r="B83" s="23"/>
      <c r="C83" s="23"/>
      <c r="D83" s="23"/>
      <c r="E83" s="54"/>
      <c r="F83" s="54"/>
      <c r="G83" s="54"/>
    </row>
    <row r="84" spans="1:7" ht="15.75" customHeight="1" x14ac:dyDescent="0.3">
      <c r="A84" s="4"/>
      <c r="B84" s="23"/>
      <c r="C84" s="23"/>
      <c r="D84" s="23"/>
      <c r="E84" s="54"/>
      <c r="F84" s="54"/>
      <c r="G84" s="54"/>
    </row>
    <row r="85" spans="1:7" ht="15.75" customHeight="1" x14ac:dyDescent="0.3">
      <c r="A85" s="4"/>
      <c r="B85" s="23"/>
      <c r="C85" s="23"/>
      <c r="D85" s="23"/>
      <c r="E85" s="54"/>
      <c r="F85" s="54"/>
      <c r="G85" s="54"/>
    </row>
    <row r="86" spans="1:7" ht="15.75" customHeight="1" x14ac:dyDescent="0.3">
      <c r="A86" s="4"/>
      <c r="B86" s="23"/>
      <c r="C86" s="23"/>
      <c r="D86" s="23"/>
      <c r="E86" s="54"/>
      <c r="F86" s="54"/>
      <c r="G86" s="54"/>
    </row>
    <row r="87" spans="1:7" ht="15.75" customHeight="1" x14ac:dyDescent="0.3">
      <c r="A87" s="4"/>
      <c r="B87" s="23"/>
      <c r="C87" s="23"/>
      <c r="D87" s="23"/>
      <c r="E87" s="54"/>
      <c r="F87" s="54"/>
      <c r="G87" s="54"/>
    </row>
    <row r="88" spans="1:7" ht="15.75" customHeight="1" x14ac:dyDescent="0.3">
      <c r="A88" s="4"/>
      <c r="B88" s="23"/>
      <c r="C88" s="23"/>
      <c r="D88" s="23"/>
      <c r="E88" s="54"/>
      <c r="F88" s="54"/>
      <c r="G88" s="54"/>
    </row>
    <row r="89" spans="1:7" ht="15.75" customHeight="1" x14ac:dyDescent="0.3">
      <c r="A89" s="4"/>
      <c r="B89" s="23"/>
      <c r="C89" s="23"/>
      <c r="D89" s="23"/>
      <c r="E89" s="54"/>
      <c r="F89" s="54"/>
      <c r="G89" s="54"/>
    </row>
    <row r="90" spans="1:7" ht="15.75" customHeight="1" x14ac:dyDescent="0.3">
      <c r="A90" s="4"/>
      <c r="B90" s="23"/>
      <c r="C90" s="23"/>
      <c r="D90" s="23"/>
      <c r="E90" s="54"/>
      <c r="F90" s="54"/>
      <c r="G90" s="54"/>
    </row>
    <row r="91" spans="1:7" ht="15.75" customHeight="1" x14ac:dyDescent="0.3">
      <c r="A91" s="4"/>
      <c r="B91" s="23"/>
      <c r="C91" s="23"/>
      <c r="D91" s="23"/>
      <c r="E91" s="54"/>
      <c r="F91" s="54"/>
      <c r="G91" s="54"/>
    </row>
    <row r="92" spans="1:7" ht="15.75" customHeight="1" x14ac:dyDescent="0.3">
      <c r="A92" s="4"/>
      <c r="B92" s="23"/>
      <c r="C92" s="23"/>
      <c r="D92" s="23"/>
      <c r="E92" s="54"/>
      <c r="F92" s="54"/>
      <c r="G92" s="54"/>
    </row>
    <row r="93" spans="1:7" ht="15.75" customHeight="1" x14ac:dyDescent="0.3">
      <c r="A93" s="4"/>
      <c r="B93" s="23"/>
      <c r="C93" s="23"/>
      <c r="D93" s="23"/>
      <c r="E93" s="54"/>
      <c r="F93" s="54"/>
      <c r="G93" s="54"/>
    </row>
    <row r="94" spans="1:7" ht="15.75" customHeight="1" x14ac:dyDescent="0.3">
      <c r="A94" s="4"/>
      <c r="B94" s="23"/>
      <c r="C94" s="23"/>
      <c r="D94" s="23"/>
      <c r="E94" s="54"/>
      <c r="F94" s="54"/>
      <c r="G94" s="54"/>
    </row>
    <row r="95" spans="1:7" ht="15.75" customHeight="1" x14ac:dyDescent="0.3">
      <c r="A95" s="4"/>
      <c r="B95" s="23"/>
      <c r="C95" s="23"/>
      <c r="D95" s="23"/>
      <c r="E95" s="54"/>
      <c r="F95" s="54"/>
      <c r="G95" s="54"/>
    </row>
    <row r="96" spans="1:7" ht="15.75" customHeight="1" x14ac:dyDescent="0.3">
      <c r="A96" s="4"/>
      <c r="B96" s="23"/>
      <c r="C96" s="23"/>
      <c r="D96" s="23"/>
      <c r="E96" s="54"/>
      <c r="F96" s="54"/>
      <c r="G96" s="54"/>
    </row>
    <row r="97" spans="1:7" ht="15.75" customHeight="1" x14ac:dyDescent="0.3">
      <c r="A97" s="4"/>
      <c r="B97" s="23"/>
      <c r="C97" s="23"/>
      <c r="D97" s="23"/>
      <c r="E97" s="54"/>
      <c r="F97" s="54"/>
      <c r="G97" s="54"/>
    </row>
    <row r="98" spans="1:7" ht="15.75" customHeight="1" x14ac:dyDescent="0.3">
      <c r="A98" s="4"/>
      <c r="B98" s="23"/>
      <c r="C98" s="23"/>
      <c r="D98" s="23"/>
      <c r="E98" s="54"/>
      <c r="F98" s="54"/>
      <c r="G98" s="54"/>
    </row>
    <row r="99" spans="1:7" ht="15.75" customHeight="1" x14ac:dyDescent="0.3">
      <c r="A99" s="4"/>
      <c r="B99" s="23"/>
      <c r="C99" s="23"/>
      <c r="D99" s="23"/>
      <c r="E99" s="54"/>
      <c r="F99" s="54"/>
      <c r="G99" s="54"/>
    </row>
    <row r="100" spans="1:7" ht="15.75" customHeight="1" x14ac:dyDescent="0.3">
      <c r="A100" s="4"/>
      <c r="B100" s="23"/>
      <c r="C100" s="23"/>
      <c r="D100" s="23"/>
      <c r="E100" s="54"/>
      <c r="F100" s="54"/>
      <c r="G100" s="54"/>
    </row>
    <row r="101" spans="1:7" ht="15.75" customHeight="1" x14ac:dyDescent="0.3">
      <c r="A101" s="4"/>
      <c r="B101" s="23"/>
      <c r="C101" s="23"/>
      <c r="D101" s="23"/>
      <c r="E101" s="54"/>
      <c r="F101" s="54"/>
      <c r="G101" s="54"/>
    </row>
    <row r="102" spans="1:7" ht="15.75" customHeight="1" x14ac:dyDescent="0.3">
      <c r="A102" s="4"/>
      <c r="B102" s="23"/>
      <c r="C102" s="23"/>
      <c r="D102" s="23"/>
      <c r="E102" s="54"/>
      <c r="F102" s="54"/>
      <c r="G102" s="54"/>
    </row>
    <row r="103" spans="1:7" ht="15.75" customHeight="1" x14ac:dyDescent="0.3">
      <c r="A103" s="4"/>
      <c r="B103" s="23"/>
      <c r="C103" s="23"/>
      <c r="D103" s="23"/>
      <c r="E103" s="54"/>
      <c r="F103" s="54"/>
      <c r="G103" s="54"/>
    </row>
    <row r="104" spans="1:7" ht="15.75" customHeight="1" x14ac:dyDescent="0.3">
      <c r="A104" s="4"/>
      <c r="B104" s="23"/>
      <c r="C104" s="23"/>
      <c r="D104" s="23"/>
      <c r="E104" s="54"/>
      <c r="F104" s="54"/>
      <c r="G104" s="54"/>
    </row>
    <row r="105" spans="1:7" ht="15.75" customHeight="1" x14ac:dyDescent="0.3">
      <c r="A105" s="4"/>
      <c r="B105" s="23"/>
      <c r="C105" s="23"/>
      <c r="D105" s="23"/>
      <c r="E105" s="54"/>
      <c r="F105" s="54"/>
      <c r="G105" s="54"/>
    </row>
    <row r="106" spans="1:7" ht="15.75" customHeight="1" x14ac:dyDescent="0.3">
      <c r="A106" s="4"/>
      <c r="B106" s="23"/>
      <c r="C106" s="23"/>
      <c r="D106" s="23"/>
      <c r="E106" s="54"/>
      <c r="F106" s="54"/>
      <c r="G106" s="54"/>
    </row>
    <row r="107" spans="1:7" ht="15.75" customHeight="1" x14ac:dyDescent="0.3">
      <c r="A107" s="4"/>
      <c r="B107" s="23"/>
      <c r="C107" s="23"/>
      <c r="D107" s="23"/>
      <c r="E107" s="54"/>
      <c r="F107" s="54"/>
      <c r="G107" s="54"/>
    </row>
    <row r="108" spans="1:7" ht="15.75" customHeight="1" x14ac:dyDescent="0.3">
      <c r="A108" s="4"/>
      <c r="B108" s="23"/>
      <c r="C108" s="23"/>
      <c r="D108" s="23"/>
      <c r="E108" s="54"/>
      <c r="F108" s="54"/>
      <c r="G108" s="54"/>
    </row>
    <row r="109" spans="1:7" ht="15.75" customHeight="1" x14ac:dyDescent="0.3">
      <c r="A109" s="4"/>
      <c r="B109" s="23"/>
      <c r="C109" s="23"/>
      <c r="D109" s="23"/>
      <c r="E109" s="54"/>
      <c r="F109" s="54"/>
      <c r="G109" s="54"/>
    </row>
    <row r="110" spans="1:7" ht="15.75" customHeight="1" x14ac:dyDescent="0.3">
      <c r="A110" s="4"/>
      <c r="B110" s="23"/>
      <c r="C110" s="23"/>
      <c r="D110" s="23"/>
      <c r="E110" s="54"/>
      <c r="F110" s="54"/>
      <c r="G110" s="54"/>
    </row>
    <row r="111" spans="1:7" ht="15.75" customHeight="1" x14ac:dyDescent="0.3">
      <c r="A111" s="4"/>
      <c r="B111" s="23"/>
      <c r="C111" s="23"/>
      <c r="D111" s="23"/>
      <c r="E111" s="54"/>
      <c r="F111" s="54"/>
      <c r="G111" s="54"/>
    </row>
    <row r="112" spans="1:7" ht="15.75" customHeight="1" x14ac:dyDescent="0.3">
      <c r="A112" s="4"/>
      <c r="B112" s="23"/>
      <c r="C112" s="23"/>
      <c r="D112" s="23"/>
      <c r="E112" s="54"/>
      <c r="F112" s="54"/>
      <c r="G112" s="54"/>
    </row>
    <row r="113" spans="1:7" ht="15.75" customHeight="1" x14ac:dyDescent="0.3">
      <c r="A113" s="4"/>
      <c r="B113" s="23"/>
      <c r="C113" s="23"/>
      <c r="D113" s="23"/>
      <c r="E113" s="54"/>
      <c r="F113" s="54"/>
      <c r="G113" s="54"/>
    </row>
    <row r="114" spans="1:7" ht="15.75" customHeight="1" x14ac:dyDescent="0.3">
      <c r="A114" s="4"/>
      <c r="B114" s="23"/>
      <c r="C114" s="23"/>
      <c r="D114" s="23"/>
      <c r="E114" s="54"/>
      <c r="F114" s="54"/>
      <c r="G114" s="54"/>
    </row>
    <row r="115" spans="1:7" ht="15.75" customHeight="1" x14ac:dyDescent="0.3">
      <c r="A115" s="4"/>
      <c r="B115" s="23"/>
      <c r="C115" s="23"/>
      <c r="D115" s="23"/>
      <c r="E115" s="54"/>
      <c r="F115" s="54"/>
      <c r="G115" s="54"/>
    </row>
    <row r="116" spans="1:7" ht="15.75" customHeight="1" x14ac:dyDescent="0.3">
      <c r="A116" s="4"/>
      <c r="B116" s="23"/>
      <c r="C116" s="23"/>
      <c r="D116" s="23"/>
      <c r="E116" s="54"/>
      <c r="F116" s="54"/>
      <c r="G116" s="54"/>
    </row>
    <row r="117" spans="1:7" ht="15.75" customHeight="1" x14ac:dyDescent="0.3">
      <c r="A117" s="4"/>
      <c r="B117" s="23"/>
      <c r="C117" s="23"/>
      <c r="D117" s="23"/>
      <c r="E117" s="54"/>
      <c r="F117" s="54"/>
      <c r="G117" s="54"/>
    </row>
    <row r="118" spans="1:7" ht="15.75" customHeight="1" x14ac:dyDescent="0.3">
      <c r="A118" s="4"/>
      <c r="B118" s="23"/>
      <c r="C118" s="23"/>
      <c r="D118" s="23"/>
      <c r="E118" s="54"/>
      <c r="F118" s="54"/>
      <c r="G118" s="54"/>
    </row>
    <row r="119" spans="1:7" ht="15.75" customHeight="1" x14ac:dyDescent="0.3">
      <c r="A119" s="4"/>
      <c r="B119" s="23"/>
      <c r="C119" s="23"/>
      <c r="D119" s="23"/>
      <c r="E119" s="54"/>
      <c r="F119" s="54"/>
      <c r="G119" s="54"/>
    </row>
    <row r="120" spans="1:7" ht="15.75" customHeight="1" x14ac:dyDescent="0.3">
      <c r="A120" s="4"/>
      <c r="B120" s="23"/>
      <c r="C120" s="23"/>
      <c r="D120" s="23"/>
      <c r="E120" s="54"/>
      <c r="F120" s="54"/>
      <c r="G120" s="54"/>
    </row>
    <row r="121" spans="1:7" ht="15.75" customHeight="1" x14ac:dyDescent="0.3">
      <c r="A121" s="4"/>
      <c r="B121" s="23"/>
      <c r="C121" s="23"/>
      <c r="D121" s="23"/>
      <c r="E121" s="54"/>
      <c r="F121" s="54"/>
      <c r="G121" s="54"/>
    </row>
    <row r="122" spans="1:7" ht="15.75" customHeight="1" x14ac:dyDescent="0.3">
      <c r="A122" s="4"/>
      <c r="B122" s="23"/>
      <c r="C122" s="23"/>
      <c r="D122" s="23"/>
      <c r="E122" s="54"/>
      <c r="F122" s="54"/>
      <c r="G122" s="54"/>
    </row>
    <row r="123" spans="1:7" ht="15.75" customHeight="1" x14ac:dyDescent="0.3">
      <c r="A123" s="4"/>
      <c r="B123" s="23"/>
      <c r="C123" s="23"/>
      <c r="D123" s="23"/>
      <c r="E123" s="54"/>
      <c r="F123" s="54"/>
      <c r="G123" s="54"/>
    </row>
    <row r="124" spans="1:7" ht="15.75" customHeight="1" x14ac:dyDescent="0.3">
      <c r="A124" s="4"/>
      <c r="B124" s="23"/>
      <c r="C124" s="23"/>
      <c r="D124" s="23"/>
      <c r="E124" s="54"/>
      <c r="F124" s="54"/>
      <c r="G124" s="54"/>
    </row>
    <row r="125" spans="1:7" ht="15.75" customHeight="1" x14ac:dyDescent="0.3">
      <c r="A125" s="4"/>
      <c r="B125" s="23"/>
      <c r="C125" s="23"/>
      <c r="D125" s="23"/>
      <c r="E125" s="54"/>
      <c r="F125" s="54"/>
      <c r="G125" s="54"/>
    </row>
    <row r="126" spans="1:7" ht="15.75" customHeight="1" x14ac:dyDescent="0.3">
      <c r="A126" s="4"/>
      <c r="B126" s="23"/>
      <c r="C126" s="23"/>
      <c r="D126" s="23"/>
      <c r="E126" s="54"/>
      <c r="F126" s="54"/>
      <c r="G126" s="54"/>
    </row>
    <row r="127" spans="1:7" ht="15.75" customHeight="1" x14ac:dyDescent="0.3">
      <c r="A127" s="4"/>
      <c r="B127" s="23"/>
      <c r="C127" s="23"/>
      <c r="D127" s="23"/>
      <c r="E127" s="54"/>
      <c r="F127" s="54"/>
      <c r="G127" s="54"/>
    </row>
    <row r="128" spans="1:7" ht="15.75" customHeight="1" x14ac:dyDescent="0.3">
      <c r="A128" s="4"/>
      <c r="B128" s="23"/>
      <c r="C128" s="23"/>
      <c r="D128" s="23"/>
      <c r="E128" s="54"/>
      <c r="F128" s="54"/>
      <c r="G128" s="54"/>
    </row>
    <row r="129" spans="1:7" ht="15.75" customHeight="1" x14ac:dyDescent="0.3">
      <c r="A129" s="4"/>
      <c r="B129" s="23"/>
      <c r="C129" s="23"/>
      <c r="D129" s="23"/>
      <c r="E129" s="54"/>
      <c r="F129" s="54"/>
      <c r="G129" s="54"/>
    </row>
    <row r="130" spans="1:7" ht="15.75" customHeight="1" x14ac:dyDescent="0.3">
      <c r="A130" s="4"/>
      <c r="B130" s="23"/>
      <c r="C130" s="23"/>
      <c r="D130" s="23"/>
      <c r="E130" s="54"/>
      <c r="F130" s="54"/>
      <c r="G130" s="54"/>
    </row>
    <row r="131" spans="1:7" ht="15.75" customHeight="1" x14ac:dyDescent="0.3">
      <c r="A131" s="4"/>
      <c r="B131" s="23"/>
      <c r="C131" s="23"/>
      <c r="D131" s="23"/>
      <c r="E131" s="54"/>
      <c r="F131" s="54"/>
      <c r="G131" s="54"/>
    </row>
    <row r="132" spans="1:7" ht="15.75" customHeight="1" x14ac:dyDescent="0.3">
      <c r="A132" s="4"/>
      <c r="B132" s="23"/>
      <c r="C132" s="23"/>
      <c r="D132" s="23"/>
      <c r="E132" s="54"/>
      <c r="F132" s="54"/>
      <c r="G132" s="54"/>
    </row>
    <row r="133" spans="1:7" ht="15.75" customHeight="1" x14ac:dyDescent="0.3">
      <c r="A133" s="4"/>
      <c r="B133" s="23"/>
      <c r="C133" s="23"/>
      <c r="D133" s="23"/>
      <c r="E133" s="54"/>
      <c r="F133" s="54"/>
      <c r="G133" s="54"/>
    </row>
    <row r="134" spans="1:7" ht="15.75" customHeight="1" x14ac:dyDescent="0.3">
      <c r="A134" s="4"/>
      <c r="B134" s="23"/>
      <c r="C134" s="23"/>
      <c r="D134" s="23"/>
      <c r="E134" s="54"/>
      <c r="F134" s="54"/>
      <c r="G134" s="54"/>
    </row>
    <row r="135" spans="1:7" ht="15.75" customHeight="1" x14ac:dyDescent="0.3">
      <c r="A135" s="4"/>
      <c r="B135" s="23"/>
      <c r="C135" s="23"/>
      <c r="D135" s="23"/>
      <c r="E135" s="54"/>
      <c r="F135" s="54"/>
      <c r="G135" s="54"/>
    </row>
    <row r="136" spans="1:7" ht="15.75" customHeight="1" x14ac:dyDescent="0.3">
      <c r="A136" s="4"/>
      <c r="B136" s="23"/>
      <c r="C136" s="23"/>
      <c r="D136" s="23"/>
      <c r="E136" s="54"/>
      <c r="F136" s="54"/>
      <c r="G136" s="54"/>
    </row>
    <row r="137" spans="1:7" ht="15.75" customHeight="1" x14ac:dyDescent="0.3">
      <c r="A137" s="4"/>
      <c r="B137" s="23"/>
      <c r="C137" s="23"/>
      <c r="D137" s="23"/>
      <c r="E137" s="54"/>
      <c r="F137" s="54"/>
      <c r="G137" s="54"/>
    </row>
    <row r="138" spans="1:7" ht="15.75" customHeight="1" x14ac:dyDescent="0.3">
      <c r="A138" s="4"/>
      <c r="B138" s="23"/>
      <c r="C138" s="23"/>
      <c r="D138" s="23"/>
      <c r="E138" s="54"/>
      <c r="F138" s="54"/>
      <c r="G138" s="54"/>
    </row>
    <row r="139" spans="1:7" ht="15.75" customHeight="1" x14ac:dyDescent="0.3">
      <c r="A139" s="4"/>
      <c r="B139" s="23"/>
      <c r="C139" s="23"/>
      <c r="D139" s="23"/>
      <c r="E139" s="54"/>
      <c r="F139" s="54"/>
      <c r="G139" s="54"/>
    </row>
    <row r="140" spans="1:7" ht="15.75" customHeight="1" x14ac:dyDescent="0.3">
      <c r="A140" s="4"/>
      <c r="B140" s="23"/>
      <c r="C140" s="23"/>
      <c r="D140" s="23"/>
      <c r="E140" s="54"/>
      <c r="F140" s="54"/>
      <c r="G140" s="54"/>
    </row>
    <row r="141" spans="1:7" ht="15.75" customHeight="1" x14ac:dyDescent="0.3">
      <c r="A141" s="4"/>
      <c r="B141" s="23"/>
      <c r="C141" s="23"/>
      <c r="D141" s="23"/>
      <c r="E141" s="54"/>
      <c r="F141" s="54"/>
      <c r="G141" s="54"/>
    </row>
    <row r="142" spans="1:7" ht="15.75" customHeight="1" x14ac:dyDescent="0.3">
      <c r="A142" s="4"/>
      <c r="B142" s="23"/>
      <c r="C142" s="23"/>
      <c r="D142" s="23"/>
      <c r="E142" s="54"/>
      <c r="F142" s="54"/>
      <c r="G142" s="54"/>
    </row>
    <row r="143" spans="1:7" ht="15.75" customHeight="1" x14ac:dyDescent="0.3">
      <c r="A143" s="4"/>
      <c r="B143" s="23"/>
      <c r="C143" s="23"/>
      <c r="D143" s="23"/>
      <c r="E143" s="54"/>
      <c r="F143" s="54"/>
      <c r="G143" s="54"/>
    </row>
    <row r="144" spans="1:7" ht="15.75" customHeight="1" x14ac:dyDescent="0.3">
      <c r="A144" s="4"/>
      <c r="B144" s="23"/>
      <c r="C144" s="23"/>
      <c r="D144" s="23"/>
      <c r="E144" s="54"/>
      <c r="F144" s="54"/>
      <c r="G144" s="54"/>
    </row>
    <row r="145" spans="1:7" ht="15.75" customHeight="1" x14ac:dyDescent="0.3">
      <c r="A145" s="4"/>
      <c r="B145" s="23"/>
      <c r="C145" s="23"/>
      <c r="D145" s="23"/>
      <c r="E145" s="54"/>
      <c r="F145" s="54"/>
      <c r="G145" s="54"/>
    </row>
    <row r="146" spans="1:7" ht="15.75" customHeight="1" x14ac:dyDescent="0.3">
      <c r="A146" s="4"/>
      <c r="B146" s="23"/>
      <c r="C146" s="23"/>
      <c r="D146" s="23"/>
      <c r="E146" s="54"/>
      <c r="F146" s="54"/>
      <c r="G146" s="54"/>
    </row>
    <row r="147" spans="1:7" ht="15.75" customHeight="1" x14ac:dyDescent="0.3">
      <c r="A147" s="4"/>
      <c r="B147" s="23"/>
      <c r="C147" s="23"/>
      <c r="D147" s="23"/>
      <c r="E147" s="54"/>
      <c r="F147" s="54"/>
      <c r="G147" s="54"/>
    </row>
    <row r="148" spans="1:7" ht="15.75" customHeight="1" x14ac:dyDescent="0.3">
      <c r="A148" s="4"/>
      <c r="B148" s="23"/>
      <c r="C148" s="23"/>
      <c r="D148" s="23"/>
      <c r="E148" s="54"/>
      <c r="F148" s="54"/>
      <c r="G148" s="54"/>
    </row>
    <row r="149" spans="1:7" ht="15.75" customHeight="1" x14ac:dyDescent="0.3">
      <c r="A149" s="4"/>
      <c r="B149" s="23"/>
      <c r="C149" s="23"/>
      <c r="D149" s="23"/>
      <c r="E149" s="54"/>
      <c r="F149" s="54"/>
      <c r="G149" s="54"/>
    </row>
    <row r="150" spans="1:7" ht="15.75" customHeight="1" x14ac:dyDescent="0.3">
      <c r="A150" s="4"/>
      <c r="B150" s="23"/>
      <c r="C150" s="23"/>
      <c r="D150" s="23"/>
      <c r="E150" s="54"/>
      <c r="F150" s="54"/>
      <c r="G150" s="54"/>
    </row>
    <row r="151" spans="1:7" ht="15.75" customHeight="1" x14ac:dyDescent="0.3">
      <c r="A151" s="4"/>
      <c r="B151" s="23"/>
      <c r="C151" s="23"/>
      <c r="D151" s="23"/>
      <c r="E151" s="54"/>
      <c r="F151" s="54"/>
      <c r="G151" s="54"/>
    </row>
    <row r="152" spans="1:7" ht="15.75" customHeight="1" x14ac:dyDescent="0.3">
      <c r="A152" s="4"/>
      <c r="B152" s="23"/>
      <c r="C152" s="23"/>
      <c r="D152" s="23"/>
      <c r="E152" s="54"/>
      <c r="F152" s="54"/>
      <c r="G152" s="54"/>
    </row>
    <row r="153" spans="1:7" ht="15.75" customHeight="1" x14ac:dyDescent="0.3">
      <c r="A153" s="4"/>
      <c r="B153" s="23"/>
      <c r="C153" s="23"/>
      <c r="D153" s="23"/>
      <c r="E153" s="54"/>
      <c r="F153" s="54"/>
      <c r="G153" s="54"/>
    </row>
    <row r="154" spans="1:7" ht="15.75" customHeight="1" x14ac:dyDescent="0.3">
      <c r="A154" s="4"/>
      <c r="B154" s="23"/>
      <c r="C154" s="23"/>
      <c r="D154" s="23"/>
      <c r="E154" s="54"/>
      <c r="F154" s="54"/>
      <c r="G154" s="54"/>
    </row>
    <row r="155" spans="1:7" ht="15.75" customHeight="1" x14ac:dyDescent="0.3">
      <c r="A155" s="4"/>
      <c r="B155" s="23"/>
      <c r="C155" s="23"/>
      <c r="D155" s="23"/>
      <c r="E155" s="54"/>
      <c r="F155" s="54"/>
      <c r="G155" s="54"/>
    </row>
    <row r="156" spans="1:7" ht="15.75" customHeight="1" x14ac:dyDescent="0.3">
      <c r="A156" s="4"/>
      <c r="B156" s="23"/>
      <c r="C156" s="23"/>
      <c r="D156" s="23"/>
      <c r="E156" s="54"/>
      <c r="F156" s="54"/>
      <c r="G156" s="54"/>
    </row>
    <row r="157" spans="1:7" ht="15.75" customHeight="1" x14ac:dyDescent="0.3">
      <c r="A157" s="4"/>
      <c r="B157" s="23"/>
      <c r="C157" s="23"/>
      <c r="D157" s="23"/>
      <c r="E157" s="54"/>
      <c r="F157" s="54"/>
      <c r="G157" s="54"/>
    </row>
    <row r="158" spans="1:7" ht="15.75" customHeight="1" x14ac:dyDescent="0.3">
      <c r="A158" s="4"/>
      <c r="B158" s="23"/>
      <c r="C158" s="23"/>
      <c r="D158" s="23"/>
      <c r="E158" s="54"/>
      <c r="F158" s="54"/>
      <c r="G158" s="54"/>
    </row>
    <row r="159" spans="1:7" ht="15.75" customHeight="1" x14ac:dyDescent="0.3">
      <c r="A159" s="4"/>
      <c r="B159" s="23"/>
      <c r="C159" s="23"/>
      <c r="D159" s="23"/>
      <c r="E159" s="54"/>
      <c r="F159" s="54"/>
      <c r="G159" s="54"/>
    </row>
    <row r="160" spans="1:7" ht="15.75" customHeight="1" x14ac:dyDescent="0.3">
      <c r="A160" s="4"/>
      <c r="B160" s="23"/>
      <c r="C160" s="23"/>
      <c r="D160" s="23"/>
      <c r="E160" s="54"/>
      <c r="F160" s="54"/>
      <c r="G160" s="54"/>
    </row>
    <row r="161" spans="1:7" ht="15.75" customHeight="1" x14ac:dyDescent="0.3">
      <c r="A161" s="4"/>
      <c r="B161" s="23"/>
      <c r="C161" s="23"/>
      <c r="D161" s="23"/>
      <c r="E161" s="54"/>
      <c r="F161" s="54"/>
      <c r="G161" s="54"/>
    </row>
    <row r="162" spans="1:7" ht="15.75" customHeight="1" x14ac:dyDescent="0.3">
      <c r="A162" s="4"/>
      <c r="B162" s="23"/>
      <c r="C162" s="23"/>
      <c r="D162" s="23"/>
      <c r="E162" s="54"/>
      <c r="F162" s="54"/>
      <c r="G162" s="54"/>
    </row>
    <row r="163" spans="1:7" ht="15.75" customHeight="1" x14ac:dyDescent="0.3">
      <c r="A163" s="4"/>
      <c r="B163" s="23"/>
      <c r="C163" s="23"/>
      <c r="D163" s="23"/>
      <c r="E163" s="54"/>
      <c r="F163" s="54"/>
      <c r="G163" s="54"/>
    </row>
    <row r="164" spans="1:7" ht="15.75" customHeight="1" x14ac:dyDescent="0.3">
      <c r="A164" s="4"/>
      <c r="B164" s="23"/>
      <c r="C164" s="23"/>
      <c r="D164" s="23"/>
      <c r="E164" s="54"/>
      <c r="F164" s="54"/>
      <c r="G164" s="54"/>
    </row>
    <row r="165" spans="1:7" ht="15.75" customHeight="1" x14ac:dyDescent="0.3">
      <c r="A165" s="4"/>
      <c r="B165" s="23"/>
      <c r="C165" s="23"/>
      <c r="D165" s="23"/>
      <c r="E165" s="54"/>
      <c r="F165" s="54"/>
      <c r="G165" s="54"/>
    </row>
    <row r="166" spans="1:7" ht="15.75" customHeight="1" x14ac:dyDescent="0.3">
      <c r="A166" s="4"/>
      <c r="B166" s="23"/>
      <c r="C166" s="23"/>
      <c r="D166" s="23"/>
      <c r="E166" s="54"/>
      <c r="F166" s="54"/>
      <c r="G166" s="54"/>
    </row>
    <row r="167" spans="1:7" ht="15.75" customHeight="1" x14ac:dyDescent="0.3">
      <c r="A167" s="4"/>
      <c r="B167" s="23"/>
      <c r="C167" s="23"/>
      <c r="D167" s="23"/>
      <c r="E167" s="54"/>
      <c r="F167" s="54"/>
      <c r="G167" s="54"/>
    </row>
    <row r="168" spans="1:7" ht="15.75" customHeight="1" x14ac:dyDescent="0.3">
      <c r="A168" s="4"/>
      <c r="B168" s="23"/>
      <c r="C168" s="23"/>
      <c r="D168" s="23"/>
      <c r="E168" s="54"/>
      <c r="F168" s="54"/>
      <c r="G168" s="54"/>
    </row>
    <row r="169" spans="1:7" ht="15.75" customHeight="1" x14ac:dyDescent="0.3">
      <c r="A169" s="4"/>
      <c r="B169" s="23"/>
      <c r="C169" s="23"/>
      <c r="D169" s="23"/>
      <c r="E169" s="54"/>
      <c r="F169" s="54"/>
      <c r="G169" s="54"/>
    </row>
    <row r="170" spans="1:7" ht="15.75" customHeight="1" x14ac:dyDescent="0.3">
      <c r="A170" s="4"/>
      <c r="B170" s="23"/>
      <c r="C170" s="23"/>
      <c r="D170" s="23"/>
      <c r="E170" s="54"/>
      <c r="F170" s="54"/>
      <c r="G170" s="54"/>
    </row>
    <row r="171" spans="1:7" ht="15.75" customHeight="1" x14ac:dyDescent="0.3">
      <c r="A171" s="4"/>
      <c r="B171" s="23"/>
      <c r="C171" s="23"/>
      <c r="D171" s="23"/>
      <c r="E171" s="54"/>
      <c r="F171" s="54"/>
      <c r="G171" s="54"/>
    </row>
    <row r="172" spans="1:7" ht="15.75" customHeight="1" x14ac:dyDescent="0.3">
      <c r="A172" s="4"/>
      <c r="B172" s="23"/>
      <c r="C172" s="23"/>
      <c r="D172" s="23"/>
      <c r="E172" s="54"/>
      <c r="F172" s="54"/>
      <c r="G172" s="54"/>
    </row>
    <row r="173" spans="1:7" ht="15.75" customHeight="1" x14ac:dyDescent="0.3">
      <c r="A173" s="4"/>
      <c r="B173" s="23"/>
      <c r="C173" s="23"/>
      <c r="D173" s="23"/>
      <c r="E173" s="54"/>
      <c r="F173" s="54"/>
      <c r="G173" s="54"/>
    </row>
    <row r="174" spans="1:7" ht="15.75" customHeight="1" x14ac:dyDescent="0.3">
      <c r="A174" s="4"/>
      <c r="B174" s="23"/>
      <c r="C174" s="23"/>
      <c r="D174" s="23"/>
      <c r="E174" s="54"/>
      <c r="F174" s="54"/>
      <c r="G174" s="54"/>
    </row>
    <row r="175" spans="1:7" ht="15.75" customHeight="1" x14ac:dyDescent="0.3">
      <c r="A175" s="4"/>
      <c r="B175" s="23"/>
      <c r="C175" s="23"/>
      <c r="D175" s="23"/>
      <c r="E175" s="54"/>
      <c r="F175" s="54"/>
      <c r="G175" s="54"/>
    </row>
    <row r="176" spans="1:7" ht="15.75" customHeight="1" x14ac:dyDescent="0.3">
      <c r="A176" s="4"/>
      <c r="B176" s="23"/>
      <c r="C176" s="23"/>
      <c r="D176" s="23"/>
      <c r="E176" s="54"/>
      <c r="F176" s="54"/>
      <c r="G176" s="54"/>
    </row>
    <row r="177" spans="1:7" ht="15.75" customHeight="1" x14ac:dyDescent="0.3">
      <c r="A177" s="4"/>
      <c r="B177" s="23"/>
      <c r="C177" s="23"/>
      <c r="D177" s="23"/>
      <c r="E177" s="54"/>
      <c r="F177" s="54"/>
      <c r="G177" s="54"/>
    </row>
    <row r="178" spans="1:7" ht="15.75" customHeight="1" x14ac:dyDescent="0.3">
      <c r="A178" s="4"/>
      <c r="B178" s="23"/>
      <c r="C178" s="23"/>
      <c r="D178" s="23"/>
      <c r="E178" s="54"/>
      <c r="F178" s="54"/>
      <c r="G178" s="54"/>
    </row>
    <row r="179" spans="1:7" ht="15.75" customHeight="1" x14ac:dyDescent="0.3">
      <c r="A179" s="4"/>
      <c r="B179" s="23"/>
      <c r="C179" s="23"/>
      <c r="D179" s="23"/>
      <c r="E179" s="54"/>
      <c r="F179" s="54"/>
      <c r="G179" s="54"/>
    </row>
    <row r="180" spans="1:7" ht="15.75" customHeight="1" x14ac:dyDescent="0.3">
      <c r="A180" s="4"/>
      <c r="B180" s="23"/>
      <c r="C180" s="23"/>
      <c r="D180" s="23"/>
      <c r="E180" s="54"/>
      <c r="F180" s="54"/>
      <c r="G180" s="54"/>
    </row>
    <row r="181" spans="1:7" ht="15.75" customHeight="1" x14ac:dyDescent="0.3">
      <c r="A181" s="4"/>
      <c r="B181" s="23"/>
      <c r="C181" s="23"/>
      <c r="D181" s="23"/>
      <c r="E181" s="54"/>
      <c r="F181" s="54"/>
      <c r="G181" s="54"/>
    </row>
    <row r="182" spans="1:7" ht="15.75" customHeight="1" x14ac:dyDescent="0.3">
      <c r="A182" s="4"/>
      <c r="B182" s="23"/>
      <c r="C182" s="23"/>
      <c r="D182" s="23"/>
      <c r="E182" s="54"/>
      <c r="F182" s="54"/>
      <c r="G182" s="54"/>
    </row>
    <row r="183" spans="1:7" ht="15.75" customHeight="1" x14ac:dyDescent="0.3">
      <c r="A183" s="4"/>
      <c r="B183" s="23"/>
      <c r="C183" s="23"/>
      <c r="D183" s="23"/>
      <c r="E183" s="54"/>
      <c r="F183" s="54"/>
      <c r="G183" s="54"/>
    </row>
    <row r="184" spans="1:7" ht="15.75" customHeight="1" x14ac:dyDescent="0.3">
      <c r="A184" s="4"/>
      <c r="B184" s="23"/>
      <c r="C184" s="23"/>
      <c r="D184" s="23"/>
      <c r="E184" s="54"/>
      <c r="F184" s="54"/>
      <c r="G184" s="54"/>
    </row>
    <row r="185" spans="1:7" ht="15.75" customHeight="1" x14ac:dyDescent="0.3">
      <c r="A185" s="4"/>
      <c r="B185" s="23"/>
      <c r="C185" s="23"/>
      <c r="D185" s="23"/>
      <c r="E185" s="54"/>
      <c r="F185" s="54"/>
      <c r="G185" s="54"/>
    </row>
    <row r="186" spans="1:7" ht="15.75" customHeight="1" x14ac:dyDescent="0.3">
      <c r="A186" s="4"/>
      <c r="B186" s="23"/>
      <c r="C186" s="23"/>
      <c r="D186" s="23"/>
      <c r="E186" s="54"/>
      <c r="F186" s="54"/>
      <c r="G186" s="54"/>
    </row>
    <row r="187" spans="1:7" ht="15.75" customHeight="1" x14ac:dyDescent="0.3">
      <c r="A187" s="4"/>
      <c r="B187" s="23"/>
      <c r="C187" s="23"/>
      <c r="D187" s="23"/>
      <c r="E187" s="54"/>
      <c r="F187" s="54"/>
      <c r="G187" s="54"/>
    </row>
    <row r="188" spans="1:7" ht="15.75" customHeight="1" x14ac:dyDescent="0.3">
      <c r="A188" s="4"/>
      <c r="B188" s="23"/>
      <c r="C188" s="23"/>
      <c r="D188" s="23"/>
      <c r="E188" s="54"/>
      <c r="F188" s="54"/>
      <c r="G188" s="54"/>
    </row>
    <row r="189" spans="1:7" ht="15.75" customHeight="1" x14ac:dyDescent="0.3">
      <c r="A189" s="4"/>
      <c r="B189" s="4"/>
      <c r="C189" s="4"/>
      <c r="D189" s="4"/>
      <c r="E189" s="54"/>
      <c r="F189" s="54"/>
      <c r="G189" s="54"/>
    </row>
    <row r="190" spans="1:7" ht="15.75" customHeight="1" x14ac:dyDescent="0.3">
      <c r="A190" s="4"/>
      <c r="B190" s="4"/>
      <c r="C190" s="4"/>
      <c r="D190" s="4"/>
      <c r="E190" s="54"/>
      <c r="F190" s="54"/>
      <c r="G190" s="54"/>
    </row>
    <row r="191" spans="1:7" ht="15.75" customHeight="1" x14ac:dyDescent="0.3">
      <c r="A191" s="4"/>
      <c r="B191" s="4"/>
      <c r="C191" s="4"/>
      <c r="D191" s="4"/>
      <c r="E191" s="54"/>
      <c r="F191" s="54"/>
      <c r="G191" s="54"/>
    </row>
    <row r="192" spans="1:7" ht="15.75" customHeight="1" x14ac:dyDescent="0.3">
      <c r="A192" s="4"/>
      <c r="B192" s="4"/>
      <c r="C192" s="4"/>
      <c r="D192" s="4"/>
      <c r="E192" s="54"/>
      <c r="F192" s="54"/>
      <c r="G192" s="54"/>
    </row>
    <row r="193" spans="1:7" ht="15.75" customHeight="1" x14ac:dyDescent="0.3">
      <c r="A193" s="4"/>
      <c r="B193" s="4"/>
      <c r="C193" s="4"/>
      <c r="D193" s="4"/>
      <c r="E193" s="54"/>
      <c r="F193" s="54"/>
      <c r="G193" s="54"/>
    </row>
    <row r="194" spans="1:7" ht="15.75" customHeight="1" x14ac:dyDescent="0.3">
      <c r="A194" s="4"/>
      <c r="B194" s="4"/>
      <c r="C194" s="4"/>
      <c r="D194" s="4"/>
      <c r="E194" s="54"/>
      <c r="F194" s="54"/>
      <c r="G194" s="54"/>
    </row>
    <row r="195" spans="1:7" ht="15.75" customHeight="1" x14ac:dyDescent="0.3">
      <c r="A195" s="4"/>
      <c r="B195" s="4"/>
      <c r="C195" s="4"/>
      <c r="D195" s="4"/>
      <c r="E195" s="54"/>
      <c r="F195" s="54"/>
      <c r="G195" s="54"/>
    </row>
    <row r="196" spans="1:7" ht="15.75" customHeight="1" x14ac:dyDescent="0.3">
      <c r="A196" s="4"/>
      <c r="B196" s="4"/>
      <c r="C196" s="4"/>
      <c r="D196" s="4"/>
      <c r="E196" s="54"/>
      <c r="F196" s="54"/>
      <c r="G196" s="54"/>
    </row>
    <row r="197" spans="1:7" ht="15.75" customHeight="1" x14ac:dyDescent="0.3">
      <c r="A197" s="4"/>
      <c r="B197" s="4"/>
      <c r="C197" s="4"/>
      <c r="D197" s="4"/>
      <c r="E197" s="54"/>
      <c r="F197" s="54"/>
      <c r="G197" s="54"/>
    </row>
    <row r="198" spans="1:7" ht="15.75" customHeight="1" x14ac:dyDescent="0.3">
      <c r="A198" s="4"/>
      <c r="B198" s="4"/>
      <c r="C198" s="4"/>
      <c r="D198" s="4"/>
      <c r="E198" s="54"/>
      <c r="F198" s="54"/>
      <c r="G198" s="54"/>
    </row>
    <row r="199" spans="1:7" ht="15.75" customHeight="1" x14ac:dyDescent="0.3">
      <c r="A199" s="4"/>
      <c r="B199" s="4"/>
      <c r="C199" s="4"/>
      <c r="D199" s="4"/>
      <c r="E199" s="54"/>
      <c r="F199" s="54"/>
      <c r="G199" s="54"/>
    </row>
    <row r="200" spans="1:7" ht="15.75" customHeight="1" x14ac:dyDescent="0.3">
      <c r="A200" s="4"/>
      <c r="B200" s="4"/>
      <c r="C200" s="4"/>
      <c r="D200" s="4"/>
      <c r="E200" s="54"/>
      <c r="F200" s="54"/>
      <c r="G200" s="54"/>
    </row>
    <row r="201" spans="1:7" ht="15.75" customHeight="1" x14ac:dyDescent="0.3">
      <c r="A201" s="4"/>
      <c r="B201" s="4"/>
      <c r="C201" s="4"/>
      <c r="D201" s="4"/>
      <c r="E201" s="54"/>
      <c r="F201" s="54"/>
      <c r="G201" s="54"/>
    </row>
    <row r="202" spans="1:7" ht="15.75" customHeight="1" x14ac:dyDescent="0.3">
      <c r="A202" s="4"/>
      <c r="B202" s="4"/>
      <c r="C202" s="4"/>
      <c r="D202" s="4"/>
      <c r="E202" s="54"/>
      <c r="F202" s="54"/>
      <c r="G202" s="54"/>
    </row>
    <row r="203" spans="1:7" ht="15.75" customHeight="1" x14ac:dyDescent="0.3">
      <c r="A203" s="4"/>
      <c r="B203" s="4"/>
      <c r="C203" s="4"/>
      <c r="D203" s="4"/>
      <c r="E203" s="54"/>
      <c r="F203" s="54"/>
      <c r="G203" s="54"/>
    </row>
    <row r="204" spans="1:7" ht="15.75" customHeight="1" x14ac:dyDescent="0.3">
      <c r="A204" s="4"/>
      <c r="B204" s="4"/>
      <c r="C204" s="4"/>
      <c r="D204" s="4"/>
      <c r="E204" s="54"/>
      <c r="F204" s="54"/>
      <c r="G204" s="54"/>
    </row>
    <row r="205" spans="1:7" ht="15.75" customHeight="1" x14ac:dyDescent="0.3">
      <c r="A205" s="4"/>
      <c r="B205" s="4"/>
      <c r="C205" s="4"/>
      <c r="D205" s="4"/>
      <c r="E205" s="54"/>
      <c r="F205" s="54"/>
      <c r="G205" s="54"/>
    </row>
    <row r="206" spans="1:7" ht="15.75" customHeight="1" x14ac:dyDescent="0.3">
      <c r="A206" s="4"/>
      <c r="B206" s="4"/>
      <c r="C206" s="4"/>
      <c r="D206" s="4"/>
      <c r="E206" s="54"/>
      <c r="F206" s="54"/>
      <c r="G206" s="54"/>
    </row>
    <row r="207" spans="1:7" ht="15.75" customHeight="1" x14ac:dyDescent="0.3">
      <c r="A207" s="4"/>
      <c r="B207" s="4"/>
      <c r="C207" s="4"/>
      <c r="D207" s="4"/>
      <c r="E207" s="54"/>
      <c r="F207" s="54"/>
      <c r="G207" s="54"/>
    </row>
    <row r="208" spans="1:7" ht="15.75" customHeight="1" x14ac:dyDescent="0.3">
      <c r="A208" s="4"/>
      <c r="B208" s="4"/>
      <c r="C208" s="4"/>
      <c r="D208" s="4"/>
      <c r="E208" s="54"/>
      <c r="F208" s="54"/>
      <c r="G208" s="54"/>
    </row>
    <row r="209" spans="1:7" ht="15.75" customHeight="1" x14ac:dyDescent="0.3">
      <c r="A209" s="4"/>
      <c r="B209" s="4"/>
      <c r="C209" s="4"/>
      <c r="D209" s="4"/>
      <c r="E209" s="54"/>
      <c r="F209" s="54"/>
      <c r="G209" s="54"/>
    </row>
    <row r="210" spans="1:7" ht="15.75" customHeight="1" x14ac:dyDescent="0.3">
      <c r="A210" s="4"/>
      <c r="B210" s="4"/>
      <c r="C210" s="4"/>
      <c r="D210" s="4"/>
      <c r="E210" s="54"/>
      <c r="F210" s="54"/>
      <c r="G210" s="54"/>
    </row>
    <row r="211" spans="1:7" ht="15.75" customHeight="1" x14ac:dyDescent="0.3">
      <c r="A211" s="4"/>
      <c r="B211" s="4"/>
      <c r="C211" s="4"/>
      <c r="D211" s="4"/>
      <c r="E211" s="54"/>
      <c r="F211" s="54"/>
      <c r="G211" s="54"/>
    </row>
    <row r="212" spans="1:7" ht="15.75" customHeight="1" x14ac:dyDescent="0.3">
      <c r="A212" s="4"/>
      <c r="B212" s="4"/>
      <c r="C212" s="4"/>
      <c r="D212" s="4"/>
      <c r="E212" s="54"/>
      <c r="F212" s="54"/>
      <c r="G212" s="54"/>
    </row>
    <row r="213" spans="1:7" ht="15.75" customHeight="1" x14ac:dyDescent="0.3">
      <c r="A213" s="4"/>
      <c r="B213" s="4"/>
      <c r="C213" s="4"/>
      <c r="D213" s="4"/>
      <c r="E213" s="54"/>
      <c r="F213" s="54"/>
      <c r="G213" s="54"/>
    </row>
    <row r="214" spans="1:7" ht="15.75" customHeight="1" x14ac:dyDescent="0.3">
      <c r="A214" s="4"/>
      <c r="B214" s="4"/>
      <c r="C214" s="4"/>
      <c r="D214" s="4"/>
      <c r="E214" s="54"/>
      <c r="F214" s="54"/>
      <c r="G214" s="54"/>
    </row>
    <row r="215" spans="1:7" ht="15.75" customHeight="1" x14ac:dyDescent="0.3">
      <c r="A215" s="4"/>
      <c r="B215" s="4"/>
      <c r="C215" s="4"/>
      <c r="D215" s="4"/>
      <c r="E215" s="54"/>
      <c r="F215" s="54"/>
      <c r="G215" s="54"/>
    </row>
    <row r="216" spans="1:7" ht="15.75" customHeight="1" x14ac:dyDescent="0.3">
      <c r="A216" s="4"/>
      <c r="B216" s="4"/>
      <c r="C216" s="4"/>
      <c r="D216" s="4"/>
      <c r="E216" s="54"/>
      <c r="F216" s="54"/>
      <c r="G216" s="54"/>
    </row>
    <row r="217" spans="1:7" ht="15.75" customHeight="1" x14ac:dyDescent="0.3">
      <c r="A217" s="4"/>
      <c r="B217" s="4"/>
      <c r="C217" s="4"/>
      <c r="D217" s="4"/>
      <c r="E217" s="54"/>
      <c r="F217" s="54"/>
      <c r="G217" s="54"/>
    </row>
    <row r="218" spans="1:7" ht="15.75" customHeight="1" x14ac:dyDescent="0.3">
      <c r="A218" s="4"/>
      <c r="B218" s="4"/>
      <c r="C218" s="4"/>
      <c r="D218" s="4"/>
      <c r="E218" s="54"/>
      <c r="F218" s="54"/>
      <c r="G218" s="54"/>
    </row>
    <row r="219" spans="1:7" ht="15.75" customHeight="1" x14ac:dyDescent="0.3">
      <c r="A219" s="4"/>
      <c r="B219" s="4"/>
      <c r="C219" s="4"/>
      <c r="D219" s="4"/>
      <c r="E219" s="54"/>
      <c r="F219" s="54"/>
      <c r="G219" s="54"/>
    </row>
    <row r="220" spans="1:7" ht="15.75" customHeight="1" x14ac:dyDescent="0.3">
      <c r="A220" s="4"/>
      <c r="B220" s="4"/>
      <c r="C220" s="4"/>
      <c r="D220" s="4"/>
      <c r="E220" s="54"/>
      <c r="F220" s="54"/>
      <c r="G220" s="54"/>
    </row>
    <row r="221" spans="1:7" ht="15.75" customHeight="1" x14ac:dyDescent="0.3">
      <c r="A221" s="4"/>
      <c r="B221" s="4"/>
      <c r="C221" s="4"/>
      <c r="D221" s="4"/>
      <c r="E221" s="54"/>
      <c r="F221" s="54"/>
      <c r="G221" s="54"/>
    </row>
    <row r="222" spans="1:7" ht="15.75" customHeight="1" x14ac:dyDescent="0.3">
      <c r="A222" s="4"/>
      <c r="B222" s="4"/>
      <c r="C222" s="4"/>
      <c r="D222" s="4"/>
      <c r="E222" s="54"/>
      <c r="F222" s="54"/>
      <c r="G222" s="54"/>
    </row>
    <row r="223" spans="1:7" ht="15.75" customHeight="1" x14ac:dyDescent="0.3">
      <c r="A223" s="4"/>
      <c r="B223" s="4"/>
      <c r="C223" s="4"/>
      <c r="D223" s="4"/>
      <c r="E223" s="54"/>
      <c r="F223" s="54"/>
      <c r="G223" s="54"/>
    </row>
    <row r="224" spans="1:7" ht="15.75" customHeight="1" x14ac:dyDescent="0.3">
      <c r="A224" s="4"/>
      <c r="B224" s="4"/>
      <c r="C224" s="4"/>
      <c r="D224" s="4"/>
      <c r="E224" s="54"/>
      <c r="F224" s="54"/>
      <c r="G224" s="54"/>
    </row>
    <row r="225" spans="1:7" ht="15.75" customHeight="1" x14ac:dyDescent="0.3">
      <c r="A225" s="4"/>
      <c r="B225" s="4"/>
      <c r="C225" s="4"/>
      <c r="D225" s="4"/>
      <c r="E225" s="54"/>
      <c r="F225" s="54"/>
      <c r="G225" s="54"/>
    </row>
    <row r="226" spans="1:7" ht="15.75" customHeight="1" x14ac:dyDescent="0.3">
      <c r="A226" s="4"/>
      <c r="B226" s="4"/>
      <c r="C226" s="4"/>
      <c r="D226" s="4"/>
      <c r="E226" s="54"/>
      <c r="F226" s="54"/>
      <c r="G226" s="54"/>
    </row>
    <row r="227" spans="1:7" ht="15.75" customHeight="1" x14ac:dyDescent="0.3">
      <c r="A227" s="4"/>
      <c r="B227" s="4"/>
      <c r="C227" s="4"/>
      <c r="D227" s="4"/>
      <c r="E227" s="54"/>
      <c r="F227" s="54"/>
      <c r="G227" s="54"/>
    </row>
    <row r="228" spans="1:7" ht="15.75" customHeight="1" x14ac:dyDescent="0.3">
      <c r="A228" s="4"/>
      <c r="B228" s="4"/>
      <c r="C228" s="4"/>
      <c r="D228" s="4"/>
      <c r="E228" s="54"/>
      <c r="F228" s="54"/>
      <c r="G228" s="54"/>
    </row>
    <row r="229" spans="1:7" ht="15.75" customHeight="1" x14ac:dyDescent="0.3">
      <c r="A229" s="4"/>
      <c r="B229" s="4"/>
      <c r="C229" s="4"/>
      <c r="D229" s="4"/>
      <c r="E229" s="54"/>
      <c r="F229" s="54"/>
      <c r="G229" s="54"/>
    </row>
    <row r="230" spans="1:7" ht="15.75" customHeight="1" x14ac:dyDescent="0.3">
      <c r="A230" s="4"/>
      <c r="B230" s="4"/>
      <c r="C230" s="4"/>
      <c r="D230" s="4"/>
      <c r="E230" s="54"/>
      <c r="F230" s="54"/>
      <c r="G230" s="54"/>
    </row>
    <row r="231" spans="1:7" ht="15.75" customHeight="1" x14ac:dyDescent="0.3">
      <c r="A231" s="4"/>
      <c r="B231" s="4"/>
      <c r="C231" s="4"/>
      <c r="D231" s="4"/>
      <c r="E231" s="54"/>
      <c r="F231" s="54"/>
      <c r="G231" s="54"/>
    </row>
    <row r="232" spans="1:7" ht="15.75" customHeight="1" x14ac:dyDescent="0.3">
      <c r="A232" s="4"/>
      <c r="B232" s="4"/>
      <c r="C232" s="4"/>
      <c r="D232" s="4"/>
      <c r="E232" s="54"/>
      <c r="F232" s="54"/>
      <c r="G232" s="54"/>
    </row>
    <row r="233" spans="1:7" ht="15.75" customHeight="1" x14ac:dyDescent="0.3">
      <c r="A233" s="4"/>
      <c r="B233" s="4"/>
      <c r="C233" s="4"/>
      <c r="D233" s="4"/>
      <c r="E233" s="54"/>
      <c r="F233" s="54"/>
      <c r="G233" s="54"/>
    </row>
    <row r="234" spans="1:7" ht="15.75" customHeight="1" x14ac:dyDescent="0.3">
      <c r="A234" s="4"/>
      <c r="B234" s="4"/>
      <c r="C234" s="4"/>
      <c r="D234" s="4"/>
      <c r="E234" s="54"/>
      <c r="F234" s="54"/>
      <c r="G234" s="54"/>
    </row>
    <row r="235" spans="1:7" ht="15.75" customHeight="1" x14ac:dyDescent="0.3">
      <c r="A235" s="4"/>
      <c r="B235" s="4"/>
      <c r="C235" s="4"/>
      <c r="D235" s="4"/>
      <c r="E235" s="54"/>
      <c r="F235" s="54"/>
      <c r="G235" s="54"/>
    </row>
    <row r="236" spans="1:7" ht="15.75" customHeight="1" x14ac:dyDescent="0.3">
      <c r="A236" s="4"/>
      <c r="B236" s="4"/>
      <c r="C236" s="4"/>
      <c r="D236" s="4"/>
      <c r="E236" s="54"/>
      <c r="F236" s="54"/>
      <c r="G236" s="54"/>
    </row>
    <row r="237" spans="1:7" ht="15.75" customHeight="1" x14ac:dyDescent="0.3">
      <c r="A237" s="4"/>
      <c r="B237" s="4"/>
      <c r="C237" s="4"/>
      <c r="D237" s="4"/>
      <c r="E237" s="54"/>
      <c r="F237" s="54"/>
      <c r="G237" s="54"/>
    </row>
    <row r="238" spans="1:7" ht="15.75" customHeight="1" x14ac:dyDescent="0.3">
      <c r="A238" s="4"/>
      <c r="B238" s="4"/>
      <c r="C238" s="4"/>
      <c r="D238" s="4"/>
      <c r="E238" s="54"/>
      <c r="F238" s="54"/>
      <c r="G238" s="54"/>
    </row>
    <row r="239" spans="1:7" ht="15.75" customHeight="1" x14ac:dyDescent="0.3">
      <c r="A239" s="4"/>
      <c r="B239" s="4"/>
      <c r="C239" s="4"/>
      <c r="D239" s="4"/>
      <c r="E239" s="54"/>
      <c r="F239" s="54"/>
      <c r="G239" s="54"/>
    </row>
    <row r="240" spans="1:7" ht="15.75" customHeight="1" x14ac:dyDescent="0.3">
      <c r="A240" s="4"/>
      <c r="B240" s="4"/>
      <c r="C240" s="4"/>
      <c r="D240" s="4"/>
      <c r="E240" s="54"/>
      <c r="F240" s="54"/>
      <c r="G240" s="54"/>
    </row>
    <row r="241" spans="1:7" ht="15.75" customHeight="1" x14ac:dyDescent="0.3">
      <c r="A241" s="4"/>
      <c r="B241" s="4"/>
      <c r="C241" s="4"/>
      <c r="D241" s="4"/>
      <c r="E241" s="54"/>
      <c r="F241" s="54"/>
      <c r="G241" s="54"/>
    </row>
    <row r="242" spans="1:7" ht="15.75" customHeight="1" x14ac:dyDescent="0.3">
      <c r="A242" s="4"/>
      <c r="B242" s="4"/>
      <c r="C242" s="4"/>
      <c r="D242" s="4"/>
      <c r="E242" s="54"/>
      <c r="F242" s="54"/>
      <c r="G242" s="54"/>
    </row>
    <row r="243" spans="1:7" ht="15.75" customHeight="1" x14ac:dyDescent="0.25"/>
    <row r="244" spans="1:7" ht="15.75" customHeight="1" x14ac:dyDescent="0.25"/>
    <row r="245" spans="1:7" ht="15.75" customHeight="1" x14ac:dyDescent="0.25"/>
    <row r="246" spans="1:7" ht="15.75" customHeight="1" x14ac:dyDescent="0.25"/>
    <row r="247" spans="1:7" ht="15.75" customHeight="1" x14ac:dyDescent="0.25"/>
    <row r="248" spans="1:7" ht="15.75" customHeight="1" x14ac:dyDescent="0.25"/>
    <row r="249" spans="1:7" ht="15.75" customHeight="1" x14ac:dyDescent="0.25"/>
    <row r="250" spans="1:7" ht="15.75" customHeight="1" x14ac:dyDescent="0.25"/>
    <row r="251" spans="1:7" ht="15.75" customHeight="1" x14ac:dyDescent="0.25"/>
    <row r="252" spans="1:7" ht="15.75" customHeight="1" x14ac:dyDescent="0.25"/>
    <row r="253" spans="1:7" ht="15.75" customHeight="1" x14ac:dyDescent="0.25"/>
    <row r="254" spans="1:7" ht="15.75" customHeight="1" x14ac:dyDescent="0.25"/>
    <row r="255" spans="1:7" ht="15.75" customHeight="1" x14ac:dyDescent="0.25"/>
    <row r="256" spans="1:7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95" right="0.7" top="0.5" bottom="0.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000"/>
  <sheetViews>
    <sheetView workbookViewId="0"/>
  </sheetViews>
  <sheetFormatPr defaultColWidth="14.42578125" defaultRowHeight="15" customHeight="1" x14ac:dyDescent="0.25"/>
  <cols>
    <col min="1" max="1" width="46.5703125" customWidth="1"/>
    <col min="2" max="6" width="12.7109375" customWidth="1"/>
  </cols>
  <sheetData>
    <row r="1" spans="1:6" ht="15" customHeight="1" x14ac:dyDescent="0.3">
      <c r="A1" s="4" t="s">
        <v>48</v>
      </c>
      <c r="B1" s="4"/>
      <c r="C1" s="4"/>
      <c r="D1" s="4"/>
      <c r="E1" s="4"/>
      <c r="F1" s="4"/>
    </row>
    <row r="2" spans="1:6" ht="15" customHeight="1" x14ac:dyDescent="0.3">
      <c r="A2" s="4"/>
      <c r="B2" s="4"/>
      <c r="C2" s="4"/>
      <c r="D2" s="4"/>
      <c r="E2" s="4"/>
      <c r="F2" s="4"/>
    </row>
    <row r="3" spans="1:6" ht="15" customHeight="1" x14ac:dyDescent="0.3">
      <c r="A3" s="4" t="s">
        <v>116</v>
      </c>
      <c r="B3" s="4"/>
      <c r="C3" s="4"/>
      <c r="D3" s="4"/>
      <c r="E3" s="4"/>
      <c r="F3" s="4"/>
    </row>
    <row r="4" spans="1:6" ht="15" customHeight="1" x14ac:dyDescent="0.3">
      <c r="A4" s="63" t="s">
        <v>117</v>
      </c>
      <c r="B4" s="4"/>
      <c r="C4" s="4"/>
      <c r="D4" s="4"/>
      <c r="E4" s="4"/>
      <c r="F4" s="4"/>
    </row>
    <row r="5" spans="1:6" ht="15" customHeight="1" x14ac:dyDescent="0.3">
      <c r="A5" s="4"/>
      <c r="B5" s="4"/>
      <c r="C5" s="4"/>
      <c r="D5" s="4"/>
      <c r="E5" s="4"/>
      <c r="F5" s="4"/>
    </row>
    <row r="6" spans="1:6" ht="15" customHeight="1" x14ac:dyDescent="0.3">
      <c r="A6" s="104" t="s">
        <v>3</v>
      </c>
      <c r="B6" s="4"/>
      <c r="C6" s="4"/>
      <c r="D6" s="4"/>
      <c r="E6" s="4"/>
      <c r="F6" s="4"/>
    </row>
    <row r="7" spans="1:6" ht="15" customHeight="1" x14ac:dyDescent="0.3">
      <c r="A7" s="93" t="s">
        <v>4</v>
      </c>
      <c r="B7" s="14">
        <v>2013</v>
      </c>
      <c r="C7" s="14">
        <v>2014</v>
      </c>
      <c r="D7" s="14">
        <v>2015</v>
      </c>
      <c r="E7" s="14">
        <v>2016</v>
      </c>
      <c r="F7" s="14">
        <v>2017</v>
      </c>
    </row>
    <row r="8" spans="1:6" ht="15" customHeight="1" x14ac:dyDescent="0.3">
      <c r="A8" s="4"/>
      <c r="B8" s="4"/>
      <c r="C8" s="4"/>
      <c r="D8" s="4"/>
      <c r="E8" s="4"/>
      <c r="F8" s="4"/>
    </row>
    <row r="9" spans="1:6" ht="15" customHeight="1" x14ac:dyDescent="0.3">
      <c r="A9" s="4" t="s">
        <v>9</v>
      </c>
      <c r="B9" s="23">
        <f>142528*1.048</f>
        <v>149369.34400000001</v>
      </c>
      <c r="C9" s="23">
        <f>B9*1.024</f>
        <v>152954.20825600001</v>
      </c>
      <c r="D9" s="23">
        <f>C9*1.024</f>
        <v>156625.10925414402</v>
      </c>
      <c r="E9" s="23">
        <f>D9*1.024</f>
        <v>160384.11187624346</v>
      </c>
      <c r="F9" s="23">
        <f>E9*1.024</f>
        <v>164233.33056127332</v>
      </c>
    </row>
    <row r="10" spans="1:6" ht="15" customHeight="1" x14ac:dyDescent="0.3">
      <c r="A10" s="4"/>
      <c r="B10" s="23"/>
      <c r="C10" s="23"/>
      <c r="D10" s="23"/>
      <c r="E10" s="23"/>
      <c r="F10" s="23"/>
    </row>
    <row r="11" spans="1:6" ht="15" customHeight="1" x14ac:dyDescent="0.3">
      <c r="A11" s="4" t="s">
        <v>13</v>
      </c>
      <c r="B11" s="23">
        <f>B9*0.556</f>
        <v>83049.355264000013</v>
      </c>
      <c r="C11" s="23">
        <f>C9*0.555</f>
        <v>84889.585582080021</v>
      </c>
      <c r="D11" s="23">
        <f>D9*0.555</f>
        <v>86926.935636049937</v>
      </c>
      <c r="E11" s="23">
        <f>E9*0.555</f>
        <v>89013.182091315131</v>
      </c>
      <c r="F11" s="23">
        <f>F9*0.555</f>
        <v>91149.498461506708</v>
      </c>
    </row>
    <row r="12" spans="1:6" ht="16.5" x14ac:dyDescent="0.3">
      <c r="A12" s="4" t="s">
        <v>15</v>
      </c>
      <c r="B12" s="23">
        <f>B9*0.212</f>
        <v>31666.300928000001</v>
      </c>
      <c r="C12" s="23">
        <f>C9*0.21</f>
        <v>32120.383733760002</v>
      </c>
      <c r="D12" s="23">
        <f>D9*0.21</f>
        <v>32891.272943370241</v>
      </c>
      <c r="E12" s="23">
        <f>E9*0.21</f>
        <v>33680.663494011125</v>
      </c>
      <c r="F12" s="23">
        <f>F9*0.21</f>
        <v>34488.999417867395</v>
      </c>
    </row>
    <row r="13" spans="1:6" ht="16.5" x14ac:dyDescent="0.3">
      <c r="A13" s="4" t="s">
        <v>17</v>
      </c>
      <c r="B13" s="23">
        <f>B9*0.025</f>
        <v>3734.2336000000005</v>
      </c>
      <c r="C13" s="23">
        <f>C9*0.025</f>
        <v>3823.8552064000005</v>
      </c>
      <c r="D13" s="23">
        <f>D9*0.025</f>
        <v>3915.6277313536007</v>
      </c>
      <c r="E13" s="23">
        <f>E9*0.025</f>
        <v>4009.602796906087</v>
      </c>
      <c r="F13" s="23">
        <f>F9*0.025</f>
        <v>4105.8332640318331</v>
      </c>
    </row>
    <row r="14" spans="1:6" ht="16.5" x14ac:dyDescent="0.3">
      <c r="A14" s="4" t="s">
        <v>18</v>
      </c>
      <c r="B14" s="29">
        <v>2525</v>
      </c>
      <c r="C14" s="29">
        <f>((C25-B25)*0.05)+B14</f>
        <v>2600</v>
      </c>
      <c r="D14" s="29">
        <f>((D25-C25)*0.05)+C14</f>
        <v>2675</v>
      </c>
      <c r="E14" s="29">
        <f>((E25-D25)*0.05)+D14</f>
        <v>2750</v>
      </c>
      <c r="F14" s="29">
        <f>((F25-E25)*0.05)+E14</f>
        <v>2825</v>
      </c>
    </row>
    <row r="15" spans="1:6" ht="16.5" x14ac:dyDescent="0.3">
      <c r="A15" s="63" t="s">
        <v>21</v>
      </c>
      <c r="B15" s="23">
        <f>SUM(B11:B14)</f>
        <v>120974.88979200002</v>
      </c>
      <c r="C15" s="23">
        <f>SUM(C11:C14)</f>
        <v>123433.82452224001</v>
      </c>
      <c r="D15" s="23">
        <f>SUM(D11:D14)</f>
        <v>126408.83631077377</v>
      </c>
      <c r="E15" s="23">
        <f>SUM(E11:E14)</f>
        <v>129453.44838223234</v>
      </c>
      <c r="F15" s="23">
        <f>SUM(F11:F14)</f>
        <v>132569.33114340593</v>
      </c>
    </row>
    <row r="16" spans="1:6" ht="16.5" x14ac:dyDescent="0.3">
      <c r="A16" s="4"/>
      <c r="B16" s="23"/>
      <c r="C16" s="23"/>
      <c r="D16" s="23"/>
      <c r="E16" s="23"/>
      <c r="F16" s="23"/>
    </row>
    <row r="17" spans="1:6" ht="16.5" x14ac:dyDescent="0.3">
      <c r="A17" s="4" t="s">
        <v>28</v>
      </c>
      <c r="B17" s="23">
        <f>B9-B15</f>
        <v>28394.454207999996</v>
      </c>
      <c r="C17" s="23">
        <f>C9-C15</f>
        <v>29520.383733759998</v>
      </c>
      <c r="D17" s="23">
        <f>D9-D15</f>
        <v>30216.272943370248</v>
      </c>
      <c r="E17" s="23">
        <f>E9-E15</f>
        <v>30930.663494011125</v>
      </c>
      <c r="F17" s="23">
        <f>F9-F15</f>
        <v>31663.999417867395</v>
      </c>
    </row>
    <row r="18" spans="1:6" ht="16.5" x14ac:dyDescent="0.3">
      <c r="A18" s="4"/>
      <c r="B18" s="23"/>
      <c r="C18" s="23"/>
      <c r="D18" s="23"/>
      <c r="E18" s="23"/>
      <c r="F18" s="23"/>
    </row>
    <row r="19" spans="1:6" ht="16.5" x14ac:dyDescent="0.3">
      <c r="A19" s="104" t="s">
        <v>50</v>
      </c>
      <c r="B19" s="4"/>
      <c r="C19" s="4"/>
      <c r="D19" s="4"/>
      <c r="E19" s="4"/>
      <c r="F19" s="4"/>
    </row>
    <row r="20" spans="1:6" ht="16.5" x14ac:dyDescent="0.3">
      <c r="A20" s="93" t="s">
        <v>4</v>
      </c>
      <c r="B20" s="14">
        <v>2013</v>
      </c>
      <c r="C20" s="14">
        <v>2014</v>
      </c>
      <c r="D20" s="14">
        <v>2015</v>
      </c>
      <c r="E20" s="14">
        <v>2016</v>
      </c>
      <c r="F20" s="14">
        <v>2017</v>
      </c>
    </row>
    <row r="21" spans="1:6" ht="15.75" customHeight="1" x14ac:dyDescent="0.3">
      <c r="A21" s="4"/>
      <c r="B21" s="4"/>
      <c r="C21" s="4"/>
      <c r="D21" s="4"/>
      <c r="E21" s="4"/>
      <c r="F21" s="4"/>
    </row>
    <row r="22" spans="1:6" ht="15.75" customHeight="1" x14ac:dyDescent="0.3">
      <c r="A22" s="4" t="s">
        <v>54</v>
      </c>
      <c r="B22" s="4"/>
      <c r="C22" s="4"/>
      <c r="D22" s="4"/>
      <c r="E22" s="4"/>
      <c r="F22" s="4"/>
    </row>
    <row r="23" spans="1:6" ht="15.75" customHeight="1" x14ac:dyDescent="0.3">
      <c r="A23" s="63" t="s">
        <v>55</v>
      </c>
      <c r="B23" s="23">
        <f>B9*0.124</f>
        <v>18521.798656000003</v>
      </c>
      <c r="C23" s="23">
        <f>C9*0.124</f>
        <v>18966.321823744001</v>
      </c>
      <c r="D23" s="23">
        <f>D9*0.124</f>
        <v>19421.51354751386</v>
      </c>
      <c r="E23" s="23">
        <f>E9*0.124</f>
        <v>19887.62987265419</v>
      </c>
      <c r="F23" s="23">
        <f>F9*0.124</f>
        <v>20364.932989597892</v>
      </c>
    </row>
    <row r="24" spans="1:6" ht="15.75" customHeight="1" x14ac:dyDescent="0.3">
      <c r="A24" s="63" t="s">
        <v>58</v>
      </c>
      <c r="B24" s="23">
        <f>B9*0.167</f>
        <v>24944.680448000003</v>
      </c>
      <c r="C24" s="23">
        <f>C9*0.167</f>
        <v>25543.352778752003</v>
      </c>
      <c r="D24" s="23">
        <f>D9*0.167</f>
        <v>26156.393245442054</v>
      </c>
      <c r="E24" s="23">
        <f>E9*0.167</f>
        <v>26784.146683332659</v>
      </c>
      <c r="F24" s="23">
        <f>F9*0.167</f>
        <v>27426.966203732645</v>
      </c>
    </row>
    <row r="25" spans="1:6" ht="15.75" customHeight="1" x14ac:dyDescent="0.3">
      <c r="A25" s="63" t="s">
        <v>59</v>
      </c>
      <c r="B25" s="23">
        <v>50192</v>
      </c>
      <c r="C25" s="23">
        <f>B25+1500</f>
        <v>51692</v>
      </c>
      <c r="D25" s="23">
        <f>C25+1500</f>
        <v>53192</v>
      </c>
      <c r="E25" s="23">
        <f>D25+1500</f>
        <v>54692</v>
      </c>
      <c r="F25" s="23">
        <f>E25+1500</f>
        <v>56192</v>
      </c>
    </row>
    <row r="26" spans="1:6" ht="15.75" customHeight="1" x14ac:dyDescent="0.3">
      <c r="A26" s="63" t="s">
        <v>60</v>
      </c>
      <c r="B26" s="23">
        <v>23658</v>
      </c>
      <c r="C26" s="23">
        <f>B26+C14</f>
        <v>26258</v>
      </c>
      <c r="D26" s="23">
        <f>C26+D14</f>
        <v>28933</v>
      </c>
      <c r="E26" s="23">
        <f>D26+E14</f>
        <v>31683</v>
      </c>
      <c r="F26" s="23">
        <f>E26+F14</f>
        <v>34508</v>
      </c>
    </row>
    <row r="27" spans="1:6" ht="15.75" customHeight="1" x14ac:dyDescent="0.3">
      <c r="A27" s="63" t="s">
        <v>62</v>
      </c>
      <c r="B27" s="29">
        <f>B25-B26</f>
        <v>26534</v>
      </c>
      <c r="C27" s="29">
        <f>C25-C26</f>
        <v>25434</v>
      </c>
      <c r="D27" s="29">
        <f>D25-D26</f>
        <v>24259</v>
      </c>
      <c r="E27" s="29">
        <f>E25-E26</f>
        <v>23009</v>
      </c>
      <c r="F27" s="29">
        <f>F25-F26</f>
        <v>21684</v>
      </c>
    </row>
    <row r="28" spans="1:6" ht="15.75" customHeight="1" x14ac:dyDescent="0.3">
      <c r="A28" s="63" t="s">
        <v>64</v>
      </c>
      <c r="B28" s="23">
        <f>B23+B24+B27</f>
        <v>70000.479103999998</v>
      </c>
      <c r="C28" s="23">
        <f>C23+C24+C27</f>
        <v>69943.674602496001</v>
      </c>
      <c r="D28" s="23">
        <f>D23+D24+D27</f>
        <v>69836.90679295591</v>
      </c>
      <c r="E28" s="23">
        <f>E23+E24+E27</f>
        <v>69680.776555986842</v>
      </c>
      <c r="F28" s="23">
        <f>F23+F24+F27</f>
        <v>69475.899193330537</v>
      </c>
    </row>
    <row r="29" spans="1:6" ht="15.75" customHeight="1" x14ac:dyDescent="0.3">
      <c r="A29" s="4"/>
      <c r="B29" s="23"/>
      <c r="C29" s="23"/>
      <c r="D29" s="23"/>
      <c r="E29" s="23"/>
      <c r="F29" s="23"/>
    </row>
    <row r="30" spans="1:6" ht="15.75" customHeight="1" x14ac:dyDescent="0.3">
      <c r="A30" s="4" t="s">
        <v>67</v>
      </c>
      <c r="B30" s="23"/>
      <c r="C30" s="23"/>
      <c r="D30" s="23"/>
      <c r="E30" s="23"/>
      <c r="F30" s="23"/>
    </row>
    <row r="31" spans="1:6" ht="15.75" customHeight="1" x14ac:dyDescent="0.3">
      <c r="A31" s="63" t="s">
        <v>68</v>
      </c>
      <c r="B31" s="23">
        <f>B9*0.082</f>
        <v>12248.286208000001</v>
      </c>
      <c r="C31" s="23">
        <f>C9*0.082</f>
        <v>12542.245076992001</v>
      </c>
      <c r="D31" s="23">
        <f>D9*0.082</f>
        <v>12843.25895883981</v>
      </c>
      <c r="E31" s="23">
        <f>E9*0.082</f>
        <v>13151.497173851965</v>
      </c>
      <c r="F31" s="23">
        <f>F9*0.082</f>
        <v>13467.133106024414</v>
      </c>
    </row>
    <row r="32" spans="1:6" ht="15.75" customHeight="1" x14ac:dyDescent="0.3">
      <c r="A32" s="4"/>
      <c r="B32" s="23"/>
      <c r="C32" s="23"/>
      <c r="D32" s="23"/>
      <c r="E32" s="23"/>
      <c r="F32" s="23"/>
    </row>
    <row r="33" spans="1:6" ht="15.75" customHeight="1" x14ac:dyDescent="0.3">
      <c r="A33" s="4" t="s">
        <v>71</v>
      </c>
      <c r="B33" s="23">
        <f>B28-B31</f>
        <v>57752.192895999993</v>
      </c>
      <c r="C33" s="23">
        <f>C28-C31</f>
        <v>57401.429525503998</v>
      </c>
      <c r="D33" s="23">
        <f>D28-D31</f>
        <v>56993.647834116098</v>
      </c>
      <c r="E33" s="23">
        <f>E28-E31</f>
        <v>56529.279382134875</v>
      </c>
      <c r="F33" s="23">
        <f>F28-F31</f>
        <v>56008.766087306125</v>
      </c>
    </row>
    <row r="34" spans="1:6" ht="15.75" customHeight="1" x14ac:dyDescent="0.3">
      <c r="A34" s="4"/>
      <c r="B34" s="23"/>
      <c r="C34" s="23"/>
      <c r="D34" s="23"/>
      <c r="E34" s="23"/>
      <c r="F34" s="23"/>
    </row>
    <row r="35" spans="1:6" ht="15.75" customHeight="1" x14ac:dyDescent="0.3">
      <c r="A35" s="4" t="s">
        <v>73</v>
      </c>
      <c r="B35" s="14">
        <v>2013</v>
      </c>
      <c r="C35" s="14">
        <v>2014</v>
      </c>
      <c r="D35" s="14">
        <v>2015</v>
      </c>
      <c r="E35" s="14">
        <v>2016</v>
      </c>
      <c r="F35" s="14">
        <v>2017</v>
      </c>
    </row>
    <row r="36" spans="1:6" ht="15.75" customHeight="1" x14ac:dyDescent="0.3">
      <c r="A36" s="63" t="s">
        <v>78</v>
      </c>
      <c r="B36" s="76">
        <f>B11/B9</f>
        <v>0.55600000000000005</v>
      </c>
      <c r="C36" s="76">
        <f>C11/C9</f>
        <v>0.55500000000000005</v>
      </c>
      <c r="D36" s="76">
        <f>D11/D9</f>
        <v>0.55500000000000005</v>
      </c>
      <c r="E36" s="76">
        <f>E11/E9</f>
        <v>0.55500000000000005</v>
      </c>
      <c r="F36" s="76">
        <f>F11/F9</f>
        <v>0.55500000000000005</v>
      </c>
    </row>
    <row r="37" spans="1:6" ht="15.75" customHeight="1" x14ac:dyDescent="0.3">
      <c r="A37" s="63" t="s">
        <v>80</v>
      </c>
      <c r="B37" s="76">
        <f>B12/B9</f>
        <v>0.21199999999999999</v>
      </c>
      <c r="C37" s="76">
        <f>C12/C9</f>
        <v>0.21</v>
      </c>
      <c r="D37" s="76">
        <f>D12/D9</f>
        <v>0.21</v>
      </c>
      <c r="E37" s="76">
        <f>E12/E9</f>
        <v>0.21</v>
      </c>
      <c r="F37" s="76">
        <f>F12/F9</f>
        <v>0.21</v>
      </c>
    </row>
    <row r="38" spans="1:6" ht="15.75" customHeight="1" x14ac:dyDescent="0.3">
      <c r="A38" s="63" t="s">
        <v>81</v>
      </c>
      <c r="B38" s="76">
        <f>B13/B9</f>
        <v>2.5000000000000001E-2</v>
      </c>
      <c r="C38" s="76">
        <f>C13/C9</f>
        <v>2.5000000000000001E-2</v>
      </c>
      <c r="D38" s="76">
        <f>D13/D9</f>
        <v>2.5000000000000001E-2</v>
      </c>
      <c r="E38" s="76">
        <f>E13/E9</f>
        <v>2.5000000000000001E-2</v>
      </c>
      <c r="F38" s="76">
        <f>F13/F9</f>
        <v>2.5000000000000001E-2</v>
      </c>
    </row>
    <row r="39" spans="1:6" ht="15.75" customHeight="1" x14ac:dyDescent="0.3">
      <c r="A39" s="63" t="s">
        <v>82</v>
      </c>
      <c r="B39" s="76">
        <f>B23/B9</f>
        <v>0.12400000000000001</v>
      </c>
      <c r="C39" s="76">
        <f>C23/C9</f>
        <v>0.124</v>
      </c>
      <c r="D39" s="76">
        <f>D23/D9</f>
        <v>0.12400000000000001</v>
      </c>
      <c r="E39" s="76">
        <f>E23/E9</f>
        <v>0.124</v>
      </c>
      <c r="F39" s="76">
        <f>F23/F9</f>
        <v>0.124</v>
      </c>
    </row>
    <row r="40" spans="1:6" ht="15.75" customHeight="1" x14ac:dyDescent="0.3">
      <c r="A40" s="63" t="s">
        <v>83</v>
      </c>
      <c r="B40" s="76">
        <f>B24/B9</f>
        <v>0.16700000000000001</v>
      </c>
      <c r="C40" s="76">
        <f>C24/C9</f>
        <v>0.16700000000000001</v>
      </c>
      <c r="D40" s="76">
        <f>D24/D9</f>
        <v>0.16700000000000001</v>
      </c>
      <c r="E40" s="76">
        <f>E24/E9</f>
        <v>0.16700000000000001</v>
      </c>
      <c r="F40" s="76">
        <f>F24/F9</f>
        <v>0.16700000000000001</v>
      </c>
    </row>
    <row r="41" spans="1:6" ht="15.75" customHeight="1" x14ac:dyDescent="0.3">
      <c r="A41" s="63" t="s">
        <v>84</v>
      </c>
      <c r="B41" s="76">
        <f>B27/B9</f>
        <v>0.17764019904914358</v>
      </c>
      <c r="C41" s="76">
        <f>C27/C9</f>
        <v>0.16628506198032172</v>
      </c>
      <c r="D41" s="76">
        <f>D27/D9</f>
        <v>0.15488576586169661</v>
      </c>
      <c r="E41" s="76">
        <f>E27/E9</f>
        <v>0.14346184126863101</v>
      </c>
      <c r="F41" s="76">
        <f>F27/F9</f>
        <v>0.13203166449766407</v>
      </c>
    </row>
    <row r="42" spans="1:6" ht="15.75" customHeight="1" x14ac:dyDescent="0.3">
      <c r="A42" s="63" t="s">
        <v>68</v>
      </c>
      <c r="B42" s="76">
        <f>B31/B9</f>
        <v>8.2000000000000003E-2</v>
      </c>
      <c r="C42" s="76">
        <f>C31/C9</f>
        <v>8.2000000000000003E-2</v>
      </c>
      <c r="D42" s="76">
        <f>D31/D9</f>
        <v>8.2000000000000003E-2</v>
      </c>
      <c r="E42" s="76">
        <f>E31/E9</f>
        <v>8.2000000000000003E-2</v>
      </c>
      <c r="F42" s="76">
        <f>F31/F9</f>
        <v>8.2000000000000003E-2</v>
      </c>
    </row>
    <row r="43" spans="1:6" ht="15.75" customHeight="1" x14ac:dyDescent="0.3">
      <c r="A43" s="4"/>
      <c r="B43" s="23"/>
      <c r="C43" s="23"/>
      <c r="D43" s="23"/>
      <c r="E43" s="23"/>
      <c r="F43" s="23"/>
    </row>
    <row r="44" spans="1:6" ht="15.75" customHeight="1" x14ac:dyDescent="0.3">
      <c r="A44" s="4"/>
      <c r="B44" s="23"/>
      <c r="C44" s="23"/>
      <c r="D44" s="23"/>
      <c r="E44" s="23"/>
      <c r="F44" s="23"/>
    </row>
    <row r="45" spans="1:6" ht="15.75" customHeight="1" x14ac:dyDescent="0.3">
      <c r="A45" s="4"/>
      <c r="B45" s="23"/>
      <c r="C45" s="23"/>
      <c r="D45" s="23"/>
      <c r="E45" s="23"/>
      <c r="F45" s="23"/>
    </row>
    <row r="46" spans="1:6" ht="15.75" customHeight="1" x14ac:dyDescent="0.3">
      <c r="A46" s="4"/>
      <c r="B46" s="23"/>
      <c r="C46" s="23"/>
      <c r="D46" s="23"/>
      <c r="E46" s="23"/>
      <c r="F46" s="23"/>
    </row>
    <row r="47" spans="1:6" ht="15.75" customHeight="1" x14ac:dyDescent="0.3">
      <c r="A47" s="4"/>
      <c r="B47" s="23"/>
      <c r="C47" s="23"/>
      <c r="D47" s="23"/>
      <c r="E47" s="23"/>
      <c r="F47" s="23"/>
    </row>
    <row r="48" spans="1:6" ht="15.75" customHeight="1" x14ac:dyDescent="0.3">
      <c r="A48" s="4"/>
      <c r="B48" s="23"/>
      <c r="C48" s="23"/>
      <c r="D48" s="23"/>
      <c r="E48" s="23"/>
      <c r="F48" s="23"/>
    </row>
    <row r="49" spans="1:6" ht="15.75" customHeight="1" x14ac:dyDescent="0.3">
      <c r="A49" s="4"/>
      <c r="B49" s="23"/>
      <c r="C49" s="23"/>
      <c r="D49" s="23"/>
      <c r="E49" s="23"/>
      <c r="F49" s="23"/>
    </row>
    <row r="50" spans="1:6" ht="15.75" customHeight="1" x14ac:dyDescent="0.3">
      <c r="A50" s="4"/>
      <c r="B50" s="23"/>
      <c r="C50" s="23"/>
      <c r="D50" s="23"/>
      <c r="E50" s="23"/>
      <c r="F50" s="23"/>
    </row>
    <row r="51" spans="1:6" ht="15.75" customHeight="1" x14ac:dyDescent="0.3">
      <c r="A51" s="4"/>
      <c r="B51" s="23"/>
      <c r="C51" s="23"/>
      <c r="D51" s="23"/>
      <c r="E51" s="23"/>
      <c r="F51" s="23"/>
    </row>
    <row r="52" spans="1:6" ht="15.75" customHeight="1" x14ac:dyDescent="0.3">
      <c r="A52" s="4"/>
      <c r="B52" s="23"/>
      <c r="C52" s="23"/>
      <c r="D52" s="23"/>
      <c r="E52" s="23"/>
      <c r="F52" s="23"/>
    </row>
    <row r="53" spans="1:6" ht="15.75" customHeight="1" x14ac:dyDescent="0.3">
      <c r="A53" s="4"/>
      <c r="B53" s="23"/>
      <c r="C53" s="23"/>
      <c r="D53" s="23"/>
      <c r="E53" s="23"/>
      <c r="F53" s="23"/>
    </row>
    <row r="54" spans="1:6" ht="15.75" customHeight="1" x14ac:dyDescent="0.3">
      <c r="A54" s="4"/>
      <c r="B54" s="23"/>
      <c r="C54" s="23"/>
      <c r="D54" s="23"/>
      <c r="E54" s="23"/>
      <c r="F54" s="23"/>
    </row>
    <row r="55" spans="1:6" ht="15.75" customHeight="1" x14ac:dyDescent="0.3">
      <c r="A55" s="4"/>
      <c r="B55" s="23"/>
      <c r="C55" s="23"/>
      <c r="D55" s="23"/>
      <c r="E55" s="23"/>
      <c r="F55" s="23"/>
    </row>
    <row r="56" spans="1:6" ht="15.75" customHeight="1" x14ac:dyDescent="0.3">
      <c r="A56" s="4"/>
      <c r="B56" s="23"/>
      <c r="C56" s="23"/>
      <c r="D56" s="23"/>
      <c r="E56" s="23"/>
      <c r="F56" s="23"/>
    </row>
    <row r="57" spans="1:6" ht="15.75" customHeight="1" x14ac:dyDescent="0.3">
      <c r="A57" s="4"/>
      <c r="B57" s="23"/>
      <c r="C57" s="23"/>
      <c r="D57" s="23"/>
      <c r="E57" s="23"/>
      <c r="F57" s="23"/>
    </row>
    <row r="58" spans="1:6" ht="15.75" customHeight="1" x14ac:dyDescent="0.3">
      <c r="A58" s="4"/>
      <c r="B58" s="23"/>
      <c r="C58" s="23"/>
      <c r="D58" s="23"/>
      <c r="E58" s="23"/>
      <c r="F58" s="23"/>
    </row>
    <row r="59" spans="1:6" ht="15.75" customHeight="1" x14ac:dyDescent="0.3">
      <c r="A59" s="4"/>
      <c r="B59" s="23"/>
      <c r="C59" s="23"/>
      <c r="D59" s="23"/>
      <c r="E59" s="23"/>
      <c r="F59" s="23"/>
    </row>
    <row r="60" spans="1:6" ht="15.75" customHeight="1" x14ac:dyDescent="0.3">
      <c r="A60" s="4"/>
      <c r="B60" s="23"/>
      <c r="C60" s="23"/>
      <c r="D60" s="23"/>
      <c r="E60" s="23"/>
      <c r="F60" s="23"/>
    </row>
    <row r="61" spans="1:6" ht="15.75" customHeight="1" x14ac:dyDescent="0.3">
      <c r="A61" s="4"/>
      <c r="B61" s="23"/>
      <c r="C61" s="23"/>
      <c r="D61" s="23"/>
      <c r="E61" s="23"/>
      <c r="F61" s="23"/>
    </row>
    <row r="62" spans="1:6" ht="15.75" customHeight="1" x14ac:dyDescent="0.3">
      <c r="A62" s="4"/>
      <c r="B62" s="23"/>
      <c r="C62" s="23"/>
      <c r="D62" s="23"/>
      <c r="E62" s="23"/>
      <c r="F62" s="23"/>
    </row>
    <row r="63" spans="1:6" ht="15.75" customHeight="1" x14ac:dyDescent="0.3">
      <c r="A63" s="4"/>
      <c r="B63" s="23"/>
      <c r="C63" s="23"/>
      <c r="D63" s="23"/>
      <c r="E63" s="23"/>
      <c r="F63" s="23"/>
    </row>
    <row r="64" spans="1:6" ht="15.75" customHeight="1" x14ac:dyDescent="0.3">
      <c r="A64" s="4"/>
      <c r="B64" s="23"/>
      <c r="C64" s="23"/>
      <c r="D64" s="23"/>
      <c r="E64" s="23"/>
      <c r="F64" s="23"/>
    </row>
    <row r="65" spans="1:6" ht="15.75" customHeight="1" x14ac:dyDescent="0.3">
      <c r="A65" s="4"/>
      <c r="B65" s="23"/>
      <c r="C65" s="23"/>
      <c r="D65" s="23"/>
      <c r="E65" s="23"/>
      <c r="F65" s="23"/>
    </row>
    <row r="66" spans="1:6" ht="15.75" customHeight="1" x14ac:dyDescent="0.3">
      <c r="A66" s="4"/>
      <c r="B66" s="23"/>
      <c r="C66" s="23"/>
      <c r="D66" s="23"/>
      <c r="E66" s="23"/>
      <c r="F66" s="23"/>
    </row>
    <row r="67" spans="1:6" ht="15.75" customHeight="1" x14ac:dyDescent="0.3">
      <c r="A67" s="4"/>
      <c r="B67" s="23"/>
      <c r="C67" s="23"/>
      <c r="D67" s="23"/>
      <c r="E67" s="23"/>
      <c r="F67" s="23"/>
    </row>
    <row r="68" spans="1:6" ht="15.75" customHeight="1" x14ac:dyDescent="0.3">
      <c r="A68" s="4"/>
      <c r="B68" s="23"/>
      <c r="C68" s="23"/>
      <c r="D68" s="23"/>
      <c r="E68" s="23"/>
      <c r="F68" s="23"/>
    </row>
    <row r="69" spans="1:6" ht="15.75" customHeight="1" x14ac:dyDescent="0.3">
      <c r="A69" s="4"/>
      <c r="B69" s="23"/>
      <c r="C69" s="23"/>
      <c r="D69" s="23"/>
      <c r="E69" s="23"/>
      <c r="F69" s="23"/>
    </row>
    <row r="70" spans="1:6" ht="15.75" customHeight="1" x14ac:dyDescent="0.3">
      <c r="A70" s="4"/>
      <c r="B70" s="23"/>
      <c r="C70" s="23"/>
      <c r="D70" s="23"/>
      <c r="E70" s="23"/>
      <c r="F70" s="23"/>
    </row>
    <row r="71" spans="1:6" ht="15.75" customHeight="1" x14ac:dyDescent="0.3">
      <c r="A71" s="4"/>
      <c r="B71" s="23"/>
      <c r="C71" s="23"/>
      <c r="D71" s="23"/>
      <c r="E71" s="23"/>
      <c r="F71" s="23"/>
    </row>
    <row r="72" spans="1:6" ht="15.75" customHeight="1" x14ac:dyDescent="0.3">
      <c r="A72" s="4"/>
      <c r="B72" s="23"/>
      <c r="C72" s="23"/>
      <c r="D72" s="23"/>
      <c r="E72" s="23"/>
      <c r="F72" s="23"/>
    </row>
    <row r="73" spans="1:6" ht="15.75" customHeight="1" x14ac:dyDescent="0.3">
      <c r="A73" s="4"/>
      <c r="B73" s="23"/>
      <c r="C73" s="23"/>
      <c r="D73" s="23"/>
      <c r="E73" s="23"/>
      <c r="F73" s="23"/>
    </row>
    <row r="74" spans="1:6" ht="15.75" customHeight="1" x14ac:dyDescent="0.3">
      <c r="A74" s="4"/>
      <c r="B74" s="23"/>
      <c r="C74" s="23"/>
      <c r="D74" s="23"/>
      <c r="E74" s="23"/>
      <c r="F74" s="23"/>
    </row>
    <row r="75" spans="1:6" ht="15.75" customHeight="1" x14ac:dyDescent="0.3">
      <c r="A75" s="4"/>
      <c r="B75" s="23"/>
      <c r="C75" s="23"/>
      <c r="D75" s="23"/>
      <c r="E75" s="23"/>
      <c r="F75" s="23"/>
    </row>
    <row r="76" spans="1:6" ht="15.75" customHeight="1" x14ac:dyDescent="0.3">
      <c r="A76" s="4"/>
      <c r="B76" s="23"/>
      <c r="C76" s="23"/>
      <c r="D76" s="23"/>
      <c r="E76" s="23"/>
      <c r="F76" s="23"/>
    </row>
    <row r="77" spans="1:6" ht="15.75" customHeight="1" x14ac:dyDescent="0.3">
      <c r="A77" s="4"/>
      <c r="B77" s="23"/>
      <c r="C77" s="23"/>
      <c r="D77" s="23"/>
      <c r="E77" s="23"/>
      <c r="F77" s="23"/>
    </row>
    <row r="78" spans="1:6" ht="15.75" customHeight="1" x14ac:dyDescent="0.3">
      <c r="A78" s="4"/>
      <c r="B78" s="23"/>
      <c r="C78" s="23"/>
      <c r="D78" s="23"/>
      <c r="E78" s="23"/>
      <c r="F78" s="23"/>
    </row>
    <row r="79" spans="1:6" ht="15.75" customHeight="1" x14ac:dyDescent="0.3">
      <c r="A79" s="4"/>
      <c r="B79" s="23"/>
      <c r="C79" s="23"/>
      <c r="D79" s="23"/>
      <c r="E79" s="23"/>
      <c r="F79" s="23"/>
    </row>
    <row r="80" spans="1:6" ht="15.75" customHeight="1" x14ac:dyDescent="0.3">
      <c r="A80" s="4"/>
      <c r="B80" s="23"/>
      <c r="C80" s="23"/>
      <c r="D80" s="23"/>
      <c r="E80" s="23"/>
      <c r="F80" s="23"/>
    </row>
    <row r="81" spans="1:6" ht="15.75" customHeight="1" x14ac:dyDescent="0.3">
      <c r="A81" s="4"/>
      <c r="B81" s="23"/>
      <c r="C81" s="23"/>
      <c r="D81" s="23"/>
      <c r="E81" s="23"/>
      <c r="F81" s="23"/>
    </row>
    <row r="82" spans="1:6" ht="15.75" customHeight="1" x14ac:dyDescent="0.3">
      <c r="A82" s="4"/>
      <c r="B82" s="23"/>
      <c r="C82" s="23"/>
      <c r="D82" s="23"/>
      <c r="E82" s="23"/>
      <c r="F82" s="23"/>
    </row>
    <row r="83" spans="1:6" ht="15.75" customHeight="1" x14ac:dyDescent="0.3">
      <c r="A83" s="4"/>
      <c r="B83" s="23"/>
      <c r="C83" s="23"/>
      <c r="D83" s="23"/>
      <c r="E83" s="23"/>
      <c r="F83" s="23"/>
    </row>
    <row r="84" spans="1:6" ht="15.75" customHeight="1" x14ac:dyDescent="0.3">
      <c r="A84" s="4"/>
      <c r="B84" s="23"/>
      <c r="C84" s="23"/>
      <c r="D84" s="23"/>
      <c r="E84" s="23"/>
      <c r="F84" s="23"/>
    </row>
    <row r="85" spans="1:6" ht="15.75" customHeight="1" x14ac:dyDescent="0.3">
      <c r="A85" s="4"/>
      <c r="B85" s="23"/>
      <c r="C85" s="23"/>
      <c r="D85" s="23"/>
      <c r="E85" s="23"/>
      <c r="F85" s="23"/>
    </row>
    <row r="86" spans="1:6" ht="15.75" customHeight="1" x14ac:dyDescent="0.3">
      <c r="A86" s="4"/>
      <c r="B86" s="23"/>
      <c r="C86" s="23"/>
      <c r="D86" s="23"/>
      <c r="E86" s="23"/>
      <c r="F86" s="23"/>
    </row>
    <row r="87" spans="1:6" ht="15.75" customHeight="1" x14ac:dyDescent="0.3">
      <c r="A87" s="4"/>
      <c r="B87" s="23"/>
      <c r="C87" s="23"/>
      <c r="D87" s="23"/>
      <c r="E87" s="23"/>
      <c r="F87" s="23"/>
    </row>
    <row r="88" spans="1:6" ht="15.75" customHeight="1" x14ac:dyDescent="0.3">
      <c r="A88" s="4"/>
      <c r="B88" s="23"/>
      <c r="C88" s="23"/>
      <c r="D88" s="23"/>
      <c r="E88" s="23"/>
      <c r="F88" s="23"/>
    </row>
    <row r="89" spans="1:6" ht="15.75" customHeight="1" x14ac:dyDescent="0.3">
      <c r="A89" s="4"/>
      <c r="B89" s="23"/>
      <c r="C89" s="23"/>
      <c r="D89" s="23"/>
      <c r="E89" s="23"/>
      <c r="F89" s="23"/>
    </row>
    <row r="90" spans="1:6" ht="15.75" customHeight="1" x14ac:dyDescent="0.3">
      <c r="A90" s="4"/>
      <c r="B90" s="23"/>
      <c r="C90" s="23"/>
      <c r="D90" s="23"/>
      <c r="E90" s="23"/>
      <c r="F90" s="23"/>
    </row>
    <row r="91" spans="1:6" ht="15.75" customHeight="1" x14ac:dyDescent="0.3">
      <c r="A91" s="4"/>
      <c r="B91" s="23"/>
      <c r="C91" s="23"/>
      <c r="D91" s="23"/>
      <c r="E91" s="23"/>
      <c r="F91" s="23"/>
    </row>
    <row r="92" spans="1:6" ht="15.75" customHeight="1" x14ac:dyDescent="0.3">
      <c r="A92" s="4"/>
      <c r="B92" s="23"/>
      <c r="C92" s="23"/>
      <c r="D92" s="23"/>
      <c r="E92" s="23"/>
      <c r="F92" s="23"/>
    </row>
    <row r="93" spans="1:6" ht="15.75" customHeight="1" x14ac:dyDescent="0.3">
      <c r="A93" s="4"/>
      <c r="B93" s="23"/>
      <c r="C93" s="23"/>
      <c r="D93" s="23"/>
      <c r="E93" s="23"/>
      <c r="F93" s="23"/>
    </row>
    <row r="94" spans="1:6" ht="15.75" customHeight="1" x14ac:dyDescent="0.3">
      <c r="A94" s="4"/>
      <c r="B94" s="23"/>
      <c r="C94" s="23"/>
      <c r="D94" s="23"/>
      <c r="E94" s="23"/>
      <c r="F94" s="23"/>
    </row>
    <row r="95" spans="1:6" ht="15.75" customHeight="1" x14ac:dyDescent="0.3">
      <c r="A95" s="4"/>
      <c r="B95" s="23"/>
      <c r="C95" s="23"/>
      <c r="D95" s="23"/>
      <c r="E95" s="23"/>
      <c r="F95" s="23"/>
    </row>
    <row r="96" spans="1:6" ht="15.75" customHeight="1" x14ac:dyDescent="0.3">
      <c r="A96" s="4"/>
      <c r="B96" s="23"/>
      <c r="C96" s="23"/>
      <c r="D96" s="23"/>
      <c r="E96" s="23"/>
      <c r="F96" s="23"/>
    </row>
    <row r="97" spans="1:6" ht="15.75" customHeight="1" x14ac:dyDescent="0.3">
      <c r="A97" s="4"/>
      <c r="B97" s="23"/>
      <c r="C97" s="23"/>
      <c r="D97" s="23"/>
      <c r="E97" s="23"/>
      <c r="F97" s="23"/>
    </row>
    <row r="98" spans="1:6" ht="15.75" customHeight="1" x14ac:dyDescent="0.3">
      <c r="A98" s="4"/>
      <c r="B98" s="23"/>
      <c r="C98" s="23"/>
      <c r="D98" s="23"/>
      <c r="E98" s="23"/>
      <c r="F98" s="23"/>
    </row>
    <row r="99" spans="1:6" ht="15.75" customHeight="1" x14ac:dyDescent="0.3">
      <c r="A99" s="4"/>
      <c r="B99" s="23"/>
      <c r="C99" s="23"/>
      <c r="D99" s="23"/>
      <c r="E99" s="23"/>
      <c r="F99" s="23"/>
    </row>
    <row r="100" spans="1:6" ht="15.75" customHeight="1" x14ac:dyDescent="0.3">
      <c r="A100" s="4"/>
      <c r="B100" s="23"/>
      <c r="C100" s="23"/>
      <c r="D100" s="23"/>
      <c r="E100" s="23"/>
      <c r="F100" s="23"/>
    </row>
    <row r="101" spans="1:6" ht="15.75" customHeight="1" x14ac:dyDescent="0.3">
      <c r="A101" s="4"/>
      <c r="B101" s="23"/>
      <c r="C101" s="23"/>
      <c r="D101" s="23"/>
      <c r="E101" s="23"/>
      <c r="F101" s="23"/>
    </row>
    <row r="102" spans="1:6" ht="15.75" customHeight="1" x14ac:dyDescent="0.3">
      <c r="A102" s="4"/>
      <c r="B102" s="23"/>
      <c r="C102" s="23"/>
      <c r="D102" s="23"/>
      <c r="E102" s="23"/>
      <c r="F102" s="23"/>
    </row>
    <row r="103" spans="1:6" ht="15.75" customHeight="1" x14ac:dyDescent="0.3">
      <c r="A103" s="4"/>
      <c r="B103" s="23"/>
      <c r="C103" s="23"/>
      <c r="D103" s="23"/>
      <c r="E103" s="23"/>
      <c r="F103" s="23"/>
    </row>
    <row r="104" spans="1:6" ht="15.75" customHeight="1" x14ac:dyDescent="0.3">
      <c r="A104" s="4"/>
      <c r="B104" s="23"/>
      <c r="C104" s="23"/>
      <c r="D104" s="23"/>
      <c r="E104" s="23"/>
      <c r="F104" s="23"/>
    </row>
    <row r="105" spans="1:6" ht="15.75" customHeight="1" x14ac:dyDescent="0.3">
      <c r="A105" s="4"/>
      <c r="B105" s="23"/>
      <c r="C105" s="23"/>
      <c r="D105" s="23"/>
      <c r="E105" s="23"/>
      <c r="F105" s="23"/>
    </row>
    <row r="106" spans="1:6" ht="15.75" customHeight="1" x14ac:dyDescent="0.3">
      <c r="A106" s="4"/>
      <c r="B106" s="23"/>
      <c r="C106" s="23"/>
      <c r="D106" s="23"/>
      <c r="E106" s="23"/>
      <c r="F106" s="23"/>
    </row>
    <row r="107" spans="1:6" ht="15.75" customHeight="1" x14ac:dyDescent="0.3">
      <c r="A107" s="4"/>
      <c r="B107" s="23"/>
      <c r="C107" s="23"/>
      <c r="D107" s="23"/>
      <c r="E107" s="23"/>
      <c r="F107" s="23"/>
    </row>
    <row r="108" spans="1:6" ht="15.75" customHeight="1" x14ac:dyDescent="0.3">
      <c r="A108" s="4"/>
      <c r="B108" s="23"/>
      <c r="C108" s="23"/>
      <c r="D108" s="23"/>
      <c r="E108" s="23"/>
      <c r="F108" s="23"/>
    </row>
    <row r="109" spans="1:6" ht="15.75" customHeight="1" x14ac:dyDescent="0.3">
      <c r="A109" s="4"/>
      <c r="B109" s="23"/>
      <c r="C109" s="23"/>
      <c r="D109" s="23"/>
      <c r="E109" s="23"/>
      <c r="F109" s="23"/>
    </row>
    <row r="110" spans="1:6" ht="15.75" customHeight="1" x14ac:dyDescent="0.3">
      <c r="A110" s="4"/>
      <c r="B110" s="23"/>
      <c r="C110" s="23"/>
      <c r="D110" s="23"/>
      <c r="E110" s="23"/>
      <c r="F110" s="23"/>
    </row>
    <row r="111" spans="1:6" ht="15.75" customHeight="1" x14ac:dyDescent="0.3">
      <c r="A111" s="4"/>
      <c r="B111" s="23"/>
      <c r="C111" s="23"/>
      <c r="D111" s="23"/>
      <c r="E111" s="23"/>
      <c r="F111" s="23"/>
    </row>
    <row r="112" spans="1:6" ht="15.75" customHeight="1" x14ac:dyDescent="0.3">
      <c r="A112" s="4"/>
      <c r="B112" s="23"/>
      <c r="C112" s="23"/>
      <c r="D112" s="23"/>
      <c r="E112" s="23"/>
      <c r="F112" s="23"/>
    </row>
    <row r="113" spans="1:6" ht="15.75" customHeight="1" x14ac:dyDescent="0.3">
      <c r="A113" s="4"/>
      <c r="B113" s="23"/>
      <c r="C113" s="23"/>
      <c r="D113" s="23"/>
      <c r="E113" s="23"/>
      <c r="F113" s="23"/>
    </row>
    <row r="114" spans="1:6" ht="15.75" customHeight="1" x14ac:dyDescent="0.3">
      <c r="A114" s="4"/>
      <c r="B114" s="23"/>
      <c r="C114" s="23"/>
      <c r="D114" s="23"/>
      <c r="E114" s="23"/>
      <c r="F114" s="23"/>
    </row>
    <row r="115" spans="1:6" ht="15.75" customHeight="1" x14ac:dyDescent="0.3">
      <c r="A115" s="4"/>
      <c r="B115" s="23"/>
      <c r="C115" s="23"/>
      <c r="D115" s="23"/>
      <c r="E115" s="23"/>
      <c r="F115" s="23"/>
    </row>
    <row r="116" spans="1:6" ht="15.75" customHeight="1" x14ac:dyDescent="0.3">
      <c r="A116" s="4"/>
      <c r="B116" s="23"/>
      <c r="C116" s="23"/>
      <c r="D116" s="23"/>
      <c r="E116" s="23"/>
      <c r="F116" s="23"/>
    </row>
    <row r="117" spans="1:6" ht="15.75" customHeight="1" x14ac:dyDescent="0.3">
      <c r="A117" s="4"/>
      <c r="B117" s="23"/>
      <c r="C117" s="23"/>
      <c r="D117" s="23"/>
      <c r="E117" s="23"/>
      <c r="F117" s="23"/>
    </row>
    <row r="118" spans="1:6" ht="15.75" customHeight="1" x14ac:dyDescent="0.3">
      <c r="A118" s="4"/>
      <c r="B118" s="23"/>
      <c r="C118" s="23"/>
      <c r="D118" s="23"/>
      <c r="E118" s="23"/>
      <c r="F118" s="23"/>
    </row>
    <row r="119" spans="1:6" ht="15.75" customHeight="1" x14ac:dyDescent="0.3">
      <c r="A119" s="4"/>
      <c r="B119" s="23"/>
      <c r="C119" s="23"/>
      <c r="D119" s="23"/>
      <c r="E119" s="23"/>
      <c r="F119" s="23"/>
    </row>
    <row r="120" spans="1:6" ht="15.75" customHeight="1" x14ac:dyDescent="0.3">
      <c r="A120" s="4"/>
      <c r="B120" s="23"/>
      <c r="C120" s="23"/>
      <c r="D120" s="23"/>
      <c r="E120" s="23"/>
      <c r="F120" s="23"/>
    </row>
    <row r="121" spans="1:6" ht="15.75" customHeight="1" x14ac:dyDescent="0.3">
      <c r="A121" s="4"/>
      <c r="B121" s="23"/>
      <c r="C121" s="23"/>
      <c r="D121" s="23"/>
      <c r="E121" s="23"/>
      <c r="F121" s="23"/>
    </row>
    <row r="122" spans="1:6" ht="15.75" customHeight="1" x14ac:dyDescent="0.3">
      <c r="A122" s="4"/>
      <c r="B122" s="23"/>
      <c r="C122" s="23"/>
      <c r="D122" s="23"/>
      <c r="E122" s="23"/>
      <c r="F122" s="23"/>
    </row>
    <row r="123" spans="1:6" ht="15.75" customHeight="1" x14ac:dyDescent="0.3">
      <c r="A123" s="4"/>
      <c r="B123" s="23"/>
      <c r="C123" s="23"/>
      <c r="D123" s="23"/>
      <c r="E123" s="23"/>
      <c r="F123" s="23"/>
    </row>
    <row r="124" spans="1:6" ht="15.75" customHeight="1" x14ac:dyDescent="0.3">
      <c r="A124" s="4"/>
      <c r="B124" s="23"/>
      <c r="C124" s="23"/>
      <c r="D124" s="23"/>
      <c r="E124" s="23"/>
      <c r="F124" s="23"/>
    </row>
    <row r="125" spans="1:6" ht="15.75" customHeight="1" x14ac:dyDescent="0.3">
      <c r="A125" s="4"/>
      <c r="B125" s="23"/>
      <c r="C125" s="23"/>
      <c r="D125" s="23"/>
      <c r="E125" s="23"/>
      <c r="F125" s="23"/>
    </row>
    <row r="126" spans="1:6" ht="15.75" customHeight="1" x14ac:dyDescent="0.3">
      <c r="A126" s="4"/>
      <c r="B126" s="23"/>
      <c r="C126" s="23"/>
      <c r="D126" s="23"/>
      <c r="E126" s="23"/>
      <c r="F126" s="23"/>
    </row>
    <row r="127" spans="1:6" ht="15.75" customHeight="1" x14ac:dyDescent="0.3">
      <c r="A127" s="4"/>
      <c r="B127" s="23"/>
      <c r="C127" s="23"/>
      <c r="D127" s="23"/>
      <c r="E127" s="23"/>
      <c r="F127" s="23"/>
    </row>
    <row r="128" spans="1:6" ht="15.75" customHeight="1" x14ac:dyDescent="0.3">
      <c r="A128" s="4"/>
      <c r="B128" s="23"/>
      <c r="C128" s="23"/>
      <c r="D128" s="23"/>
      <c r="E128" s="23"/>
      <c r="F128" s="23"/>
    </row>
    <row r="129" spans="1:6" ht="15.75" customHeight="1" x14ac:dyDescent="0.3">
      <c r="A129" s="4"/>
      <c r="B129" s="23"/>
      <c r="C129" s="23"/>
      <c r="D129" s="23"/>
      <c r="E129" s="23"/>
      <c r="F129" s="23"/>
    </row>
    <row r="130" spans="1:6" ht="15.75" customHeight="1" x14ac:dyDescent="0.3">
      <c r="A130" s="4"/>
      <c r="B130" s="23"/>
      <c r="C130" s="23"/>
      <c r="D130" s="23"/>
      <c r="E130" s="23"/>
      <c r="F130" s="23"/>
    </row>
    <row r="131" spans="1:6" ht="15.75" customHeight="1" x14ac:dyDescent="0.3">
      <c r="A131" s="4"/>
      <c r="B131" s="23"/>
      <c r="C131" s="23"/>
      <c r="D131" s="23"/>
      <c r="E131" s="23"/>
      <c r="F131" s="23"/>
    </row>
    <row r="132" spans="1:6" ht="15.75" customHeight="1" x14ac:dyDescent="0.3">
      <c r="A132" s="4"/>
      <c r="B132" s="23"/>
      <c r="C132" s="23"/>
      <c r="D132" s="23"/>
      <c r="E132" s="23"/>
      <c r="F132" s="23"/>
    </row>
    <row r="133" spans="1:6" ht="15.75" customHeight="1" x14ac:dyDescent="0.3">
      <c r="A133" s="4"/>
      <c r="B133" s="23"/>
      <c r="C133" s="23"/>
      <c r="D133" s="23"/>
      <c r="E133" s="23"/>
      <c r="F133" s="23"/>
    </row>
    <row r="134" spans="1:6" ht="15.75" customHeight="1" x14ac:dyDescent="0.3">
      <c r="A134" s="4"/>
      <c r="B134" s="23"/>
      <c r="C134" s="23"/>
      <c r="D134" s="23"/>
      <c r="E134" s="23"/>
      <c r="F134" s="23"/>
    </row>
    <row r="135" spans="1:6" ht="15.75" customHeight="1" x14ac:dyDescent="0.3">
      <c r="A135" s="4"/>
      <c r="B135" s="23"/>
      <c r="C135" s="23"/>
      <c r="D135" s="23"/>
      <c r="E135" s="23"/>
      <c r="F135" s="23"/>
    </row>
    <row r="136" spans="1:6" ht="15.75" customHeight="1" x14ac:dyDescent="0.3">
      <c r="A136" s="4"/>
      <c r="B136" s="23"/>
      <c r="C136" s="23"/>
      <c r="D136" s="23"/>
      <c r="E136" s="23"/>
      <c r="F136" s="23"/>
    </row>
    <row r="137" spans="1:6" ht="15.75" customHeight="1" x14ac:dyDescent="0.3">
      <c r="A137" s="4"/>
      <c r="B137" s="23"/>
      <c r="C137" s="23"/>
      <c r="D137" s="23"/>
      <c r="E137" s="23"/>
      <c r="F137" s="23"/>
    </row>
    <row r="138" spans="1:6" ht="15.75" customHeight="1" x14ac:dyDescent="0.3">
      <c r="A138" s="4"/>
      <c r="B138" s="23"/>
      <c r="C138" s="23"/>
      <c r="D138" s="23"/>
      <c r="E138" s="23"/>
      <c r="F138" s="23"/>
    </row>
    <row r="139" spans="1:6" ht="15.75" customHeight="1" x14ac:dyDescent="0.3">
      <c r="A139" s="4"/>
      <c r="B139" s="23"/>
      <c r="C139" s="23"/>
      <c r="D139" s="23"/>
      <c r="E139" s="23"/>
      <c r="F139" s="23"/>
    </row>
    <row r="140" spans="1:6" ht="15.75" customHeight="1" x14ac:dyDescent="0.3">
      <c r="A140" s="4"/>
      <c r="B140" s="23"/>
      <c r="C140" s="23"/>
      <c r="D140" s="23"/>
      <c r="E140" s="23"/>
      <c r="F140" s="23"/>
    </row>
    <row r="141" spans="1:6" ht="15.75" customHeight="1" x14ac:dyDescent="0.3">
      <c r="A141" s="4"/>
      <c r="B141" s="23"/>
      <c r="C141" s="23"/>
      <c r="D141" s="23"/>
      <c r="E141" s="23"/>
      <c r="F141" s="23"/>
    </row>
    <row r="142" spans="1:6" ht="15.75" customHeight="1" x14ac:dyDescent="0.3">
      <c r="A142" s="4"/>
      <c r="B142" s="23"/>
      <c r="C142" s="23"/>
      <c r="D142" s="23"/>
      <c r="E142" s="23"/>
      <c r="F142" s="23"/>
    </row>
    <row r="143" spans="1:6" ht="15.75" customHeight="1" x14ac:dyDescent="0.3">
      <c r="A143" s="4"/>
      <c r="B143" s="23"/>
      <c r="C143" s="23"/>
      <c r="D143" s="23"/>
      <c r="E143" s="23"/>
      <c r="F143" s="23"/>
    </row>
    <row r="144" spans="1:6" ht="15.75" customHeight="1" x14ac:dyDescent="0.3">
      <c r="A144" s="4"/>
      <c r="B144" s="23"/>
      <c r="C144" s="23"/>
      <c r="D144" s="23"/>
      <c r="E144" s="23"/>
      <c r="F144" s="23"/>
    </row>
    <row r="145" spans="1:6" ht="15.75" customHeight="1" x14ac:dyDescent="0.3">
      <c r="A145" s="4"/>
      <c r="B145" s="23"/>
      <c r="C145" s="23"/>
      <c r="D145" s="23"/>
      <c r="E145" s="23"/>
      <c r="F145" s="23"/>
    </row>
    <row r="146" spans="1:6" ht="15.75" customHeight="1" x14ac:dyDescent="0.3">
      <c r="A146" s="4"/>
      <c r="B146" s="23"/>
      <c r="C146" s="23"/>
      <c r="D146" s="23"/>
      <c r="E146" s="23"/>
      <c r="F146" s="23"/>
    </row>
    <row r="147" spans="1:6" ht="15.75" customHeight="1" x14ac:dyDescent="0.3">
      <c r="A147" s="4"/>
      <c r="B147" s="23"/>
      <c r="C147" s="23"/>
      <c r="D147" s="23"/>
      <c r="E147" s="23"/>
      <c r="F147" s="23"/>
    </row>
    <row r="148" spans="1:6" ht="15.75" customHeight="1" x14ac:dyDescent="0.3">
      <c r="A148" s="4"/>
      <c r="B148" s="23"/>
      <c r="C148" s="23"/>
      <c r="D148" s="23"/>
      <c r="E148" s="23"/>
      <c r="F148" s="23"/>
    </row>
    <row r="149" spans="1:6" ht="15.75" customHeight="1" x14ac:dyDescent="0.3">
      <c r="A149" s="4"/>
      <c r="B149" s="23"/>
      <c r="C149" s="23"/>
      <c r="D149" s="23"/>
      <c r="E149" s="23"/>
      <c r="F149" s="23"/>
    </row>
    <row r="150" spans="1:6" ht="15.75" customHeight="1" x14ac:dyDescent="0.3">
      <c r="A150" s="4"/>
      <c r="B150" s="23"/>
      <c r="C150" s="23"/>
      <c r="D150" s="23"/>
      <c r="E150" s="23"/>
      <c r="F150" s="23"/>
    </row>
    <row r="151" spans="1:6" ht="15.75" customHeight="1" x14ac:dyDescent="0.3">
      <c r="A151" s="4"/>
      <c r="B151" s="23"/>
      <c r="C151" s="23"/>
      <c r="D151" s="23"/>
      <c r="E151" s="23"/>
      <c r="F151" s="23"/>
    </row>
    <row r="152" spans="1:6" ht="15.75" customHeight="1" x14ac:dyDescent="0.3">
      <c r="A152" s="4"/>
      <c r="B152" s="23"/>
      <c r="C152" s="23"/>
      <c r="D152" s="23"/>
      <c r="E152" s="23"/>
      <c r="F152" s="23"/>
    </row>
    <row r="153" spans="1:6" ht="15.75" customHeight="1" x14ac:dyDescent="0.3">
      <c r="A153" s="4"/>
      <c r="B153" s="23"/>
      <c r="C153" s="23"/>
      <c r="D153" s="23"/>
      <c r="E153" s="23"/>
      <c r="F153" s="23"/>
    </row>
    <row r="154" spans="1:6" ht="15.75" customHeight="1" x14ac:dyDescent="0.3">
      <c r="A154" s="4"/>
      <c r="B154" s="23"/>
      <c r="C154" s="23"/>
      <c r="D154" s="23"/>
      <c r="E154" s="23"/>
      <c r="F154" s="23"/>
    </row>
    <row r="155" spans="1:6" ht="15.75" customHeight="1" x14ac:dyDescent="0.3">
      <c r="A155" s="4"/>
      <c r="B155" s="23"/>
      <c r="C155" s="23"/>
      <c r="D155" s="23"/>
      <c r="E155" s="23"/>
      <c r="F155" s="23"/>
    </row>
    <row r="156" spans="1:6" ht="15.75" customHeight="1" x14ac:dyDescent="0.3">
      <c r="A156" s="4"/>
      <c r="B156" s="23"/>
      <c r="C156" s="23"/>
      <c r="D156" s="23"/>
      <c r="E156" s="23"/>
      <c r="F156" s="23"/>
    </row>
    <row r="157" spans="1:6" ht="15.75" customHeight="1" x14ac:dyDescent="0.3">
      <c r="A157" s="4"/>
      <c r="B157" s="23"/>
      <c r="C157" s="23"/>
      <c r="D157" s="23"/>
      <c r="E157" s="23"/>
      <c r="F157" s="23"/>
    </row>
    <row r="158" spans="1:6" ht="15.75" customHeight="1" x14ac:dyDescent="0.3">
      <c r="A158" s="4"/>
      <c r="B158" s="23"/>
      <c r="C158" s="23"/>
      <c r="D158" s="23"/>
      <c r="E158" s="23"/>
      <c r="F158" s="23"/>
    </row>
    <row r="159" spans="1:6" ht="15.75" customHeight="1" x14ac:dyDescent="0.3">
      <c r="A159" s="4"/>
      <c r="B159" s="23"/>
      <c r="C159" s="23"/>
      <c r="D159" s="23"/>
      <c r="E159" s="23"/>
      <c r="F159" s="23"/>
    </row>
    <row r="160" spans="1:6" ht="15.75" customHeight="1" x14ac:dyDescent="0.3">
      <c r="A160" s="4"/>
      <c r="B160" s="23"/>
      <c r="C160" s="23"/>
      <c r="D160" s="23"/>
      <c r="E160" s="23"/>
      <c r="F160" s="23"/>
    </row>
    <row r="161" spans="1:6" ht="15.75" customHeight="1" x14ac:dyDescent="0.3">
      <c r="A161" s="4"/>
      <c r="B161" s="23"/>
      <c r="C161" s="23"/>
      <c r="D161" s="23"/>
      <c r="E161" s="23"/>
      <c r="F161" s="23"/>
    </row>
    <row r="162" spans="1:6" ht="15.75" customHeight="1" x14ac:dyDescent="0.3">
      <c r="A162" s="4"/>
      <c r="B162" s="23"/>
      <c r="C162" s="23"/>
      <c r="D162" s="23"/>
      <c r="E162" s="23"/>
      <c r="F162" s="23"/>
    </row>
    <row r="163" spans="1:6" ht="15.75" customHeight="1" x14ac:dyDescent="0.3">
      <c r="A163" s="4"/>
      <c r="B163" s="23"/>
      <c r="C163" s="23"/>
      <c r="D163" s="23"/>
      <c r="E163" s="23"/>
      <c r="F163" s="23"/>
    </row>
    <row r="164" spans="1:6" ht="15.75" customHeight="1" x14ac:dyDescent="0.3">
      <c r="A164" s="4"/>
      <c r="B164" s="23"/>
      <c r="C164" s="23"/>
      <c r="D164" s="23"/>
      <c r="E164" s="23"/>
      <c r="F164" s="23"/>
    </row>
    <row r="165" spans="1:6" ht="15.75" customHeight="1" x14ac:dyDescent="0.3">
      <c r="A165" s="4"/>
      <c r="B165" s="23"/>
      <c r="C165" s="23"/>
      <c r="D165" s="23"/>
      <c r="E165" s="23"/>
      <c r="F165" s="23"/>
    </row>
    <row r="166" spans="1:6" ht="15.75" customHeight="1" x14ac:dyDescent="0.3">
      <c r="A166" s="4"/>
      <c r="B166" s="23"/>
      <c r="C166" s="23"/>
      <c r="D166" s="23"/>
      <c r="E166" s="23"/>
      <c r="F166" s="23"/>
    </row>
    <row r="167" spans="1:6" ht="15.75" customHeight="1" x14ac:dyDescent="0.3">
      <c r="A167" s="4"/>
      <c r="B167" s="23"/>
      <c r="C167" s="23"/>
      <c r="D167" s="23"/>
      <c r="E167" s="23"/>
      <c r="F167" s="23"/>
    </row>
    <row r="168" spans="1:6" ht="15.75" customHeight="1" x14ac:dyDescent="0.3">
      <c r="A168" s="4"/>
      <c r="B168" s="23"/>
      <c r="C168" s="23"/>
      <c r="D168" s="23"/>
      <c r="E168" s="23"/>
      <c r="F168" s="23"/>
    </row>
    <row r="169" spans="1:6" ht="15.75" customHeight="1" x14ac:dyDescent="0.3">
      <c r="A169" s="4"/>
      <c r="B169" s="23"/>
      <c r="C169" s="23"/>
      <c r="D169" s="23"/>
      <c r="E169" s="23"/>
      <c r="F169" s="23"/>
    </row>
    <row r="170" spans="1:6" ht="15.75" customHeight="1" x14ac:dyDescent="0.3">
      <c r="A170" s="4"/>
      <c r="B170" s="23"/>
      <c r="C170" s="23"/>
      <c r="D170" s="23"/>
      <c r="E170" s="23"/>
      <c r="F170" s="23"/>
    </row>
    <row r="171" spans="1:6" ht="15.75" customHeight="1" x14ac:dyDescent="0.3">
      <c r="A171" s="4"/>
      <c r="B171" s="23"/>
      <c r="C171" s="23"/>
      <c r="D171" s="23"/>
      <c r="E171" s="23"/>
      <c r="F171" s="23"/>
    </row>
    <row r="172" spans="1:6" ht="15.75" customHeight="1" x14ac:dyDescent="0.3">
      <c r="A172" s="4"/>
      <c r="B172" s="23"/>
      <c r="C172" s="23"/>
      <c r="D172" s="23"/>
      <c r="E172" s="23"/>
      <c r="F172" s="23"/>
    </row>
    <row r="173" spans="1:6" ht="15.75" customHeight="1" x14ac:dyDescent="0.3">
      <c r="A173" s="4"/>
      <c r="B173" s="23"/>
      <c r="C173" s="23"/>
      <c r="D173" s="23"/>
      <c r="E173" s="23"/>
      <c r="F173" s="23"/>
    </row>
    <row r="174" spans="1:6" ht="15.75" customHeight="1" x14ac:dyDescent="0.3">
      <c r="A174" s="4"/>
      <c r="B174" s="23"/>
      <c r="C174" s="23"/>
      <c r="D174" s="23"/>
      <c r="E174" s="23"/>
      <c r="F174" s="23"/>
    </row>
    <row r="175" spans="1:6" ht="15.75" customHeight="1" x14ac:dyDescent="0.3">
      <c r="A175" s="4"/>
      <c r="B175" s="23"/>
      <c r="C175" s="23"/>
      <c r="D175" s="23"/>
      <c r="E175" s="23"/>
      <c r="F175" s="23"/>
    </row>
    <row r="176" spans="1:6" ht="15.75" customHeight="1" x14ac:dyDescent="0.3">
      <c r="A176" s="4"/>
      <c r="B176" s="23"/>
      <c r="C176" s="23"/>
      <c r="D176" s="23"/>
      <c r="E176" s="23"/>
      <c r="F176" s="23"/>
    </row>
    <row r="177" spans="1:6" ht="15.75" customHeight="1" x14ac:dyDescent="0.3">
      <c r="A177" s="4"/>
      <c r="B177" s="23"/>
      <c r="C177" s="23"/>
      <c r="D177" s="23"/>
      <c r="E177" s="23"/>
      <c r="F177" s="23"/>
    </row>
    <row r="178" spans="1:6" ht="15.75" customHeight="1" x14ac:dyDescent="0.3">
      <c r="A178" s="4"/>
      <c r="B178" s="23"/>
      <c r="C178" s="23"/>
      <c r="D178" s="23"/>
      <c r="E178" s="23"/>
      <c r="F178" s="23"/>
    </row>
    <row r="179" spans="1:6" ht="15.75" customHeight="1" x14ac:dyDescent="0.3">
      <c r="A179" s="4"/>
      <c r="B179" s="23"/>
      <c r="C179" s="23"/>
      <c r="D179" s="23"/>
      <c r="E179" s="23"/>
      <c r="F179" s="23"/>
    </row>
    <row r="180" spans="1:6" ht="15.75" customHeight="1" x14ac:dyDescent="0.3">
      <c r="A180" s="4"/>
      <c r="B180" s="23"/>
      <c r="C180" s="23"/>
      <c r="D180" s="23"/>
      <c r="E180" s="23"/>
      <c r="F180" s="23"/>
    </row>
    <row r="181" spans="1:6" ht="15.75" customHeight="1" x14ac:dyDescent="0.3">
      <c r="A181" s="4"/>
      <c r="B181" s="23"/>
      <c r="C181" s="23"/>
      <c r="D181" s="23"/>
      <c r="E181" s="23"/>
      <c r="F181" s="23"/>
    </row>
    <row r="182" spans="1:6" ht="15.75" customHeight="1" x14ac:dyDescent="0.3">
      <c r="A182" s="4"/>
      <c r="B182" s="23"/>
      <c r="C182" s="23"/>
      <c r="D182" s="23"/>
      <c r="E182" s="23"/>
      <c r="F182" s="23"/>
    </row>
    <row r="183" spans="1:6" ht="15.75" customHeight="1" x14ac:dyDescent="0.3">
      <c r="A183" s="4"/>
      <c r="B183" s="23"/>
      <c r="C183" s="23"/>
      <c r="D183" s="23"/>
      <c r="E183" s="23"/>
      <c r="F183" s="23"/>
    </row>
    <row r="184" spans="1:6" ht="15.75" customHeight="1" x14ac:dyDescent="0.3">
      <c r="A184" s="4"/>
      <c r="B184" s="23"/>
      <c r="C184" s="23"/>
      <c r="D184" s="23"/>
      <c r="E184" s="23"/>
      <c r="F184" s="23"/>
    </row>
    <row r="185" spans="1:6" ht="15.75" customHeight="1" x14ac:dyDescent="0.3">
      <c r="A185" s="4"/>
      <c r="B185" s="23"/>
      <c r="C185" s="23"/>
      <c r="D185" s="23"/>
      <c r="E185" s="23"/>
      <c r="F185" s="23"/>
    </row>
    <row r="186" spans="1:6" ht="15.75" customHeight="1" x14ac:dyDescent="0.3">
      <c r="A186" s="4"/>
      <c r="B186" s="23"/>
      <c r="C186" s="23"/>
      <c r="D186" s="23"/>
      <c r="E186" s="23"/>
      <c r="F186" s="23"/>
    </row>
    <row r="187" spans="1:6" ht="15.75" customHeight="1" x14ac:dyDescent="0.3">
      <c r="A187" s="4"/>
      <c r="B187" s="23"/>
      <c r="C187" s="23"/>
      <c r="D187" s="23"/>
      <c r="E187" s="23"/>
      <c r="F187" s="23"/>
    </row>
    <row r="188" spans="1:6" ht="15.75" customHeight="1" x14ac:dyDescent="0.3">
      <c r="A188" s="4"/>
      <c r="B188" s="23"/>
      <c r="C188" s="23"/>
      <c r="D188" s="23"/>
      <c r="E188" s="23"/>
      <c r="F188" s="23"/>
    </row>
    <row r="189" spans="1:6" ht="15.75" customHeight="1" x14ac:dyDescent="0.3">
      <c r="A189" s="4"/>
      <c r="B189" s="23"/>
      <c r="C189" s="23"/>
      <c r="D189" s="23"/>
      <c r="E189" s="23"/>
      <c r="F189" s="23"/>
    </row>
    <row r="190" spans="1:6" ht="15.75" customHeight="1" x14ac:dyDescent="0.3">
      <c r="A190" s="4"/>
      <c r="B190" s="4"/>
      <c r="C190" s="4"/>
      <c r="D190" s="4"/>
      <c r="E190" s="4"/>
      <c r="F190" s="4"/>
    </row>
    <row r="191" spans="1:6" ht="15.75" customHeight="1" x14ac:dyDescent="0.3">
      <c r="A191" s="4"/>
      <c r="B191" s="4"/>
      <c r="C191" s="4"/>
      <c r="D191" s="4"/>
      <c r="E191" s="4"/>
      <c r="F191" s="4"/>
    </row>
    <row r="192" spans="1:6" ht="15.75" customHeight="1" x14ac:dyDescent="0.3">
      <c r="A192" s="4"/>
      <c r="B192" s="4"/>
      <c r="C192" s="4"/>
      <c r="D192" s="4"/>
      <c r="E192" s="4"/>
      <c r="F192" s="4"/>
    </row>
    <row r="193" spans="1:6" ht="15.75" customHeight="1" x14ac:dyDescent="0.3">
      <c r="A193" s="4"/>
      <c r="B193" s="4"/>
      <c r="C193" s="4"/>
      <c r="D193" s="4"/>
      <c r="E193" s="4"/>
      <c r="F193" s="4"/>
    </row>
    <row r="194" spans="1:6" ht="15.75" customHeight="1" x14ac:dyDescent="0.3">
      <c r="A194" s="4"/>
      <c r="B194" s="4"/>
      <c r="C194" s="4"/>
      <c r="D194" s="4"/>
      <c r="E194" s="4"/>
      <c r="F194" s="4"/>
    </row>
    <row r="195" spans="1:6" ht="15.75" customHeight="1" x14ac:dyDescent="0.3">
      <c r="A195" s="4"/>
      <c r="B195" s="4"/>
      <c r="C195" s="4"/>
      <c r="D195" s="4"/>
      <c r="E195" s="4"/>
      <c r="F195" s="4"/>
    </row>
    <row r="196" spans="1:6" ht="15.75" customHeight="1" x14ac:dyDescent="0.3">
      <c r="A196" s="4"/>
      <c r="B196" s="4"/>
      <c r="C196" s="4"/>
      <c r="D196" s="4"/>
      <c r="E196" s="4"/>
      <c r="F196" s="4"/>
    </row>
    <row r="197" spans="1:6" ht="15.75" customHeight="1" x14ac:dyDescent="0.3">
      <c r="A197" s="4"/>
      <c r="B197" s="4"/>
      <c r="C197" s="4"/>
      <c r="D197" s="4"/>
      <c r="E197" s="4"/>
      <c r="F197" s="4"/>
    </row>
    <row r="198" spans="1:6" ht="15.75" customHeight="1" x14ac:dyDescent="0.3">
      <c r="A198" s="4"/>
      <c r="B198" s="4"/>
      <c r="C198" s="4"/>
      <c r="D198" s="4"/>
      <c r="E198" s="4"/>
      <c r="F198" s="4"/>
    </row>
    <row r="199" spans="1:6" ht="15.75" customHeight="1" x14ac:dyDescent="0.3">
      <c r="A199" s="4"/>
      <c r="B199" s="4"/>
      <c r="C199" s="4"/>
      <c r="D199" s="4"/>
      <c r="E199" s="4"/>
      <c r="F199" s="4"/>
    </row>
    <row r="200" spans="1:6" ht="15.75" customHeight="1" x14ac:dyDescent="0.3">
      <c r="A200" s="4"/>
      <c r="B200" s="4"/>
      <c r="C200" s="4"/>
      <c r="D200" s="4"/>
      <c r="E200" s="4"/>
      <c r="F200" s="4"/>
    </row>
    <row r="201" spans="1:6" ht="15.75" customHeight="1" x14ac:dyDescent="0.3">
      <c r="A201" s="4"/>
      <c r="B201" s="4"/>
      <c r="C201" s="4"/>
      <c r="D201" s="4"/>
      <c r="E201" s="4"/>
      <c r="F201" s="4"/>
    </row>
    <row r="202" spans="1:6" ht="15.75" customHeight="1" x14ac:dyDescent="0.3">
      <c r="A202" s="4"/>
      <c r="B202" s="4"/>
      <c r="C202" s="4"/>
      <c r="D202" s="4"/>
      <c r="E202" s="4"/>
      <c r="F202" s="4"/>
    </row>
    <row r="203" spans="1:6" ht="15.75" customHeight="1" x14ac:dyDescent="0.3">
      <c r="A203" s="4"/>
      <c r="B203" s="4"/>
      <c r="C203" s="4"/>
      <c r="D203" s="4"/>
      <c r="E203" s="4"/>
      <c r="F203" s="4"/>
    </row>
    <row r="204" spans="1:6" ht="15.75" customHeight="1" x14ac:dyDescent="0.3">
      <c r="A204" s="4"/>
      <c r="B204" s="4"/>
      <c r="C204" s="4"/>
      <c r="D204" s="4"/>
      <c r="E204" s="4"/>
      <c r="F204" s="4"/>
    </row>
    <row r="205" spans="1:6" ht="15.75" customHeight="1" x14ac:dyDescent="0.3">
      <c r="A205" s="4"/>
      <c r="B205" s="4"/>
      <c r="C205" s="4"/>
      <c r="D205" s="4"/>
      <c r="E205" s="4"/>
      <c r="F205" s="4"/>
    </row>
    <row r="206" spans="1:6" ht="15.75" customHeight="1" x14ac:dyDescent="0.3">
      <c r="A206" s="4"/>
      <c r="B206" s="4"/>
      <c r="C206" s="4"/>
      <c r="D206" s="4"/>
      <c r="E206" s="4"/>
      <c r="F206" s="4"/>
    </row>
    <row r="207" spans="1:6" ht="15.75" customHeight="1" x14ac:dyDescent="0.3">
      <c r="A207" s="4"/>
      <c r="B207" s="4"/>
      <c r="C207" s="4"/>
      <c r="D207" s="4"/>
      <c r="E207" s="4"/>
      <c r="F207" s="4"/>
    </row>
    <row r="208" spans="1:6" ht="15.75" customHeight="1" x14ac:dyDescent="0.3">
      <c r="A208" s="4"/>
      <c r="B208" s="4"/>
      <c r="C208" s="4"/>
      <c r="D208" s="4"/>
      <c r="E208" s="4"/>
      <c r="F208" s="4"/>
    </row>
    <row r="209" spans="1:6" ht="15.75" customHeight="1" x14ac:dyDescent="0.3">
      <c r="A209" s="4"/>
      <c r="B209" s="4"/>
      <c r="C209" s="4"/>
      <c r="D209" s="4"/>
      <c r="E209" s="4"/>
      <c r="F209" s="4"/>
    </row>
    <row r="210" spans="1:6" ht="15.75" customHeight="1" x14ac:dyDescent="0.3">
      <c r="A210" s="4"/>
      <c r="B210" s="4"/>
      <c r="C210" s="4"/>
      <c r="D210" s="4"/>
      <c r="E210" s="4"/>
      <c r="F210" s="4"/>
    </row>
    <row r="211" spans="1:6" ht="15.75" customHeight="1" x14ac:dyDescent="0.3">
      <c r="A211" s="4"/>
      <c r="B211" s="4"/>
      <c r="C211" s="4"/>
      <c r="D211" s="4"/>
      <c r="E211" s="4"/>
      <c r="F211" s="4"/>
    </row>
    <row r="212" spans="1:6" ht="15.75" customHeight="1" x14ac:dyDescent="0.3">
      <c r="A212" s="4"/>
      <c r="B212" s="4"/>
      <c r="C212" s="4"/>
      <c r="D212" s="4"/>
      <c r="E212" s="4"/>
      <c r="F212" s="4"/>
    </row>
    <row r="213" spans="1:6" ht="15.75" customHeight="1" x14ac:dyDescent="0.3">
      <c r="A213" s="4"/>
      <c r="B213" s="4"/>
      <c r="C213" s="4"/>
      <c r="D213" s="4"/>
      <c r="E213" s="4"/>
      <c r="F213" s="4"/>
    </row>
    <row r="214" spans="1:6" ht="15.75" customHeight="1" x14ac:dyDescent="0.3">
      <c r="A214" s="4"/>
      <c r="B214" s="4"/>
      <c r="C214" s="4"/>
      <c r="D214" s="4"/>
      <c r="E214" s="4"/>
      <c r="F214" s="4"/>
    </row>
    <row r="215" spans="1:6" ht="15.75" customHeight="1" x14ac:dyDescent="0.3">
      <c r="A215" s="4"/>
      <c r="B215" s="4"/>
      <c r="C215" s="4"/>
      <c r="D215" s="4"/>
      <c r="E215" s="4"/>
      <c r="F215" s="4"/>
    </row>
    <row r="216" spans="1:6" ht="15.75" customHeight="1" x14ac:dyDescent="0.3">
      <c r="A216" s="4"/>
      <c r="B216" s="4"/>
      <c r="C216" s="4"/>
      <c r="D216" s="4"/>
      <c r="E216" s="4"/>
      <c r="F216" s="4"/>
    </row>
    <row r="217" spans="1:6" ht="15.75" customHeight="1" x14ac:dyDescent="0.3">
      <c r="A217" s="4"/>
      <c r="B217" s="4"/>
      <c r="C217" s="4"/>
      <c r="D217" s="4"/>
      <c r="E217" s="4"/>
      <c r="F217" s="4"/>
    </row>
    <row r="218" spans="1:6" ht="15.75" customHeight="1" x14ac:dyDescent="0.3">
      <c r="A218" s="4"/>
      <c r="B218" s="4"/>
      <c r="C218" s="4"/>
      <c r="D218" s="4"/>
      <c r="E218" s="4"/>
      <c r="F218" s="4"/>
    </row>
    <row r="219" spans="1:6" ht="15.75" customHeight="1" x14ac:dyDescent="0.3">
      <c r="A219" s="4"/>
      <c r="B219" s="4"/>
      <c r="C219" s="4"/>
      <c r="D219" s="4"/>
      <c r="E219" s="4"/>
      <c r="F219" s="4"/>
    </row>
    <row r="220" spans="1:6" ht="15.75" customHeight="1" x14ac:dyDescent="0.3">
      <c r="A220" s="4"/>
      <c r="B220" s="4"/>
      <c r="C220" s="4"/>
      <c r="D220" s="4"/>
      <c r="E220" s="4"/>
      <c r="F220" s="4"/>
    </row>
    <row r="221" spans="1:6" ht="15.75" customHeight="1" x14ac:dyDescent="0.3">
      <c r="A221" s="4"/>
      <c r="B221" s="4"/>
      <c r="C221" s="4"/>
      <c r="D221" s="4"/>
      <c r="E221" s="4"/>
      <c r="F221" s="4"/>
    </row>
    <row r="222" spans="1:6" ht="15.75" customHeight="1" x14ac:dyDescent="0.3">
      <c r="A222" s="4"/>
      <c r="B222" s="4"/>
      <c r="C222" s="4"/>
      <c r="D222" s="4"/>
      <c r="E222" s="4"/>
      <c r="F222" s="4"/>
    </row>
    <row r="223" spans="1:6" ht="15.75" customHeight="1" x14ac:dyDescent="0.3">
      <c r="A223" s="4"/>
      <c r="B223" s="4"/>
      <c r="C223" s="4"/>
      <c r="D223" s="4"/>
      <c r="E223" s="4"/>
      <c r="F223" s="4"/>
    </row>
    <row r="224" spans="1:6" ht="15.75" customHeight="1" x14ac:dyDescent="0.3">
      <c r="A224" s="4"/>
      <c r="B224" s="4"/>
      <c r="C224" s="4"/>
      <c r="D224" s="4"/>
      <c r="E224" s="4"/>
      <c r="F224" s="4"/>
    </row>
    <row r="225" spans="1:6" ht="15.75" customHeight="1" x14ac:dyDescent="0.3">
      <c r="A225" s="4"/>
      <c r="B225" s="4"/>
      <c r="C225" s="4"/>
      <c r="D225" s="4"/>
      <c r="E225" s="4"/>
      <c r="F225" s="4"/>
    </row>
    <row r="226" spans="1:6" ht="15.75" customHeight="1" x14ac:dyDescent="0.3">
      <c r="A226" s="4"/>
      <c r="B226" s="4"/>
      <c r="C226" s="4"/>
      <c r="D226" s="4"/>
      <c r="E226" s="4"/>
      <c r="F226" s="4"/>
    </row>
    <row r="227" spans="1:6" ht="15.75" customHeight="1" x14ac:dyDescent="0.3">
      <c r="A227" s="4"/>
      <c r="B227" s="4"/>
      <c r="C227" s="4"/>
      <c r="D227" s="4"/>
      <c r="E227" s="4"/>
      <c r="F227" s="4"/>
    </row>
    <row r="228" spans="1:6" ht="15.75" customHeight="1" x14ac:dyDescent="0.3">
      <c r="A228" s="4"/>
      <c r="B228" s="4"/>
      <c r="C228" s="4"/>
      <c r="D228" s="4"/>
      <c r="E228" s="4"/>
      <c r="F228" s="4"/>
    </row>
    <row r="229" spans="1:6" ht="15.75" customHeight="1" x14ac:dyDescent="0.3">
      <c r="A229" s="4"/>
      <c r="B229" s="4"/>
      <c r="C229" s="4"/>
      <c r="D229" s="4"/>
      <c r="E229" s="4"/>
      <c r="F229" s="4"/>
    </row>
    <row r="230" spans="1:6" ht="15.75" customHeight="1" x14ac:dyDescent="0.3">
      <c r="A230" s="4"/>
      <c r="B230" s="4"/>
      <c r="C230" s="4"/>
      <c r="D230" s="4"/>
      <c r="E230" s="4"/>
      <c r="F230" s="4"/>
    </row>
    <row r="231" spans="1:6" ht="15.75" customHeight="1" x14ac:dyDescent="0.3">
      <c r="A231" s="4"/>
      <c r="B231" s="4"/>
      <c r="C231" s="4"/>
      <c r="D231" s="4"/>
      <c r="E231" s="4"/>
      <c r="F231" s="4"/>
    </row>
    <row r="232" spans="1:6" ht="15.75" customHeight="1" x14ac:dyDescent="0.3">
      <c r="A232" s="4"/>
      <c r="B232" s="4"/>
      <c r="C232" s="4"/>
      <c r="D232" s="4"/>
      <c r="E232" s="4"/>
      <c r="F232" s="4"/>
    </row>
    <row r="233" spans="1:6" ht="15.75" customHeight="1" x14ac:dyDescent="0.3">
      <c r="A233" s="4"/>
      <c r="B233" s="4"/>
      <c r="C233" s="4"/>
      <c r="D233" s="4"/>
      <c r="E233" s="4"/>
      <c r="F233" s="4"/>
    </row>
    <row r="234" spans="1:6" ht="15.75" customHeight="1" x14ac:dyDescent="0.3">
      <c r="A234" s="4"/>
      <c r="B234" s="4"/>
      <c r="C234" s="4"/>
      <c r="D234" s="4"/>
      <c r="E234" s="4"/>
      <c r="F234" s="4"/>
    </row>
    <row r="235" spans="1:6" ht="15.75" customHeight="1" x14ac:dyDescent="0.3">
      <c r="A235" s="4"/>
      <c r="B235" s="4"/>
      <c r="C235" s="4"/>
      <c r="D235" s="4"/>
      <c r="E235" s="4"/>
      <c r="F235" s="4"/>
    </row>
    <row r="236" spans="1:6" ht="15.75" customHeight="1" x14ac:dyDescent="0.3">
      <c r="A236" s="4"/>
      <c r="B236" s="4"/>
      <c r="C236" s="4"/>
      <c r="D236" s="4"/>
      <c r="E236" s="4"/>
      <c r="F236" s="4"/>
    </row>
    <row r="237" spans="1:6" ht="15.75" customHeight="1" x14ac:dyDescent="0.3">
      <c r="A237" s="4"/>
      <c r="B237" s="4"/>
      <c r="C237" s="4"/>
      <c r="D237" s="4"/>
      <c r="E237" s="4"/>
      <c r="F237" s="4"/>
    </row>
    <row r="238" spans="1:6" ht="15.75" customHeight="1" x14ac:dyDescent="0.3">
      <c r="A238" s="4"/>
      <c r="B238" s="4"/>
      <c r="C238" s="4"/>
      <c r="D238" s="4"/>
      <c r="E238" s="4"/>
      <c r="F238" s="4"/>
    </row>
    <row r="239" spans="1:6" ht="15.75" customHeight="1" x14ac:dyDescent="0.3">
      <c r="A239" s="4"/>
      <c r="B239" s="4"/>
      <c r="C239" s="4"/>
      <c r="D239" s="4"/>
      <c r="E239" s="4"/>
      <c r="F239" s="4"/>
    </row>
    <row r="240" spans="1:6" ht="15.75" customHeight="1" x14ac:dyDescent="0.3">
      <c r="A240" s="4"/>
      <c r="B240" s="4"/>
      <c r="C240" s="4"/>
      <c r="D240" s="4"/>
      <c r="E240" s="4"/>
      <c r="F240" s="4"/>
    </row>
    <row r="241" spans="1:6" ht="15.75" customHeight="1" x14ac:dyDescent="0.3">
      <c r="A241" s="4"/>
      <c r="B241" s="4"/>
      <c r="C241" s="4"/>
      <c r="D241" s="4"/>
      <c r="E241" s="4"/>
      <c r="F241" s="4"/>
    </row>
    <row r="242" spans="1:6" ht="15.75" customHeight="1" x14ac:dyDescent="0.3">
      <c r="A242" s="4"/>
      <c r="B242" s="4"/>
      <c r="C242" s="4"/>
      <c r="D242" s="4"/>
      <c r="E242" s="4"/>
      <c r="F242" s="4"/>
    </row>
    <row r="243" spans="1:6" ht="15.75" customHeight="1" x14ac:dyDescent="0.25"/>
    <row r="244" spans="1:6" ht="15.75" customHeight="1" x14ac:dyDescent="0.25"/>
    <row r="245" spans="1:6" ht="15.75" customHeight="1" x14ac:dyDescent="0.25"/>
    <row r="246" spans="1:6" ht="15.75" customHeight="1" x14ac:dyDescent="0.25"/>
    <row r="247" spans="1:6" ht="15.75" customHeight="1" x14ac:dyDescent="0.25"/>
    <row r="248" spans="1:6" ht="15.75" customHeight="1" x14ac:dyDescent="0.25"/>
    <row r="249" spans="1:6" ht="15.75" customHeight="1" x14ac:dyDescent="0.25"/>
    <row r="250" spans="1:6" ht="15.75" customHeight="1" x14ac:dyDescent="0.25"/>
    <row r="251" spans="1:6" ht="15.75" customHeight="1" x14ac:dyDescent="0.25"/>
    <row r="252" spans="1:6" ht="15.75" customHeight="1" x14ac:dyDescent="0.25"/>
    <row r="253" spans="1:6" ht="15.75" customHeight="1" x14ac:dyDescent="0.25"/>
    <row r="254" spans="1:6" ht="15.75" customHeight="1" x14ac:dyDescent="0.25"/>
    <row r="255" spans="1:6" ht="15.75" customHeight="1" x14ac:dyDescent="0.25"/>
    <row r="256" spans="1: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95" right="0.7" top="0.5" bottom="0.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Projections</vt:lpstr>
      <vt:lpstr>Expansion</vt:lpstr>
      <vt:lpstr>WAAC</vt:lpstr>
      <vt:lpstr>Exhibit 1</vt:lpstr>
      <vt:lpstr>Exhibit 2</vt:lpstr>
      <vt:lpstr>Exhibit 3</vt:lpstr>
      <vt:lpstr>Exhibit 4</vt:lpstr>
      <vt:lpstr>Exhibit 5</vt:lpstr>
      <vt:lpstr>Exhibit 6</vt:lpstr>
      <vt:lpstr>Exhibit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2018-12-19T15:22:53Z</dcterms:modified>
</cp:coreProperties>
</file>