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0.1" sheetId="1" r:id="rId4"/>
  </sheets>
  <definedNames/>
  <calcPr/>
</workbook>
</file>

<file path=xl/sharedStrings.xml><?xml version="1.0" encoding="utf-8"?>
<sst xmlns="http://schemas.openxmlformats.org/spreadsheetml/2006/main" count="276" uniqueCount="145">
  <si>
    <t>BMW Income Statement</t>
  </si>
  <si>
    <t>Volkswagen Income Statement</t>
  </si>
  <si>
    <t>Company Performance Ratios</t>
  </si>
  <si>
    <t>EUR, '000 000</t>
  </si>
  <si>
    <t>Average</t>
  </si>
  <si>
    <t>Total Revenue</t>
  </si>
  <si>
    <t>Profitability</t>
  </si>
  <si>
    <t xml:space="preserve">   Revenue</t>
  </si>
  <si>
    <t xml:space="preserve">   Other Revenue, Total</t>
  </si>
  <si>
    <t>ROCE (ROI)</t>
  </si>
  <si>
    <t>BMW</t>
  </si>
  <si>
    <t>Return on capital employed (ROCE) = operating profit / (non-current liabilities +total equity) %</t>
  </si>
  <si>
    <t>Cost of Revenue, Total</t>
  </si>
  <si>
    <t>Volkswagen</t>
  </si>
  <si>
    <t>Gross Profit</t>
  </si>
  <si>
    <t>Total Operating Expenses</t>
  </si>
  <si>
    <t>ROS</t>
  </si>
  <si>
    <t>Return on sales (ROS) = operating profit / revenue %</t>
  </si>
  <si>
    <t xml:space="preserve">   Selling/General/Admin. Expenses, Total</t>
  </si>
  <si>
    <t xml:space="preserve">   Research &amp; Development</t>
  </si>
  <si>
    <t xml:space="preserve">   Depreciation / Amortization</t>
  </si>
  <si>
    <t>Gross margin</t>
  </si>
  <si>
    <t>Gross margin = gross profit/ revenue %</t>
  </si>
  <si>
    <t xml:space="preserve">   Interest Expense (Income) - Net Operating</t>
  </si>
  <si>
    <t xml:space="preserve">   Unusual Expense (Income)</t>
  </si>
  <si>
    <t xml:space="preserve">   Other Operating Expenses, Total</t>
  </si>
  <si>
    <t>Liquidity</t>
  </si>
  <si>
    <t>Operating Income</t>
  </si>
  <si>
    <t>Interest Income (Expense), Net Non-Operating</t>
  </si>
  <si>
    <t>Current ratio</t>
  </si>
  <si>
    <t>Current ratio = current assets / current liabilities</t>
  </si>
  <si>
    <t>Gain (Loss) on Sale of Assets</t>
  </si>
  <si>
    <t>Other, Net</t>
  </si>
  <si>
    <t>Net Income Before Taxes</t>
  </si>
  <si>
    <t>Quick ratio</t>
  </si>
  <si>
    <t>Quick ratio= (current assets – inventory) / current liabilities</t>
  </si>
  <si>
    <t>Provision for Income Taxes</t>
  </si>
  <si>
    <t>Net Income After Taxes</t>
  </si>
  <si>
    <t>Minority Interest</t>
  </si>
  <si>
    <t>Activity</t>
  </si>
  <si>
    <t>Equity In Affiliates</t>
  </si>
  <si>
    <t>U.S GAAP Adjustment</t>
  </si>
  <si>
    <t>Asset turnover</t>
  </si>
  <si>
    <t>Asset turnover = revenue / (non-current liabilities + total equity)</t>
  </si>
  <si>
    <t>Net Income Before Extraordinary Items</t>
  </si>
  <si>
    <t>Total Extraordinary Items</t>
  </si>
  <si>
    <t>Net Income</t>
  </si>
  <si>
    <t>Receivables days</t>
  </si>
  <si>
    <t>Receivables days = receivables / credit sales × 365 days</t>
  </si>
  <si>
    <t>Total Adjustments to Net Income</t>
  </si>
  <si>
    <t>Income Available to Common Excluding Extraordinary Items</t>
  </si>
  <si>
    <t>Dilution Adjustment</t>
  </si>
  <si>
    <t>Inventory days</t>
  </si>
  <si>
    <t>Inventory days = inventory / cost of sales × 365 days</t>
  </si>
  <si>
    <t>Diluted Net Income</t>
  </si>
  <si>
    <t>Diluted Weighted Average Shares</t>
  </si>
  <si>
    <t>Diluted EPS Excluding Extraordinary Items</t>
  </si>
  <si>
    <t>Payables days</t>
  </si>
  <si>
    <t>Payable days = payables / purchases (or cost of sales) × 365 days</t>
  </si>
  <si>
    <t>DPS - Common Stock Primary Issue</t>
  </si>
  <si>
    <t>Diluted Normalized EPS</t>
  </si>
  <si>
    <t>Solvency</t>
  </si>
  <si>
    <t>BMW Balance Sheet</t>
  </si>
  <si>
    <t>Volkswagen Balance Sheet</t>
  </si>
  <si>
    <t>Debt-to-equity ratio</t>
  </si>
  <si>
    <t>Debt-to-equity = non-current liabilities / ordinary shareholders funds %</t>
  </si>
  <si>
    <t>Total Current Assets</t>
  </si>
  <si>
    <t xml:space="preserve">   Cash and Short Term Investments</t>
  </si>
  <si>
    <t xml:space="preserve">       Cash</t>
  </si>
  <si>
    <t>Interest cover</t>
  </si>
  <si>
    <t>Interest cover = operating profit / finance costs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</si>
  <si>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</si>
  <si>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</si>
  <si>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</si>
  <si>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</si>
  <si>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</si>
  <si>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</si>
  <si>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</si>
  <si>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</si>
  <si>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</si>
  <si>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</si>
  <si>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</si>
  <si>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</si>
  <si>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</si>
  <si>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</si>
  <si>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</si>
  <si>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</si>
  <si>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</si>
  <si>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</si>
  <si>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</si>
  <si>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</si>
  <si>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</si>
  <si>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</si>
  <si>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</si>
  <si>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</si>
  <si>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</si>
  <si>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</si>
  <si>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</si>
  <si>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</si>
  <si>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</si>
  <si>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</si>
  <si>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</si>
  <si>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</si>
  <si>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</si>
  <si>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</si>
  <si>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</si>
  <si>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</si>
  <si>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</si>
  <si>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</si>
  <si>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</si>
  <si>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</si>
  <si>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</si>
  <si>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</si>
  <si>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</si>
  <si>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</si>
  <si>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</si>
  <si>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Volkswagen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</si>
  <si>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</si>
  <si>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</si>
  <si>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</si>
  <si>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</si>
  <si>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</si>
  <si>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</si>
  <si>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>Conclusion: 
RoCE: Graph indicates BMW was more profitable historically than Volkswagen but recently BMW's profitability has decreased 
ROS: BMW was comparatively more efficient to turn sales into profit than Volkswagen but recently efficiency has decreased 
Gross Margin: Margins of BMW are decreasing while that of Volkswagen are quite constant
Quick ratio: Both companies have a ratio below 1 but increasing while BMW has a ratio comparatively higher indicating the company can pay off current liabilities better than Volkswagen
Current ratio: Both companies have a ratio above 1 indicating they have enough resources to meet short-term obligation
Asset turnover: The graph indicates Volkswagen is more efficient in using its assets to produce sales than BMW
Receivables days: Volkswagen requires fewer days to receive payment on credit sales than BMW 
Inventory days: BMW has fewer inventory days compared to Volkswagen indicating more demand for BMW comparatively
Payables days: Both Companies have the same  payable days 
Debt to Equity ratio: Both companies are almost the same here, while both stand below 200% which is good
Interest Cover:  BMW has high-interest ratio than Volkswagen indicating there is low debt in the company and has sufficient profit to repay the interest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</si>
  <si>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</si>
  <si>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</si>
  <si>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</si>
  <si>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</si>
  <si>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</si>
  <si>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</si>
  <si>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</si>
  <si>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</si>
  <si>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</si>
  <si>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</si>
  <si>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</si>
  <si>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</si>
  <si>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</si>
  <si>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</si>
  <si>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</si>
  <si>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</si>
  <si>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</si>
  <si>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</si>
  <si>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</si>
  <si>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</si>
  <si>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Formulas from: https://www.accaglobal.com/vn/en/student/exam-support-resources/fundamentals-exams-study-resources/f2/technical-articles/ratio-analysis.html                                                                BMW financial statements: https://www.investing.com/equities/bay-mot-werke-financial-summary                                                                                                                                                          Volkswagen financial stements: https://www.investing.com/equities/volkswagen-ag-financial-summary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</si>
</sst>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#,##0;(#,##0)"/>
  </numFmts>
  <fonts count="14">
    <font>
      <sz val="10.0"/>
      <color rgb="FF000000"/>
      <name val="Arial"/>
      <scheme val="minor"/>
    </font>
    <font>
      <b/>
      <sz val="10.0"/>
      <color rgb="FFFFFFFF"/>
      <name val="Arial"/>
    </font>
    <font>
      <b/>
      <color rgb="FFFFFFFF"/>
      <name val="Arial"/>
    </font>
    <font>
      <b/>
      <sz val="10.0"/>
      <color rgb="FF000000"/>
      <name val="Arial"/>
    </font>
    <font>
      <b/>
      <color theme="1"/>
      <name val="Arial"/>
    </font>
    <font>
      <sz val="10.0"/>
      <color rgb="FF000000"/>
      <name val="Arial"/>
    </font>
    <font>
      <sz val="10.0"/>
      <color rgb="FF0000FF"/>
      <name val="Arial"/>
    </font>
    <font>
      <i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0.0"/>
      <color rgb="FF0000FF"/>
      <name val="Arial"/>
    </font>
    <font>
      <b/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1" numFmtId="0" xfId="0" applyAlignment="1" applyFont="1">
      <alignment horizontal="right" shrinkToFit="0" vertical="bottom" wrapText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164" xfId="0" applyAlignment="1" applyFont="1" applyNumberFormat="1">
      <alignment horizontal="right"/>
    </xf>
    <xf borderId="0" fillId="0" fontId="7" numFmtId="0" xfId="0" applyAlignment="1" applyFont="1">
      <alignment vertical="center"/>
    </xf>
    <xf borderId="0" fillId="0" fontId="8" numFmtId="0" xfId="0" applyFont="1"/>
    <xf borderId="0" fillId="3" fontId="8" numFmtId="10" xfId="0" applyFill="1" applyFont="1" applyNumberFormat="1"/>
    <xf borderId="0" fillId="4" fontId="9" numFmtId="0" xfId="0" applyFill="1" applyFont="1"/>
    <xf borderId="0" fillId="4" fontId="9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5" fontId="8" numFmtId="10" xfId="0" applyFill="1" applyFont="1" applyNumberFormat="1"/>
    <xf borderId="0" fillId="0" fontId="10" numFmtId="0" xfId="0" applyFont="1"/>
    <xf borderId="0" fillId="0" fontId="10" numFmtId="0" xfId="0" applyAlignment="1" applyFont="1">
      <alignment vertical="center"/>
    </xf>
    <xf borderId="0" fillId="0" fontId="3" numFmtId="3" xfId="0" applyAlignment="1" applyFont="1" applyNumberFormat="1">
      <alignment horizontal="left"/>
    </xf>
    <xf borderId="0" fillId="0" fontId="5" numFmtId="3" xfId="0" applyAlignment="1" applyFont="1" applyNumberFormat="1">
      <alignment horizontal="left"/>
    </xf>
    <xf borderId="0" fillId="5" fontId="8" numFmtId="4" xfId="0" applyFont="1" applyNumberFormat="1"/>
    <xf borderId="0" fillId="3" fontId="8" numFmtId="4" xfId="0" applyFont="1" applyNumberFormat="1"/>
    <xf borderId="0" fillId="5" fontId="8" numFmtId="3" xfId="0" applyFont="1" applyNumberFormat="1"/>
    <xf borderId="0" fillId="5" fontId="8" numFmtId="1" xfId="0" applyFont="1" applyNumberFormat="1"/>
    <xf borderId="0" fillId="0" fontId="5" numFmtId="164" xfId="0" applyAlignment="1" applyFont="1" applyNumberFormat="1">
      <alignment horizontal="right"/>
    </xf>
    <xf borderId="0" fillId="0" fontId="11" numFmtId="164" xfId="0" applyAlignment="1" applyFont="1" applyNumberFormat="1">
      <alignment horizontal="right"/>
    </xf>
    <xf borderId="0" fillId="0" fontId="5" numFmtId="3" xfId="0" applyAlignment="1" applyFont="1" applyNumberFormat="1">
      <alignment horizontal="center" shrinkToFit="0" wrapText="0"/>
    </xf>
    <xf borderId="0" fillId="0" fontId="5" numFmtId="0" xfId="0" applyFont="1"/>
    <xf borderId="0" fillId="5" fontId="8" numFmtId="9" xfId="0" applyFont="1" applyNumberFormat="1"/>
    <xf borderId="0" fillId="0" fontId="3" numFmtId="3" xfId="0" applyAlignment="1" applyFont="1" applyNumberFormat="1">
      <alignment horizontal="left" shrinkToFit="0" wrapText="0"/>
    </xf>
    <xf borderId="0" fillId="0" fontId="3" numFmtId="165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  <xf borderId="0" fillId="0" fontId="6" numFmtId="165" xfId="0" applyAlignment="1" applyFont="1" applyNumberFormat="1">
      <alignment horizontal="right"/>
    </xf>
    <xf borderId="0" fillId="0" fontId="11" numFmtId="165" xfId="0" applyAlignment="1" applyFont="1" applyNumberFormat="1">
      <alignment horizontal="right"/>
    </xf>
    <xf borderId="0" fillId="0" fontId="12" numFmtId="165" xfId="0" applyAlignment="1" applyFont="1" applyNumberFormat="1">
      <alignment horizontal="right"/>
    </xf>
    <xf borderId="0" fillId="0" fontId="3" numFmtId="0" xfId="0" applyAlignment="1" applyFont="1">
      <alignment horizontal="center" shrinkToFit="0" wrapText="0"/>
    </xf>
    <xf borderId="0" fillId="0" fontId="3" numFmtId="165" xfId="0" applyAlignment="1" applyFont="1" applyNumberFormat="1">
      <alignment horizontal="left"/>
    </xf>
    <xf borderId="0" fillId="0" fontId="5" numFmtId="165" xfId="0" applyAlignment="1" applyFont="1" applyNumberFormat="1">
      <alignment horizontal="left"/>
    </xf>
    <xf borderId="0" fillId="0" fontId="13" numFmtId="0" xfId="0" applyAlignment="1" applyFont="1">
      <alignment readingOrder="0"/>
    </xf>
    <xf borderId="0" fillId="0" fontId="3" numFmtId="0" xfId="0" applyAlignment="1" applyFont="1">
      <alignment horizontal="left" shrinkToFit="0" wrapText="0"/>
    </xf>
    <xf borderId="0" fillId="0" fontId="3" numFmtId="3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0.1'!$M$5:$N$5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0.1'!$O$5:$R$5</c:f>
              <c:numCache/>
            </c:numRef>
          </c:val>
        </c:ser>
        <c:ser>
          <c:idx val="1"/>
          <c:order val="1"/>
          <c:tx>
            <c:strRef>
              <c:f>'Sheet 0.1'!$M$6:$N$6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0.1'!$O$6:$R$6</c:f>
              <c:numCache/>
            </c:numRef>
          </c:val>
        </c:ser>
        <c:axId val="2011030792"/>
        <c:axId val="1046145165"/>
      </c:barChart>
      <c:catAx>
        <c:axId val="2011030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145165"/>
      </c:catAx>
      <c:valAx>
        <c:axId val="1046145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10307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0.1'!$O$8:$R$8</c:f>
              <c:numCache/>
            </c:numRef>
          </c:val>
        </c:ser>
        <c:ser>
          <c:idx val="1"/>
          <c:order val="1"/>
          <c:tx>
            <c:strRef>
              <c:f>'Sheet 0.1'!$N$9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0.1'!$O$9:$R$9</c:f>
              <c:numCache/>
            </c:numRef>
          </c:val>
        </c:ser>
        <c:axId val="84303718"/>
        <c:axId val="345315855"/>
      </c:barChart>
      <c:catAx>
        <c:axId val="843037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315855"/>
      </c:catAx>
      <c:valAx>
        <c:axId val="3453158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037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Gross Margins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'Sheet 0.1'!$O$11:$R$11</c:f>
              <c:numCache/>
            </c:numRef>
          </c:val>
        </c:ser>
        <c:ser>
          <c:idx val="1"/>
          <c:order val="1"/>
          <c:tx>
            <c:strRef>
              <c:f>'Sheet 0.1'!$N$12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'Sheet 0.1'!$O$12:$R$12</c:f>
              <c:numCache/>
            </c:numRef>
          </c:val>
        </c:ser>
        <c:axId val="1704696440"/>
        <c:axId val="426103826"/>
      </c:barChart>
      <c:catAx>
        <c:axId val="170469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103826"/>
      </c:catAx>
      <c:valAx>
        <c:axId val="426103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4696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Quick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0.1'!$O$19:$R$19</c:f>
              <c:numCache/>
            </c:numRef>
          </c:val>
        </c:ser>
        <c:ser>
          <c:idx val="1"/>
          <c:order val="1"/>
          <c:tx>
            <c:strRef>
              <c:f>'Sheet 0.1'!$N$20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0.1'!$O$20:$R$20</c:f>
              <c:numCache/>
            </c:numRef>
          </c:val>
        </c:ser>
        <c:axId val="997379055"/>
        <c:axId val="310736675"/>
      </c:barChart>
      <c:catAx>
        <c:axId val="997379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736675"/>
      </c:catAx>
      <c:valAx>
        <c:axId val="3107366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379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Current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0.1'!$O$16:$R$16</c:f>
              <c:numCache/>
            </c:numRef>
          </c:val>
        </c:ser>
        <c:ser>
          <c:idx val="1"/>
          <c:order val="1"/>
          <c:tx>
            <c:strRef>
              <c:f>'Sheet 0.1'!$N$17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0.1'!$O$17:$R$17</c:f>
              <c:numCache/>
            </c:numRef>
          </c:val>
        </c:ser>
        <c:axId val="1728812748"/>
        <c:axId val="2125779828"/>
      </c:barChart>
      <c:catAx>
        <c:axId val="1728812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779828"/>
      </c:catAx>
      <c:valAx>
        <c:axId val="2125779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812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Asset turnover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0.1'!$N$24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0.1'!$O$24:$R$24</c:f>
              <c:numCache/>
            </c:numRef>
          </c:val>
        </c:ser>
        <c:ser>
          <c:idx val="1"/>
          <c:order val="1"/>
          <c:tx>
            <c:strRef>
              <c:f>'Sheet 0.1'!$N$25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0.1'!$O$25:$R$25</c:f>
              <c:numCache/>
            </c:numRef>
          </c:val>
        </c:ser>
        <c:axId val="964430433"/>
        <c:axId val="1464945313"/>
      </c:barChart>
      <c:catAx>
        <c:axId val="964430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945313"/>
      </c:catAx>
      <c:valAx>
        <c:axId val="1464945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430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Receivables days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0.1'!$O$27:$R$27</c:f>
              <c:numCache/>
            </c:numRef>
          </c:val>
        </c:ser>
        <c:ser>
          <c:idx val="1"/>
          <c:order val="1"/>
          <c:tx>
            <c:strRef>
              <c:f>'Sheet 0.1'!$N$28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0.1'!$O$28:$R$28</c:f>
              <c:numCache/>
            </c:numRef>
          </c:val>
        </c:ser>
        <c:axId val="42059401"/>
        <c:axId val="1357766396"/>
      </c:barChart>
      <c:catAx>
        <c:axId val="42059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766396"/>
      </c:catAx>
      <c:valAx>
        <c:axId val="13577663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059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Inventory days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0.1'!$O$30:$R$30</c:f>
              <c:numCache/>
            </c:numRef>
          </c:val>
        </c:ser>
        <c:ser>
          <c:idx val="1"/>
          <c:order val="1"/>
          <c:tx>
            <c:strRef>
              <c:f>'Sheet 0.1'!$N$31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0.1'!$O$31:$R$31</c:f>
              <c:numCache/>
            </c:numRef>
          </c:val>
        </c:ser>
        <c:axId val="2057470714"/>
        <c:axId val="1185051394"/>
      </c:barChart>
      <c:catAx>
        <c:axId val="20574707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051394"/>
      </c:catAx>
      <c:valAx>
        <c:axId val="1185051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7470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Payables days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0.1'!$O$33:$S$33</c:f>
              <c:numCache/>
            </c:numRef>
          </c:val>
        </c:ser>
        <c:ser>
          <c:idx val="1"/>
          <c:order val="1"/>
          <c:tx>
            <c:strRef>
              <c:f>'Sheet 0.1'!$N$34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0.1'!$O$34:$S$34</c:f>
              <c:numCache/>
            </c:numRef>
          </c:val>
        </c:ser>
        <c:axId val="970049182"/>
        <c:axId val="18903328"/>
      </c:barChart>
      <c:catAx>
        <c:axId val="970049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3328"/>
      </c:catAx>
      <c:valAx>
        <c:axId val="18903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0491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Debt-to-equity ratio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0.1'!$N$38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0.1'!$O$38:$R$38</c:f>
              <c:numCache/>
            </c:numRef>
          </c:val>
        </c:ser>
        <c:ser>
          <c:idx val="1"/>
          <c:order val="1"/>
          <c:tx>
            <c:strRef>
              <c:f>'Sheet 0.1'!$N$39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0.1'!$O$39:$R$39</c:f>
              <c:numCache/>
            </c:numRef>
          </c:val>
        </c:ser>
        <c:axId val="1016452329"/>
        <c:axId val="395209947"/>
      </c:barChart>
      <c:catAx>
        <c:axId val="1016452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209947"/>
      </c:catAx>
      <c:valAx>
        <c:axId val="395209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4523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Interest cover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'Sheet 0.1'!$N$41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0.1'!$O$41:$R$41</c:f>
              <c:numCache/>
            </c:numRef>
          </c:val>
        </c:ser>
        <c:ser>
          <c:idx val="1"/>
          <c:order val="1"/>
          <c:tx>
            <c:strRef>
              <c:f>'Sheet 0.1'!$N$42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'Sheet 0.1'!$O$2:$R$2</c:f>
            </c:strRef>
          </c:cat>
          <c:val>
            <c:numRef>
              <c:f>'Sheet 0.1'!$O$42:$R$42</c:f>
              <c:numCache/>
            </c:numRef>
          </c:val>
        </c:ser>
        <c:axId val="20407197"/>
        <c:axId val="1946638434"/>
      </c:barChart>
      <c:catAx>
        <c:axId val="20407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638434"/>
      </c:catAx>
      <c:valAx>
        <c:axId val="1946638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71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1085850</xdr:colOff>
      <xdr:row>42</xdr:row>
      <xdr:rowOff>85725</xdr:rowOff>
    </xdr:from>
    <xdr:ext cx="3743325" cy="2314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685800</xdr:colOff>
      <xdr:row>42</xdr:row>
      <xdr:rowOff>85725</xdr:rowOff>
    </xdr:from>
    <xdr:ext cx="3705225" cy="2314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161925</xdr:colOff>
      <xdr:row>42</xdr:row>
      <xdr:rowOff>85725</xdr:rowOff>
    </xdr:from>
    <xdr:ext cx="3705225" cy="23145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1085850</xdr:colOff>
      <xdr:row>54</xdr:row>
      <xdr:rowOff>133350</xdr:rowOff>
    </xdr:from>
    <xdr:ext cx="3743325" cy="2314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685800</xdr:colOff>
      <xdr:row>54</xdr:row>
      <xdr:rowOff>133350</xdr:rowOff>
    </xdr:from>
    <xdr:ext cx="3705225" cy="2314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1085850</xdr:colOff>
      <xdr:row>66</xdr:row>
      <xdr:rowOff>180975</xdr:rowOff>
    </xdr:from>
    <xdr:ext cx="3752850" cy="23622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685800</xdr:colOff>
      <xdr:row>66</xdr:row>
      <xdr:rowOff>180975</xdr:rowOff>
    </xdr:from>
    <xdr:ext cx="3867150" cy="23622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18</xdr:col>
      <xdr:colOff>323850</xdr:colOff>
      <xdr:row>66</xdr:row>
      <xdr:rowOff>180975</xdr:rowOff>
    </xdr:from>
    <xdr:ext cx="3867150" cy="23622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21</xdr:col>
      <xdr:colOff>1057275</xdr:colOff>
      <xdr:row>66</xdr:row>
      <xdr:rowOff>180975</xdr:rowOff>
    </xdr:from>
    <xdr:ext cx="3829050" cy="23622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11</xdr:col>
      <xdr:colOff>1085850</xdr:colOff>
      <xdr:row>79</xdr:row>
      <xdr:rowOff>66675</xdr:rowOff>
    </xdr:from>
    <xdr:ext cx="3752850" cy="23145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</xdr:col>
      <xdr:colOff>666750</xdr:colOff>
      <xdr:row>79</xdr:row>
      <xdr:rowOff>76200</xdr:rowOff>
    </xdr:from>
    <xdr:ext cx="3743325" cy="23145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6" width="14.38"/>
    <col customWidth="1" min="7" max="7" width="54.38"/>
    <col customWidth="1" min="8" max="11" width="10.38"/>
    <col customWidth="1" min="12" max="12" width="14.38"/>
    <col customWidth="1" min="13" max="13" width="27.75"/>
    <col customWidth="1" min="14" max="27" width="14.38"/>
  </cols>
  <sheetData>
    <row r="1" ht="15.75" customHeight="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2" t="s">
        <v>2</v>
      </c>
      <c r="N1" s="2"/>
      <c r="O1" s="2"/>
      <c r="P1" s="2"/>
      <c r="Q1" s="2"/>
      <c r="R1" s="2"/>
      <c r="S1" s="2"/>
    </row>
    <row r="2" ht="15.75" customHeight="1">
      <c r="A2" s="3" t="s">
        <v>3</v>
      </c>
      <c r="B2" s="1">
        <v>2016.0</v>
      </c>
      <c r="C2" s="1">
        <v>2017.0</v>
      </c>
      <c r="D2" s="1">
        <v>2018.0</v>
      </c>
      <c r="E2" s="1">
        <v>2019.0</v>
      </c>
      <c r="G2" s="3" t="s">
        <v>3</v>
      </c>
      <c r="H2" s="1">
        <v>2016.0</v>
      </c>
      <c r="I2" s="1">
        <v>2017.0</v>
      </c>
      <c r="J2" s="1">
        <v>2018.0</v>
      </c>
      <c r="K2" s="1">
        <v>2019.0</v>
      </c>
      <c r="M2" s="2"/>
      <c r="N2" s="2"/>
      <c r="O2" s="2">
        <v>2016.0</v>
      </c>
      <c r="P2" s="2">
        <v>2017.0</v>
      </c>
      <c r="Q2" s="2">
        <v>2018.0</v>
      </c>
      <c r="R2" s="2">
        <v>2019.0</v>
      </c>
      <c r="S2" s="4" t="s">
        <v>4</v>
      </c>
    </row>
    <row r="3" ht="15.75" customHeight="1">
      <c r="A3" s="5" t="s">
        <v>5</v>
      </c>
      <c r="B3" s="6">
        <f t="shared" ref="B3:E3" si="1">SUM(B4:B5)</f>
        <v>94163</v>
      </c>
      <c r="C3" s="6">
        <f t="shared" si="1"/>
        <v>98282</v>
      </c>
      <c r="D3" s="6">
        <f t="shared" si="1"/>
        <v>96855</v>
      </c>
      <c r="E3" s="6">
        <f t="shared" si="1"/>
        <v>104210</v>
      </c>
      <c r="G3" s="5" t="s">
        <v>5</v>
      </c>
      <c r="H3" s="6">
        <f t="shared" ref="H3:K3" si="2">SUM(H4:H5)</f>
        <v>217267</v>
      </c>
      <c r="I3" s="6">
        <f t="shared" si="2"/>
        <v>229550</v>
      </c>
      <c r="J3" s="6">
        <f t="shared" si="2"/>
        <v>235849</v>
      </c>
      <c r="K3" s="6">
        <f t="shared" si="2"/>
        <v>252632</v>
      </c>
      <c r="M3" s="7" t="s">
        <v>6</v>
      </c>
    </row>
    <row r="4" ht="15.75" customHeight="1">
      <c r="A4" s="8" t="s">
        <v>7</v>
      </c>
      <c r="B4" s="9">
        <v>94163.0</v>
      </c>
      <c r="C4" s="9">
        <v>98282.0</v>
      </c>
      <c r="D4" s="9">
        <v>96855.0</v>
      </c>
      <c r="E4" s="9">
        <v>104210.0</v>
      </c>
      <c r="G4" s="8" t="s">
        <v>7</v>
      </c>
      <c r="H4" s="9">
        <v>217267.0</v>
      </c>
      <c r="I4" s="9">
        <v>229550.0</v>
      </c>
      <c r="J4" s="9">
        <v>235849.0</v>
      </c>
      <c r="K4" s="9">
        <v>252632.0</v>
      </c>
    </row>
    <row r="5" ht="15.75" customHeight="1">
      <c r="A5" s="8" t="s">
        <v>8</v>
      </c>
      <c r="B5" s="9">
        <v>0.0</v>
      </c>
      <c r="C5" s="9">
        <v>0.0</v>
      </c>
      <c r="D5" s="9">
        <v>0.0</v>
      </c>
      <c r="E5" s="9">
        <v>0.0</v>
      </c>
      <c r="G5" s="8" t="s">
        <v>8</v>
      </c>
      <c r="H5" s="9">
        <v>0.0</v>
      </c>
      <c r="I5" s="9">
        <v>0.0</v>
      </c>
      <c r="J5" s="9">
        <v>0.0</v>
      </c>
      <c r="K5" s="9">
        <v>0.0</v>
      </c>
      <c r="M5" s="10" t="s">
        <v>9</v>
      </c>
      <c r="N5" s="11" t="s">
        <v>10</v>
      </c>
      <c r="O5" s="12">
        <f t="shared" ref="O5:R5" si="3">B15/(B66-B59+B73)</f>
        <v>0.07786239278</v>
      </c>
      <c r="P5" s="12">
        <f t="shared" si="3"/>
        <v>0.07999773721</v>
      </c>
      <c r="Q5" s="12">
        <f t="shared" si="3"/>
        <v>0.06495451802</v>
      </c>
      <c r="R5" s="12">
        <f t="shared" si="3"/>
        <v>0.05096658391</v>
      </c>
      <c r="S5" s="12">
        <f t="shared" ref="S5:S6" si="5">AVERAGE(O5:R5)</f>
        <v>0.06844530798</v>
      </c>
      <c r="T5" s="13"/>
      <c r="U5" s="14" t="s">
        <v>11</v>
      </c>
    </row>
    <row r="6" ht="15.75" customHeight="1">
      <c r="A6" s="8" t="s">
        <v>12</v>
      </c>
      <c r="B6" s="9">
        <v>75442.0</v>
      </c>
      <c r="C6" s="9">
        <v>78329.0</v>
      </c>
      <c r="D6" s="9">
        <v>78477.0</v>
      </c>
      <c r="E6" s="9">
        <v>86147.0</v>
      </c>
      <c r="G6" s="8" t="s">
        <v>12</v>
      </c>
      <c r="H6" s="9">
        <v>174901.0</v>
      </c>
      <c r="I6" s="9">
        <v>184816.0</v>
      </c>
      <c r="J6" s="9">
        <v>188335.0</v>
      </c>
      <c r="K6" s="9">
        <v>202660.0</v>
      </c>
      <c r="N6" s="11" t="s">
        <v>13</v>
      </c>
      <c r="O6" s="12">
        <f t="shared" ref="O6:R6" si="4">H15/(H66-H59+H73)</f>
        <v>0.0305877692</v>
      </c>
      <c r="P6" s="12">
        <f t="shared" si="4"/>
        <v>0.05277994225</v>
      </c>
      <c r="Q6" s="12">
        <f t="shared" si="4"/>
        <v>0.04796890292</v>
      </c>
      <c r="R6" s="12">
        <f t="shared" si="4"/>
        <v>0.0529756643</v>
      </c>
      <c r="S6" s="12">
        <f t="shared" si="5"/>
        <v>0.04607806967</v>
      </c>
      <c r="T6" s="13"/>
    </row>
    <row r="7" ht="15.75" customHeight="1">
      <c r="A7" s="5" t="s">
        <v>14</v>
      </c>
      <c r="B7" s="6">
        <f t="shared" ref="B7:E7" si="6">B3-B6</f>
        <v>18721</v>
      </c>
      <c r="C7" s="6">
        <f t="shared" si="6"/>
        <v>19953</v>
      </c>
      <c r="D7" s="6">
        <f t="shared" si="6"/>
        <v>18378</v>
      </c>
      <c r="E7" s="6">
        <f t="shared" si="6"/>
        <v>18063</v>
      </c>
      <c r="G7" s="5" t="s">
        <v>14</v>
      </c>
      <c r="H7" s="6">
        <f t="shared" ref="H7:K7" si="7">H3-H6</f>
        <v>42366</v>
      </c>
      <c r="I7" s="6">
        <f t="shared" si="7"/>
        <v>44734</v>
      </c>
      <c r="J7" s="6">
        <f t="shared" si="7"/>
        <v>47514</v>
      </c>
      <c r="K7" s="6">
        <f t="shared" si="7"/>
        <v>49972</v>
      </c>
      <c r="U7" s="15"/>
      <c r="V7" s="15"/>
      <c r="W7" s="15"/>
      <c r="X7" s="15"/>
      <c r="Y7" s="15"/>
      <c r="Z7" s="15"/>
      <c r="AA7" s="15"/>
    </row>
    <row r="8" ht="15.75" customHeight="1">
      <c r="A8" s="5" t="s">
        <v>15</v>
      </c>
      <c r="B8" s="6">
        <f t="shared" ref="B8:E8" si="8">B6+SUM(B9:B14)</f>
        <v>84777</v>
      </c>
      <c r="C8" s="6">
        <f t="shared" si="8"/>
        <v>88383</v>
      </c>
      <c r="D8" s="6">
        <f t="shared" si="8"/>
        <v>87922</v>
      </c>
      <c r="E8" s="6">
        <f t="shared" si="8"/>
        <v>96799</v>
      </c>
      <c r="G8" s="5" t="s">
        <v>15</v>
      </c>
      <c r="H8" s="6">
        <f t="shared" ref="H8:K8" si="9">H6+SUM(H9:H14)</f>
        <v>210164</v>
      </c>
      <c r="I8" s="6">
        <f t="shared" si="9"/>
        <v>215732</v>
      </c>
      <c r="J8" s="6">
        <f t="shared" si="9"/>
        <v>221929</v>
      </c>
      <c r="K8" s="6">
        <f t="shared" si="9"/>
        <v>235672</v>
      </c>
      <c r="M8" s="10" t="s">
        <v>16</v>
      </c>
      <c r="N8" s="11" t="s">
        <v>10</v>
      </c>
      <c r="O8" s="16">
        <f t="shared" ref="O8:R8" si="10">B15/B3</f>
        <v>0.09967821756</v>
      </c>
      <c r="P8" s="16">
        <f t="shared" si="10"/>
        <v>0.1007203761</v>
      </c>
      <c r="Q8" s="16">
        <f t="shared" si="10"/>
        <v>0.09223065407</v>
      </c>
      <c r="R8" s="16">
        <f t="shared" si="10"/>
        <v>0.07111601574</v>
      </c>
      <c r="S8" s="12">
        <f t="shared" ref="S8:S9" si="12">AVERAGE(O8:R8)</f>
        <v>0.09093631586</v>
      </c>
      <c r="T8" s="17"/>
      <c r="U8" s="18" t="s">
        <v>17</v>
      </c>
    </row>
    <row r="9" ht="15.75" customHeight="1">
      <c r="A9" s="8" t="s">
        <v>18</v>
      </c>
      <c r="B9" s="9">
        <v>9158.0</v>
      </c>
      <c r="C9" s="9">
        <v>9560.0</v>
      </c>
      <c r="D9" s="9">
        <v>9568.0</v>
      </c>
      <c r="E9" s="9">
        <v>9367.0</v>
      </c>
      <c r="G9" s="8" t="s">
        <v>18</v>
      </c>
      <c r="H9" s="9">
        <v>30976.0</v>
      </c>
      <c r="I9" s="9">
        <v>29592.0</v>
      </c>
      <c r="J9" s="9">
        <v>29891.0</v>
      </c>
      <c r="K9" s="9">
        <v>29263.0</v>
      </c>
      <c r="N9" s="11" t="s">
        <v>13</v>
      </c>
      <c r="O9" s="16">
        <f t="shared" ref="O9:R9" si="11">H15/H3</f>
        <v>0.03269249357</v>
      </c>
      <c r="P9" s="16">
        <f t="shared" si="11"/>
        <v>0.06019603572</v>
      </c>
      <c r="Q9" s="16">
        <f t="shared" si="11"/>
        <v>0.05902081416</v>
      </c>
      <c r="R9" s="16">
        <f t="shared" si="11"/>
        <v>0.06713322144</v>
      </c>
      <c r="S9" s="12">
        <f t="shared" si="12"/>
        <v>0.05476064122</v>
      </c>
      <c r="T9" s="17"/>
    </row>
    <row r="10" ht="15.75" customHeight="1">
      <c r="A10" s="8" t="s">
        <v>19</v>
      </c>
      <c r="B10" s="9">
        <v>0.0</v>
      </c>
      <c r="C10" s="9">
        <v>0.0</v>
      </c>
      <c r="D10" s="9">
        <v>0.0</v>
      </c>
      <c r="E10" s="9">
        <v>0.0</v>
      </c>
      <c r="G10" s="8" t="s">
        <v>19</v>
      </c>
      <c r="H10" s="9">
        <v>0.0</v>
      </c>
      <c r="I10" s="9">
        <v>0.0</v>
      </c>
      <c r="J10" s="9">
        <v>0.0</v>
      </c>
      <c r="K10" s="9">
        <v>0.0</v>
      </c>
      <c r="U10" s="15"/>
      <c r="V10" s="15"/>
      <c r="W10" s="15"/>
      <c r="X10" s="15"/>
      <c r="Y10" s="15"/>
      <c r="Z10" s="15"/>
      <c r="AA10" s="15"/>
    </row>
    <row r="11" ht="15.75" customHeight="1">
      <c r="A11" s="8" t="s">
        <v>20</v>
      </c>
      <c r="B11" s="9">
        <v>0.0</v>
      </c>
      <c r="C11" s="9">
        <v>0.0</v>
      </c>
      <c r="D11" s="9">
        <v>0.0</v>
      </c>
      <c r="E11" s="9">
        <v>0.0</v>
      </c>
      <c r="G11" s="8" t="s">
        <v>20</v>
      </c>
      <c r="H11" s="9">
        <v>0.0</v>
      </c>
      <c r="I11" s="9">
        <v>0.0</v>
      </c>
      <c r="J11" s="9">
        <v>0.0</v>
      </c>
      <c r="K11" s="9">
        <v>0.0</v>
      </c>
      <c r="M11" s="10" t="s">
        <v>21</v>
      </c>
      <c r="N11" s="11" t="s">
        <v>10</v>
      </c>
      <c r="O11" s="16">
        <f t="shared" ref="O11:R11" si="13">B7/B3</f>
        <v>0.1988148211</v>
      </c>
      <c r="P11" s="16">
        <f t="shared" si="13"/>
        <v>0.2030178466</v>
      </c>
      <c r="Q11" s="16">
        <f t="shared" si="13"/>
        <v>0.1897475608</v>
      </c>
      <c r="R11" s="16">
        <f t="shared" si="13"/>
        <v>0.1733326936</v>
      </c>
      <c r="S11" s="12">
        <f t="shared" ref="S11:S12" si="15">AVERAGE(O11:R11)</f>
        <v>0.1912282305</v>
      </c>
      <c r="T11" s="17"/>
      <c r="U11" s="18" t="s">
        <v>22</v>
      </c>
    </row>
    <row r="12" ht="15.75" customHeight="1">
      <c r="A12" s="8" t="s">
        <v>23</v>
      </c>
      <c r="B12" s="9">
        <v>-13.0</v>
      </c>
      <c r="C12" s="9">
        <v>-36.0</v>
      </c>
      <c r="D12" s="9">
        <v>-50.0</v>
      </c>
      <c r="E12" s="9">
        <v>33.0</v>
      </c>
      <c r="G12" s="8" t="s">
        <v>23</v>
      </c>
      <c r="H12" s="9">
        <v>1446.0</v>
      </c>
      <c r="I12" s="9">
        <v>-339.0</v>
      </c>
      <c r="J12" s="9">
        <v>744.0</v>
      </c>
      <c r="K12" s="9">
        <v>-2208.0</v>
      </c>
      <c r="N12" s="11" t="s">
        <v>13</v>
      </c>
      <c r="O12" s="16">
        <f t="shared" ref="O12:R12" si="14">H7/H3</f>
        <v>0.1949950982</v>
      </c>
      <c r="P12" s="16">
        <f t="shared" si="14"/>
        <v>0.1948769331</v>
      </c>
      <c r="Q12" s="16">
        <f t="shared" si="14"/>
        <v>0.2014594084</v>
      </c>
      <c r="R12" s="16">
        <f t="shared" si="14"/>
        <v>0.1978055037</v>
      </c>
      <c r="S12" s="12">
        <f t="shared" si="15"/>
        <v>0.1972842358</v>
      </c>
      <c r="T12" s="17"/>
    </row>
    <row r="13" ht="15.75" customHeight="1">
      <c r="A13" s="8" t="s">
        <v>24</v>
      </c>
      <c r="B13" s="9">
        <v>-69.0</v>
      </c>
      <c r="C13" s="9">
        <v>-59.0</v>
      </c>
      <c r="D13" s="9">
        <v>-63.0</v>
      </c>
      <c r="E13" s="9">
        <v>124.0</v>
      </c>
      <c r="G13" s="8" t="s">
        <v>24</v>
      </c>
      <c r="H13" s="9">
        <v>1150.0</v>
      </c>
      <c r="I13" s="9">
        <v>1148.0</v>
      </c>
      <c r="J13" s="9">
        <v>936.0</v>
      </c>
      <c r="K13" s="9">
        <v>-233.0</v>
      </c>
      <c r="U13" s="15"/>
      <c r="V13" s="15"/>
      <c r="W13" s="15"/>
      <c r="X13" s="15"/>
      <c r="Y13" s="15"/>
      <c r="Z13" s="15"/>
      <c r="AA13" s="15"/>
    </row>
    <row r="14" ht="15.75" customHeight="1">
      <c r="A14" s="8" t="s">
        <v>25</v>
      </c>
      <c r="B14" s="9">
        <v>259.0</v>
      </c>
      <c r="C14" s="9">
        <v>589.0</v>
      </c>
      <c r="D14" s="9">
        <v>-10.0</v>
      </c>
      <c r="E14" s="9">
        <v>1128.0</v>
      </c>
      <c r="G14" s="8" t="s">
        <v>25</v>
      </c>
      <c r="H14" s="9">
        <v>1691.0</v>
      </c>
      <c r="I14" s="9">
        <v>515.0</v>
      </c>
      <c r="J14" s="9">
        <v>2023.0</v>
      </c>
      <c r="K14" s="9">
        <v>6190.0</v>
      </c>
      <c r="M14" s="7" t="s">
        <v>26</v>
      </c>
      <c r="U14" s="15"/>
      <c r="V14" s="15"/>
      <c r="W14" s="15"/>
      <c r="X14" s="15"/>
      <c r="Y14" s="15"/>
      <c r="Z14" s="15"/>
      <c r="AA14" s="15"/>
    </row>
    <row r="15" ht="15.75" customHeight="1">
      <c r="A15" s="19" t="s">
        <v>27</v>
      </c>
      <c r="B15" s="6">
        <f t="shared" ref="B15:E15" si="16">B7-SUM(B9:B14)</f>
        <v>9386</v>
      </c>
      <c r="C15" s="6">
        <f t="shared" si="16"/>
        <v>9899</v>
      </c>
      <c r="D15" s="6">
        <f t="shared" si="16"/>
        <v>8933</v>
      </c>
      <c r="E15" s="6">
        <f t="shared" si="16"/>
        <v>7411</v>
      </c>
      <c r="G15" s="19" t="s">
        <v>27</v>
      </c>
      <c r="H15" s="6">
        <f t="shared" ref="H15:K15" si="17">H7-SUM(H9:H14)</f>
        <v>7103</v>
      </c>
      <c r="I15" s="6">
        <f t="shared" si="17"/>
        <v>13818</v>
      </c>
      <c r="J15" s="6">
        <f t="shared" si="17"/>
        <v>13920</v>
      </c>
      <c r="K15" s="6">
        <f t="shared" si="17"/>
        <v>16960</v>
      </c>
      <c r="U15" s="15"/>
      <c r="V15" s="15"/>
      <c r="W15" s="15"/>
      <c r="X15" s="15"/>
      <c r="Y15" s="15"/>
      <c r="Z15" s="15"/>
      <c r="AA15" s="15"/>
    </row>
    <row r="16" ht="15.75" customHeight="1">
      <c r="A16" s="20" t="s">
        <v>28</v>
      </c>
      <c r="B16" s="9">
        <v>363.0</v>
      </c>
      <c r="C16" s="9">
        <v>842.0</v>
      </c>
      <c r="D16" s="9">
        <v>785.0</v>
      </c>
      <c r="E16" s="9">
        <v>-67.0</v>
      </c>
      <c r="G16" s="20" t="s">
        <v>28</v>
      </c>
      <c r="H16" s="9">
        <v>1338.0</v>
      </c>
      <c r="I16" s="9">
        <v>1442.0</v>
      </c>
      <c r="J16" s="9">
        <v>3444.0</v>
      </c>
      <c r="K16" s="9">
        <v>2600.0</v>
      </c>
      <c r="M16" s="10" t="s">
        <v>29</v>
      </c>
      <c r="N16" s="11" t="s">
        <v>10</v>
      </c>
      <c r="O16" s="21">
        <f t="shared" ref="O16:R16" si="18">B39/B59</f>
        <v>0.9834532057</v>
      </c>
      <c r="P16" s="21">
        <f t="shared" si="18"/>
        <v>1.024761374</v>
      </c>
      <c r="Q16" s="21">
        <f t="shared" si="18"/>
        <v>1.186595903</v>
      </c>
      <c r="R16" s="21">
        <f t="shared" si="18"/>
        <v>1.09688351</v>
      </c>
      <c r="S16" s="22">
        <f t="shared" ref="S16:S17" si="20">AVERAGE(O16:R16)</f>
        <v>1.072923498</v>
      </c>
      <c r="U16" s="18" t="s">
        <v>30</v>
      </c>
    </row>
    <row r="17" ht="15.75" customHeight="1">
      <c r="A17" s="20" t="s">
        <v>31</v>
      </c>
      <c r="B17" s="9">
        <v>0.0</v>
      </c>
      <c r="C17" s="9">
        <v>0.0</v>
      </c>
      <c r="D17" s="9">
        <v>0.0</v>
      </c>
      <c r="E17" s="9">
        <v>0.0</v>
      </c>
      <c r="G17" s="20" t="s">
        <v>31</v>
      </c>
      <c r="H17" s="9">
        <v>0.0</v>
      </c>
      <c r="I17" s="9">
        <v>0.0</v>
      </c>
      <c r="J17" s="9">
        <v>0.0</v>
      </c>
      <c r="K17" s="9">
        <v>0.0</v>
      </c>
      <c r="N17" s="11" t="s">
        <v>13</v>
      </c>
      <c r="O17" s="21">
        <f t="shared" ref="O17:R17" si="19">H39/H59</f>
        <v>0.8772329099</v>
      </c>
      <c r="P17" s="21">
        <f t="shared" si="19"/>
        <v>0.9982729489</v>
      </c>
      <c r="Q17" s="21">
        <f t="shared" si="19"/>
        <v>1.092684321</v>
      </c>
      <c r="R17" s="21">
        <f t="shared" si="19"/>
        <v>1.116356209</v>
      </c>
      <c r="S17" s="22">
        <f t="shared" si="20"/>
        <v>1.021136597</v>
      </c>
    </row>
    <row r="18" ht="15.75" customHeight="1">
      <c r="A18" s="20" t="s">
        <v>32</v>
      </c>
      <c r="B18" s="9">
        <v>-84.0</v>
      </c>
      <c r="C18" s="9">
        <v>-66.0</v>
      </c>
      <c r="D18" s="9">
        <v>-91.0</v>
      </c>
      <c r="E18" s="9">
        <v>-226.0</v>
      </c>
      <c r="G18" s="20" t="s">
        <v>32</v>
      </c>
      <c r="H18" s="9">
        <v>-1149.0</v>
      </c>
      <c r="I18" s="9">
        <v>-1587.0</v>
      </c>
      <c r="J18" s="9">
        <v>-1721.0</v>
      </c>
      <c r="K18" s="9">
        <v>-1204.0</v>
      </c>
      <c r="U18" s="15"/>
      <c r="V18" s="15"/>
      <c r="W18" s="15"/>
      <c r="X18" s="15"/>
      <c r="Y18" s="15"/>
      <c r="Z18" s="15"/>
      <c r="AA18" s="15"/>
    </row>
    <row r="19" ht="15.75" customHeight="1">
      <c r="A19" s="19" t="s">
        <v>33</v>
      </c>
      <c r="B19" s="6">
        <f t="shared" ref="B19:E19" si="21">SUM(B15:B18)</f>
        <v>9665</v>
      </c>
      <c r="C19" s="6">
        <f t="shared" si="21"/>
        <v>10675</v>
      </c>
      <c r="D19" s="6">
        <f t="shared" si="21"/>
        <v>9627</v>
      </c>
      <c r="E19" s="6">
        <f t="shared" si="21"/>
        <v>7118</v>
      </c>
      <c r="G19" s="19" t="s">
        <v>33</v>
      </c>
      <c r="H19" s="6">
        <f t="shared" ref="H19:K19" si="22">SUM(H15:H18)</f>
        <v>7292</v>
      </c>
      <c r="I19" s="6">
        <f t="shared" si="22"/>
        <v>13673</v>
      </c>
      <c r="J19" s="6">
        <f t="shared" si="22"/>
        <v>15643</v>
      </c>
      <c r="K19" s="6">
        <f t="shared" si="22"/>
        <v>18356</v>
      </c>
      <c r="M19" s="10" t="s">
        <v>34</v>
      </c>
      <c r="N19" s="11" t="s">
        <v>10</v>
      </c>
      <c r="O19" s="21">
        <f t="shared" ref="O19:R19" si="23">(B39-B46)/B59</f>
        <v>0.8092926797</v>
      </c>
      <c r="P19" s="21">
        <f t="shared" si="23"/>
        <v>0.8476973455</v>
      </c>
      <c r="Q19" s="21">
        <f t="shared" si="23"/>
        <v>0.9870748204</v>
      </c>
      <c r="R19" s="21">
        <f t="shared" si="23"/>
        <v>0.9045567322</v>
      </c>
      <c r="S19" s="22">
        <f t="shared" ref="S19:S20" si="25">AVERAGE(O19:R19)</f>
        <v>0.8871553945</v>
      </c>
      <c r="U19" s="18" t="s">
        <v>35</v>
      </c>
    </row>
    <row r="20" ht="15.75" customHeight="1">
      <c r="A20" s="20" t="s">
        <v>36</v>
      </c>
      <c r="B20" s="9">
        <v>2755.0</v>
      </c>
      <c r="C20" s="9">
        <v>2000.0</v>
      </c>
      <c r="D20" s="9">
        <v>2530.0</v>
      </c>
      <c r="E20" s="9">
        <v>2140.0</v>
      </c>
      <c r="G20" s="20" t="s">
        <v>36</v>
      </c>
      <c r="H20" s="9">
        <v>1912.0</v>
      </c>
      <c r="I20" s="9">
        <v>2210.0</v>
      </c>
      <c r="J20" s="9">
        <v>3489.0</v>
      </c>
      <c r="K20" s="9">
        <v>4326.0</v>
      </c>
      <c r="N20" s="11" t="s">
        <v>13</v>
      </c>
      <c r="O20" s="21">
        <f t="shared" ref="O20:R20" si="24">(H39-H46)/H59</f>
        <v>0.6576570994</v>
      </c>
      <c r="P20" s="21">
        <f t="shared" si="24"/>
        <v>0.746291828</v>
      </c>
      <c r="Q20" s="21">
        <f t="shared" si="24"/>
        <v>0.8203407792</v>
      </c>
      <c r="R20" s="21">
        <f t="shared" si="24"/>
        <v>0.8380040971</v>
      </c>
      <c r="S20" s="22">
        <f t="shared" si="25"/>
        <v>0.7655734509</v>
      </c>
    </row>
    <row r="21" ht="15.75" customHeight="1">
      <c r="A21" s="19" t="s">
        <v>37</v>
      </c>
      <c r="B21" s="6">
        <f t="shared" ref="B21:E21" si="26">B19-B20</f>
        <v>6910</v>
      </c>
      <c r="C21" s="6">
        <f t="shared" si="26"/>
        <v>8675</v>
      </c>
      <c r="D21" s="6">
        <f t="shared" si="26"/>
        <v>7097</v>
      </c>
      <c r="E21" s="6">
        <f t="shared" si="26"/>
        <v>4978</v>
      </c>
      <c r="G21" s="19" t="s">
        <v>37</v>
      </c>
      <c r="H21" s="6">
        <f t="shared" ref="H21:K21" si="27">H19-H20</f>
        <v>5380</v>
      </c>
      <c r="I21" s="6">
        <f t="shared" si="27"/>
        <v>11463</v>
      </c>
      <c r="J21" s="6">
        <f t="shared" si="27"/>
        <v>12154</v>
      </c>
      <c r="K21" s="6">
        <f t="shared" si="27"/>
        <v>14030</v>
      </c>
      <c r="U21" s="15"/>
      <c r="V21" s="15"/>
      <c r="W21" s="15"/>
      <c r="X21" s="15"/>
      <c r="Y21" s="15"/>
      <c r="Z21" s="15"/>
      <c r="AA21" s="15"/>
    </row>
    <row r="22" ht="15.75" customHeight="1">
      <c r="A22" s="20" t="s">
        <v>38</v>
      </c>
      <c r="B22" s="9">
        <v>-47.0</v>
      </c>
      <c r="C22" s="9">
        <v>-86.0</v>
      </c>
      <c r="D22" s="9">
        <v>-90.0</v>
      </c>
      <c r="E22" s="9">
        <v>-107.0</v>
      </c>
      <c r="G22" s="20" t="s">
        <v>38</v>
      </c>
      <c r="H22" s="9">
        <v>-10.0</v>
      </c>
      <c r="I22" s="9">
        <v>-10.0</v>
      </c>
      <c r="J22" s="9">
        <v>-17.0</v>
      </c>
      <c r="K22" s="9">
        <v>-143.0</v>
      </c>
      <c r="M22" s="7" t="s">
        <v>39</v>
      </c>
      <c r="U22" s="15"/>
      <c r="V22" s="15"/>
      <c r="W22" s="15"/>
      <c r="X22" s="15"/>
      <c r="Y22" s="15"/>
      <c r="Z22" s="15"/>
      <c r="AA22" s="15"/>
    </row>
    <row r="23" ht="15.75" customHeight="1">
      <c r="A23" s="20" t="s">
        <v>40</v>
      </c>
      <c r="B23" s="9">
        <v>0.0</v>
      </c>
      <c r="C23" s="9">
        <v>0.0</v>
      </c>
      <c r="D23" s="9">
        <v>0.0</v>
      </c>
      <c r="E23" s="9">
        <v>0.0</v>
      </c>
      <c r="G23" s="20" t="s">
        <v>40</v>
      </c>
      <c r="H23" s="9">
        <v>0.0</v>
      </c>
      <c r="I23" s="9">
        <v>0.0</v>
      </c>
      <c r="J23" s="9">
        <v>0.0</v>
      </c>
      <c r="K23" s="9">
        <v>0.0</v>
      </c>
      <c r="U23" s="15"/>
      <c r="V23" s="15"/>
      <c r="W23" s="15"/>
      <c r="X23" s="15"/>
      <c r="Y23" s="15"/>
      <c r="Z23" s="15"/>
      <c r="AA23" s="15"/>
    </row>
    <row r="24" ht="15.75" customHeight="1">
      <c r="A24" s="20" t="s">
        <v>41</v>
      </c>
      <c r="B24" s="9">
        <v>0.0</v>
      </c>
      <c r="C24" s="9">
        <v>0.0</v>
      </c>
      <c r="D24" s="9">
        <v>0.0</v>
      </c>
      <c r="E24" s="9">
        <v>0.0</v>
      </c>
      <c r="G24" s="20" t="s">
        <v>41</v>
      </c>
      <c r="H24" s="9">
        <v>0.0</v>
      </c>
      <c r="I24" s="9">
        <v>0.0</v>
      </c>
      <c r="J24" s="9">
        <v>0.0</v>
      </c>
      <c r="K24" s="9">
        <v>0.0</v>
      </c>
      <c r="M24" s="10" t="s">
        <v>42</v>
      </c>
      <c r="N24" s="11" t="s">
        <v>10</v>
      </c>
      <c r="O24" s="21">
        <f t="shared" ref="O24:R24" si="28">B3/(B66-B59+B73)</f>
        <v>0.7811374911</v>
      </c>
      <c r="P24" s="21">
        <f t="shared" si="28"/>
        <v>0.7942557439</v>
      </c>
      <c r="Q24" s="21">
        <f t="shared" si="28"/>
        <v>0.7042617086</v>
      </c>
      <c r="R24" s="21">
        <f t="shared" si="28"/>
        <v>0.7166681567</v>
      </c>
      <c r="S24" s="21">
        <f t="shared" ref="S24:S25" si="32">AVERAGE(O24:R24)</f>
        <v>0.7490807751</v>
      </c>
      <c r="U24" s="18" t="s">
        <v>43</v>
      </c>
    </row>
    <row r="25" ht="15.75" customHeight="1">
      <c r="A25" s="19" t="s">
        <v>44</v>
      </c>
      <c r="B25" s="6">
        <f t="shared" ref="B25:E25" si="29">SUM(B21:B24)</f>
        <v>6863</v>
      </c>
      <c r="C25" s="6">
        <f t="shared" si="29"/>
        <v>8589</v>
      </c>
      <c r="D25" s="6">
        <f t="shared" si="29"/>
        <v>7007</v>
      </c>
      <c r="E25" s="6">
        <f t="shared" si="29"/>
        <v>4871</v>
      </c>
      <c r="G25" s="19" t="s">
        <v>44</v>
      </c>
      <c r="H25" s="6">
        <f t="shared" ref="H25:K25" si="30">SUM(H21:H24)</f>
        <v>5370</v>
      </c>
      <c r="I25" s="6">
        <f t="shared" si="30"/>
        <v>11453</v>
      </c>
      <c r="J25" s="6">
        <f t="shared" si="30"/>
        <v>12137</v>
      </c>
      <c r="K25" s="6">
        <f t="shared" si="30"/>
        <v>13887</v>
      </c>
      <c r="N25" s="11" t="s">
        <v>13</v>
      </c>
      <c r="O25" s="21">
        <f t="shared" ref="O25:R25" si="31">H3/(H66-H59+H73)</f>
        <v>0.9356205618</v>
      </c>
      <c r="P25" s="21">
        <f t="shared" si="31"/>
        <v>0.8768009656</v>
      </c>
      <c r="Q25" s="21">
        <f t="shared" si="31"/>
        <v>0.8127455305</v>
      </c>
      <c r="R25" s="21">
        <f t="shared" si="31"/>
        <v>0.7891125014</v>
      </c>
      <c r="S25" s="21">
        <f t="shared" si="32"/>
        <v>0.8535698898</v>
      </c>
    </row>
    <row r="26" ht="15.75" customHeight="1">
      <c r="A26" s="20" t="s">
        <v>45</v>
      </c>
      <c r="B26" s="9">
        <v>0.0</v>
      </c>
      <c r="C26" s="9">
        <v>0.0</v>
      </c>
      <c r="D26" s="9">
        <v>-33.0</v>
      </c>
      <c r="E26" s="9">
        <v>44.0</v>
      </c>
      <c r="G26" s="20" t="s">
        <v>45</v>
      </c>
      <c r="H26" s="9">
        <v>0.0</v>
      </c>
      <c r="I26" s="9">
        <v>0.0</v>
      </c>
      <c r="J26" s="9">
        <v>0.0</v>
      </c>
      <c r="K26" s="9">
        <v>0.0</v>
      </c>
      <c r="U26" s="18"/>
      <c r="V26" s="15"/>
      <c r="W26" s="15"/>
      <c r="X26" s="15"/>
      <c r="Y26" s="15"/>
      <c r="Z26" s="15"/>
      <c r="AA26" s="15"/>
    </row>
    <row r="27" ht="15.75" customHeight="1">
      <c r="A27" s="19" t="s">
        <v>46</v>
      </c>
      <c r="B27" s="6">
        <f t="shared" ref="B27:E27" si="33">SUM(B25:B26)</f>
        <v>6863</v>
      </c>
      <c r="C27" s="6">
        <f t="shared" si="33"/>
        <v>8589</v>
      </c>
      <c r="D27" s="6">
        <f t="shared" si="33"/>
        <v>6974</v>
      </c>
      <c r="E27" s="6">
        <f t="shared" si="33"/>
        <v>4915</v>
      </c>
      <c r="G27" s="19" t="s">
        <v>46</v>
      </c>
      <c r="H27" s="6">
        <f t="shared" ref="H27:K27" si="34">SUM(H25:H26)</f>
        <v>5370</v>
      </c>
      <c r="I27" s="6">
        <f t="shared" si="34"/>
        <v>11453</v>
      </c>
      <c r="J27" s="6">
        <f t="shared" si="34"/>
        <v>12137</v>
      </c>
      <c r="K27" s="6">
        <f t="shared" si="34"/>
        <v>13887</v>
      </c>
      <c r="M27" s="10" t="s">
        <v>47</v>
      </c>
      <c r="N27" s="11" t="s">
        <v>10</v>
      </c>
      <c r="O27" s="23">
        <f t="shared" ref="O27:R27" si="35">(B44/B3)*365</f>
        <v>135.6341132</v>
      </c>
      <c r="P27" s="23">
        <f t="shared" si="35"/>
        <v>134.9818889</v>
      </c>
      <c r="Q27" s="23">
        <f t="shared" si="35"/>
        <v>160.6293945</v>
      </c>
      <c r="R27" s="23">
        <f t="shared" si="35"/>
        <v>158.0837732</v>
      </c>
      <c r="S27" s="23">
        <f t="shared" ref="S27:S28" si="37">AVERAGE(O27:R27)</f>
        <v>147.3322924</v>
      </c>
      <c r="U27" s="18" t="s">
        <v>48</v>
      </c>
    </row>
    <row r="28" ht="15.75" customHeight="1">
      <c r="A28" s="20" t="s">
        <v>49</v>
      </c>
      <c r="B28" s="9">
        <v>0.0</v>
      </c>
      <c r="C28" s="9">
        <v>0.0</v>
      </c>
      <c r="D28" s="9">
        <v>0.0</v>
      </c>
      <c r="E28" s="9">
        <v>0.0</v>
      </c>
      <c r="G28" s="20" t="s">
        <v>49</v>
      </c>
      <c r="H28" s="9">
        <v>-226.0</v>
      </c>
      <c r="I28" s="9">
        <v>-274.0</v>
      </c>
      <c r="J28" s="9">
        <v>-310.0</v>
      </c>
      <c r="K28" s="9">
        <v>-541.0</v>
      </c>
      <c r="N28" s="11" t="s">
        <v>13</v>
      </c>
      <c r="O28" s="23">
        <f t="shared" ref="O28:R28" si="36">(H44/H3)*365</f>
        <v>114.4321963</v>
      </c>
      <c r="P28" s="23">
        <f t="shared" si="36"/>
        <v>116.3722718</v>
      </c>
      <c r="Q28" s="23">
        <f t="shared" si="36"/>
        <v>124.0958834</v>
      </c>
      <c r="R28" s="23">
        <f t="shared" si="36"/>
        <v>122.8330932</v>
      </c>
      <c r="S28" s="23">
        <f t="shared" si="37"/>
        <v>119.4333612</v>
      </c>
    </row>
    <row r="29" ht="15.75" customHeight="1">
      <c r="A29" s="19" t="s">
        <v>50</v>
      </c>
      <c r="B29" s="6">
        <f t="shared" ref="B29:E29" si="38">SUM(B27:B28)</f>
        <v>6863</v>
      </c>
      <c r="C29" s="6">
        <f t="shared" si="38"/>
        <v>8589</v>
      </c>
      <c r="D29" s="6">
        <f t="shared" si="38"/>
        <v>6974</v>
      </c>
      <c r="E29" s="6">
        <f t="shared" si="38"/>
        <v>4915</v>
      </c>
      <c r="G29" s="19" t="s">
        <v>50</v>
      </c>
      <c r="H29" s="6">
        <f t="shared" ref="H29:K29" si="39">SUM(H27:H28)</f>
        <v>5144</v>
      </c>
      <c r="I29" s="6">
        <f t="shared" si="39"/>
        <v>11179</v>
      </c>
      <c r="J29" s="6">
        <f t="shared" si="39"/>
        <v>11827</v>
      </c>
      <c r="K29" s="6">
        <f t="shared" si="39"/>
        <v>13346</v>
      </c>
      <c r="U29" s="18"/>
      <c r="V29" s="15"/>
      <c r="W29" s="15"/>
      <c r="X29" s="15"/>
      <c r="Y29" s="15"/>
      <c r="Z29" s="15"/>
      <c r="AA29" s="15"/>
    </row>
    <row r="30" ht="15.75" customHeight="1">
      <c r="A30" s="20" t="s">
        <v>51</v>
      </c>
      <c r="B30" s="9">
        <v>0.0</v>
      </c>
      <c r="C30" s="9">
        <v>0.0</v>
      </c>
      <c r="D30" s="9">
        <v>0.0</v>
      </c>
      <c r="E30" s="9">
        <v>0.0</v>
      </c>
      <c r="G30" s="20" t="s">
        <v>51</v>
      </c>
      <c r="H30" s="9">
        <v>0.0</v>
      </c>
      <c r="I30" s="9">
        <v>0.0</v>
      </c>
      <c r="J30" s="9">
        <v>0.0</v>
      </c>
      <c r="K30" s="9">
        <v>0.0</v>
      </c>
      <c r="M30" s="10" t="s">
        <v>52</v>
      </c>
      <c r="N30" s="11" t="s">
        <v>10</v>
      </c>
      <c r="O30" s="24">
        <f t="shared" ref="O30:R30" si="40">(B46/B6)*365</f>
        <v>57.28857931</v>
      </c>
      <c r="P30" s="24">
        <f t="shared" si="40"/>
        <v>59.21248835</v>
      </c>
      <c r="Q30" s="24">
        <f t="shared" si="40"/>
        <v>66.26807855</v>
      </c>
      <c r="R30" s="24">
        <f t="shared" si="40"/>
        <v>67.32927438</v>
      </c>
      <c r="S30" s="24">
        <f t="shared" ref="S30:S31" si="44">AVERAGE(O30:R30)</f>
        <v>62.52460515</v>
      </c>
      <c r="U30" s="18" t="s">
        <v>53</v>
      </c>
    </row>
    <row r="31" ht="15.75" customHeight="1">
      <c r="A31" s="20" t="s">
        <v>54</v>
      </c>
      <c r="B31" s="25">
        <f t="shared" ref="B31:E31" si="41">SUM(B29:B30)</f>
        <v>6863</v>
      </c>
      <c r="C31" s="25">
        <f t="shared" si="41"/>
        <v>8589</v>
      </c>
      <c r="D31" s="25">
        <f t="shared" si="41"/>
        <v>6974</v>
      </c>
      <c r="E31" s="25">
        <f t="shared" si="41"/>
        <v>4915</v>
      </c>
      <c r="G31" s="20" t="s">
        <v>54</v>
      </c>
      <c r="H31" s="25">
        <f t="shared" ref="H31:K31" si="42">SUM(H29:H30)</f>
        <v>5144</v>
      </c>
      <c r="I31" s="25">
        <f t="shared" si="42"/>
        <v>11179</v>
      </c>
      <c r="J31" s="25">
        <f t="shared" si="42"/>
        <v>11827</v>
      </c>
      <c r="K31" s="25">
        <f t="shared" si="42"/>
        <v>13346</v>
      </c>
      <c r="N31" s="11" t="s">
        <v>13</v>
      </c>
      <c r="O31" s="24">
        <f t="shared" ref="O31:R31" si="43">H46/H6*365</f>
        <v>81.34298832</v>
      </c>
      <c r="P31" s="24">
        <f t="shared" si="43"/>
        <v>79.81708835</v>
      </c>
      <c r="Q31" s="24">
        <f t="shared" si="43"/>
        <v>88.65545438</v>
      </c>
      <c r="R31" s="24">
        <f t="shared" si="43"/>
        <v>84.1844962</v>
      </c>
      <c r="S31" s="24">
        <f t="shared" si="44"/>
        <v>83.50000681</v>
      </c>
    </row>
    <row r="32" ht="15.75" customHeight="1">
      <c r="A32" s="20" t="s">
        <v>55</v>
      </c>
      <c r="B32" s="9">
        <v>656.8</v>
      </c>
      <c r="C32" s="9">
        <v>657.11</v>
      </c>
      <c r="D32" s="9">
        <v>657.6</v>
      </c>
      <c r="E32" s="9">
        <v>658.12</v>
      </c>
      <c r="G32" s="20" t="s">
        <v>55</v>
      </c>
      <c r="H32" s="9">
        <v>501.3</v>
      </c>
      <c r="I32" s="9">
        <v>501.3</v>
      </c>
      <c r="J32" s="9">
        <v>501.3</v>
      </c>
      <c r="K32" s="9">
        <v>501.3</v>
      </c>
      <c r="U32" s="18"/>
      <c r="V32" s="15"/>
      <c r="W32" s="15"/>
      <c r="X32" s="15"/>
      <c r="Y32" s="15"/>
      <c r="Z32" s="15"/>
      <c r="AA32" s="15"/>
    </row>
    <row r="33" ht="15.75" customHeight="1">
      <c r="A33" s="5" t="s">
        <v>56</v>
      </c>
      <c r="B33" s="26">
        <f t="shared" ref="B33:E33" si="45">B31/B32</f>
        <v>10.44914738</v>
      </c>
      <c r="C33" s="26">
        <f t="shared" si="45"/>
        <v>13.07087093</v>
      </c>
      <c r="D33" s="26">
        <f t="shared" si="45"/>
        <v>10.60523114</v>
      </c>
      <c r="E33" s="26">
        <f t="shared" si="45"/>
        <v>7.468242874</v>
      </c>
      <c r="G33" s="5" t="s">
        <v>56</v>
      </c>
      <c r="H33" s="26">
        <v>10.26</v>
      </c>
      <c r="I33" s="26">
        <v>22.3</v>
      </c>
      <c r="J33" s="26">
        <v>23.59</v>
      </c>
      <c r="K33" s="26">
        <v>26.62</v>
      </c>
      <c r="M33" s="10" t="s">
        <v>57</v>
      </c>
      <c r="N33" s="11" t="s">
        <v>10</v>
      </c>
      <c r="O33" s="23">
        <f t="shared" ref="O33:R33" si="46">B60/B6*365</f>
        <v>44.63680708</v>
      </c>
      <c r="P33" s="23">
        <f t="shared" si="46"/>
        <v>49.41286114</v>
      </c>
      <c r="Q33" s="23">
        <f t="shared" si="46"/>
        <v>44.9709469</v>
      </c>
      <c r="R33" s="23">
        <f t="shared" si="46"/>
        <v>43.14056206</v>
      </c>
      <c r="S33" s="23">
        <f t="shared" ref="S33:S34" si="48">AVERAGE(O33:R33)</f>
        <v>45.5402943</v>
      </c>
      <c r="U33" s="18" t="s">
        <v>58</v>
      </c>
    </row>
    <row r="34" ht="15.75" customHeight="1">
      <c r="A34" s="20" t="s">
        <v>59</v>
      </c>
      <c r="B34" s="9">
        <v>3.5</v>
      </c>
      <c r="C34" s="9">
        <v>4.0</v>
      </c>
      <c r="D34" s="9">
        <v>3.5</v>
      </c>
      <c r="E34" s="9">
        <v>2.5</v>
      </c>
      <c r="G34" s="20" t="s">
        <v>59</v>
      </c>
      <c r="H34" s="9">
        <v>2.06</v>
      </c>
      <c r="I34" s="9">
        <v>3.96</v>
      </c>
      <c r="J34" s="9">
        <v>4.86</v>
      </c>
      <c r="K34" s="9">
        <v>6.56</v>
      </c>
      <c r="N34" s="11" t="s">
        <v>13</v>
      </c>
      <c r="O34" s="23">
        <f t="shared" ref="O34:R34" si="47">H60/H6*365</f>
        <v>47.56868171</v>
      </c>
      <c r="P34" s="23">
        <f t="shared" si="47"/>
        <v>45.51440351</v>
      </c>
      <c r="Q34" s="23">
        <f t="shared" si="47"/>
        <v>45.75121459</v>
      </c>
      <c r="R34" s="23">
        <f t="shared" si="47"/>
        <v>40.96479325</v>
      </c>
      <c r="S34" s="23">
        <f t="shared" si="48"/>
        <v>44.94977327</v>
      </c>
    </row>
    <row r="35" ht="15.75" customHeight="1">
      <c r="A35" s="20" t="s">
        <v>60</v>
      </c>
      <c r="B35" s="9">
        <v>10.37</v>
      </c>
      <c r="C35" s="9">
        <v>13.0</v>
      </c>
      <c r="D35" s="9">
        <v>10.58</v>
      </c>
      <c r="E35" s="9">
        <v>7.53</v>
      </c>
      <c r="G35" s="20" t="s">
        <v>60</v>
      </c>
      <c r="H35" s="9">
        <v>25.88</v>
      </c>
      <c r="I35" s="9">
        <v>34.22</v>
      </c>
      <c r="J35" s="9">
        <v>31.77</v>
      </c>
      <c r="K35" s="9">
        <v>31.02</v>
      </c>
      <c r="U35" s="18"/>
      <c r="V35" s="15"/>
      <c r="W35" s="15"/>
      <c r="X35" s="15"/>
      <c r="Y35" s="15"/>
      <c r="Z35" s="15"/>
      <c r="AA35" s="15"/>
    </row>
    <row r="36" ht="15.75" customHeight="1">
      <c r="A36" s="27"/>
      <c r="B36" s="28"/>
      <c r="C36" s="28"/>
      <c r="D36" s="28"/>
      <c r="E36" s="28"/>
      <c r="M36" s="7" t="s">
        <v>61</v>
      </c>
      <c r="U36" s="18"/>
      <c r="V36" s="15"/>
      <c r="W36" s="15"/>
      <c r="X36" s="15"/>
      <c r="Y36" s="15"/>
      <c r="Z36" s="15"/>
      <c r="AA36" s="15"/>
    </row>
    <row r="37" ht="15.75" customHeight="1">
      <c r="A37" s="1" t="s">
        <v>62</v>
      </c>
      <c r="B37" s="1"/>
      <c r="C37" s="1"/>
      <c r="D37" s="1"/>
      <c r="E37" s="1"/>
      <c r="G37" s="1" t="s">
        <v>63</v>
      </c>
      <c r="H37" s="1"/>
      <c r="I37" s="1"/>
      <c r="J37" s="1"/>
      <c r="K37" s="1"/>
      <c r="U37" s="18"/>
      <c r="V37" s="15"/>
      <c r="W37" s="15"/>
      <c r="X37" s="15"/>
      <c r="Y37" s="15"/>
      <c r="Z37" s="15"/>
      <c r="AA37" s="15"/>
    </row>
    <row r="38" ht="15.75" customHeight="1">
      <c r="A38" s="3" t="s">
        <v>3</v>
      </c>
      <c r="B38" s="1">
        <v>2016.0</v>
      </c>
      <c r="C38" s="1">
        <v>2017.0</v>
      </c>
      <c r="D38" s="1">
        <v>2018.0</v>
      </c>
      <c r="E38" s="1">
        <v>2019.0</v>
      </c>
      <c r="G38" s="3" t="s">
        <v>3</v>
      </c>
      <c r="H38" s="1">
        <v>2016.0</v>
      </c>
      <c r="I38" s="1">
        <v>2017.0</v>
      </c>
      <c r="J38" s="1">
        <v>2018.0</v>
      </c>
      <c r="K38" s="1">
        <v>2019.0</v>
      </c>
      <c r="M38" s="10" t="s">
        <v>64</v>
      </c>
      <c r="N38" s="11" t="s">
        <v>10</v>
      </c>
      <c r="O38" s="29">
        <f t="shared" ref="O38:R38" si="49">(B66-B59)/B73</f>
        <v>1.55892842</v>
      </c>
      <c r="P38" s="29">
        <f t="shared" si="49"/>
        <v>1.305546757</v>
      </c>
      <c r="Q38" s="29">
        <f t="shared" si="49"/>
        <v>1.400122164</v>
      </c>
      <c r="R38" s="29">
        <f t="shared" si="49"/>
        <v>1.451099049</v>
      </c>
      <c r="S38" s="29">
        <f t="shared" ref="S38:S39" si="53">AVERAGE(O38:R38)</f>
        <v>1.428924098</v>
      </c>
      <c r="U38" s="18" t="s">
        <v>65</v>
      </c>
    </row>
    <row r="39" ht="15.75" customHeight="1">
      <c r="A39" s="30" t="s">
        <v>66</v>
      </c>
      <c r="B39" s="31">
        <f t="shared" ref="B39:E39" si="50">B40+B44+B46+B47+B48</f>
        <v>66864</v>
      </c>
      <c r="C39" s="31">
        <f t="shared" si="50"/>
        <v>73542</v>
      </c>
      <c r="D39" s="31">
        <f t="shared" si="50"/>
        <v>84736</v>
      </c>
      <c r="E39" s="31">
        <f t="shared" si="50"/>
        <v>90630</v>
      </c>
      <c r="G39" s="30" t="s">
        <v>66</v>
      </c>
      <c r="H39" s="31">
        <f t="shared" ref="H39:K39" si="51">H40+H44+H46+H47+H48</f>
        <v>155722</v>
      </c>
      <c r="I39" s="31">
        <f t="shared" si="51"/>
        <v>160112</v>
      </c>
      <c r="J39" s="31">
        <f t="shared" si="51"/>
        <v>183536</v>
      </c>
      <c r="K39" s="31">
        <f t="shared" si="51"/>
        <v>187463</v>
      </c>
      <c r="N39" s="11" t="s">
        <v>13</v>
      </c>
      <c r="O39" s="29">
        <f t="shared" ref="O39:R39" si="52">(H66-H59)/H73</f>
        <v>1.505335045</v>
      </c>
      <c r="P39" s="29">
        <f t="shared" si="52"/>
        <v>1.405225636</v>
      </c>
      <c r="Q39" s="29">
        <f t="shared" si="52"/>
        <v>1.477761555</v>
      </c>
      <c r="R39" s="29">
        <f t="shared" si="52"/>
        <v>1.628874783</v>
      </c>
      <c r="S39" s="29">
        <f t="shared" si="53"/>
        <v>1.504299255</v>
      </c>
    </row>
    <row r="40" ht="15.75" customHeight="1">
      <c r="A40" s="20" t="s">
        <v>67</v>
      </c>
      <c r="B40" s="32">
        <f t="shared" ref="B40:E40" si="54">SUM(B41:B43)</f>
        <v>14945</v>
      </c>
      <c r="C40" s="32">
        <f t="shared" si="54"/>
        <v>17004</v>
      </c>
      <c r="D40" s="32">
        <f t="shared" si="54"/>
        <v>17654</v>
      </c>
      <c r="E40" s="32">
        <f t="shared" si="54"/>
        <v>17991</v>
      </c>
      <c r="G40" s="20" t="s">
        <v>67</v>
      </c>
      <c r="H40" s="32">
        <f t="shared" ref="H40:K40" si="55">SUM(H41:H43)</f>
        <v>48629</v>
      </c>
      <c r="I40" s="32">
        <f t="shared" si="55"/>
        <v>46394</v>
      </c>
      <c r="J40" s="32">
        <f t="shared" si="55"/>
        <v>57604</v>
      </c>
      <c r="K40" s="32">
        <f t="shared" si="55"/>
        <v>54908</v>
      </c>
      <c r="U40" s="18"/>
      <c r="V40" s="15"/>
      <c r="W40" s="15"/>
      <c r="X40" s="15"/>
      <c r="Y40" s="15"/>
      <c r="Z40" s="15"/>
      <c r="AA40" s="15"/>
    </row>
    <row r="41" ht="15.75" customHeight="1">
      <c r="A41" s="20" t="s">
        <v>68</v>
      </c>
      <c r="B41" s="33">
        <v>0.0</v>
      </c>
      <c r="C41" s="33">
        <v>0.0</v>
      </c>
      <c r="D41" s="33">
        <v>0.0</v>
      </c>
      <c r="E41" s="33">
        <v>0.0</v>
      </c>
      <c r="G41" s="20" t="s">
        <v>68</v>
      </c>
      <c r="H41" s="33">
        <v>0.0</v>
      </c>
      <c r="I41" s="33">
        <v>0.0</v>
      </c>
      <c r="J41" s="33">
        <v>0.0</v>
      </c>
      <c r="K41" s="33">
        <v>0.0</v>
      </c>
      <c r="M41" s="10" t="s">
        <v>69</v>
      </c>
      <c r="N41" s="11" t="s">
        <v>10</v>
      </c>
      <c r="O41" s="24">
        <f t="shared" ref="O41:R41" si="56">ABS(B15/B12)</f>
        <v>722</v>
      </c>
      <c r="P41" s="24">
        <f t="shared" si="56"/>
        <v>274.9722222</v>
      </c>
      <c r="Q41" s="24">
        <f t="shared" si="56"/>
        <v>178.66</v>
      </c>
      <c r="R41" s="24">
        <f t="shared" si="56"/>
        <v>224.5757576</v>
      </c>
      <c r="S41" s="24">
        <f t="shared" ref="S41:S42" si="58">AVERAGE(O41:R41)</f>
        <v>350.0519949</v>
      </c>
      <c r="U41" s="18" t="s">
        <v>70</v>
      </c>
    </row>
    <row r="42" ht="15.75" customHeight="1">
      <c r="A42" s="20" t="s">
        <v>71</v>
      </c>
      <c r="B42" s="33">
        <v>7880.0</v>
      </c>
      <c r="C42" s="33">
        <v>9039.0</v>
      </c>
      <c r="D42" s="33">
        <v>10979.0</v>
      </c>
      <c r="E42" s="33">
        <v>12036.0</v>
      </c>
      <c r="G42" s="20" t="s">
        <v>71</v>
      </c>
      <c r="H42" s="33">
        <v>19265.0</v>
      </c>
      <c r="I42" s="33">
        <v>18457.0</v>
      </c>
      <c r="J42" s="33">
        <v>28938.0</v>
      </c>
      <c r="K42" s="33">
        <v>25923.0</v>
      </c>
      <c r="N42" s="11" t="s">
        <v>13</v>
      </c>
      <c r="O42" s="24">
        <f t="shared" ref="O42:R42" si="57">ABS(H15/H12)</f>
        <v>4.912171508</v>
      </c>
      <c r="P42" s="24">
        <f t="shared" si="57"/>
        <v>40.76106195</v>
      </c>
      <c r="Q42" s="24">
        <f t="shared" si="57"/>
        <v>18.70967742</v>
      </c>
      <c r="R42" s="24">
        <f t="shared" si="57"/>
        <v>7.68115942</v>
      </c>
      <c r="S42" s="24">
        <f t="shared" si="58"/>
        <v>18.01601757</v>
      </c>
    </row>
    <row r="43" ht="15.75" customHeight="1">
      <c r="A43" s="20" t="s">
        <v>72</v>
      </c>
      <c r="B43" s="33">
        <v>7065.0</v>
      </c>
      <c r="C43" s="33">
        <v>7965.0</v>
      </c>
      <c r="D43" s="33">
        <v>6675.0</v>
      </c>
      <c r="E43" s="33">
        <v>5955.0</v>
      </c>
      <c r="G43" s="20" t="s">
        <v>72</v>
      </c>
      <c r="H43" s="33">
        <v>29364.0</v>
      </c>
      <c r="I43" s="33">
        <v>27937.0</v>
      </c>
      <c r="J43" s="33">
        <v>28666.0</v>
      </c>
      <c r="K43" s="33">
        <v>28985.0</v>
      </c>
    </row>
    <row r="44" ht="15.75" customHeight="1">
      <c r="A44" s="20" t="s">
        <v>73</v>
      </c>
      <c r="B44" s="33">
        <v>34991.0</v>
      </c>
      <c r="C44" s="33">
        <v>36346.0</v>
      </c>
      <c r="D44" s="33">
        <v>42624.0</v>
      </c>
      <c r="E44" s="33">
        <v>45134.0</v>
      </c>
      <c r="G44" s="20" t="s">
        <v>73</v>
      </c>
      <c r="H44" s="33">
        <v>68116.0</v>
      </c>
      <c r="I44" s="33">
        <v>73187.0</v>
      </c>
      <c r="J44" s="33">
        <v>80186.0</v>
      </c>
      <c r="K44" s="33">
        <v>85018.0</v>
      </c>
    </row>
    <row r="45" ht="15.75" customHeight="1">
      <c r="A45" s="20" t="s">
        <v>74</v>
      </c>
      <c r="B45" s="33">
        <v>33053.0</v>
      </c>
      <c r="C45" s="33">
        <v>34780.0</v>
      </c>
      <c r="D45" s="33">
        <v>41246.0</v>
      </c>
      <c r="E45" s="33">
        <v>43925.0</v>
      </c>
      <c r="G45" s="20" t="s">
        <v>74</v>
      </c>
      <c r="H45" s="33">
        <v>12187.0</v>
      </c>
      <c r="I45" s="33">
        <v>13357.0</v>
      </c>
      <c r="J45" s="33">
        <v>17888.0</v>
      </c>
      <c r="K45" s="33">
        <v>17941.0</v>
      </c>
    </row>
    <row r="46" ht="15.75" customHeight="1">
      <c r="A46" s="20" t="s">
        <v>75</v>
      </c>
      <c r="B46" s="33">
        <v>11841.0</v>
      </c>
      <c r="C46" s="33">
        <v>12707.0</v>
      </c>
      <c r="D46" s="33">
        <v>14248.0</v>
      </c>
      <c r="E46" s="33">
        <v>15891.0</v>
      </c>
      <c r="G46" s="20" t="s">
        <v>75</v>
      </c>
      <c r="H46" s="33">
        <v>38978.0</v>
      </c>
      <c r="I46" s="33">
        <v>40415.0</v>
      </c>
      <c r="J46" s="33">
        <v>45745.0</v>
      </c>
      <c r="K46" s="33">
        <v>46742.0</v>
      </c>
    </row>
    <row r="47" ht="15.75" customHeight="1">
      <c r="A47" s="20" t="s">
        <v>76</v>
      </c>
      <c r="B47" s="33">
        <v>0.0</v>
      </c>
      <c r="C47" s="33">
        <v>0.0</v>
      </c>
      <c r="D47" s="33">
        <v>0.0</v>
      </c>
      <c r="E47" s="33">
        <v>0.0</v>
      </c>
      <c r="G47" s="20" t="s">
        <v>76</v>
      </c>
      <c r="H47" s="33">
        <v>0.0</v>
      </c>
      <c r="I47" s="33">
        <v>0.0</v>
      </c>
      <c r="J47" s="33">
        <v>0.0</v>
      </c>
      <c r="K47" s="33">
        <v>0.0</v>
      </c>
    </row>
    <row r="48" ht="15.75" customHeight="1">
      <c r="A48" s="20" t="s">
        <v>77</v>
      </c>
      <c r="B48" s="33">
        <v>5087.0</v>
      </c>
      <c r="C48" s="33">
        <v>7485.0</v>
      </c>
      <c r="D48" s="33">
        <v>10210.0</v>
      </c>
      <c r="E48" s="33">
        <v>11614.0</v>
      </c>
      <c r="G48" s="20" t="s">
        <v>77</v>
      </c>
      <c r="H48" s="33">
        <v>-1.0</v>
      </c>
      <c r="I48" s="33">
        <v>116.0</v>
      </c>
      <c r="J48" s="33">
        <v>1.0</v>
      </c>
      <c r="K48" s="33">
        <v>795.0</v>
      </c>
    </row>
    <row r="49" ht="15.75" customHeight="1">
      <c r="A49" s="19" t="s">
        <v>78</v>
      </c>
      <c r="B49" s="31">
        <f t="shared" ref="B49:E49" si="59">B50+SUM(B53:B58)+B39</f>
        <v>188535</v>
      </c>
      <c r="C49" s="31">
        <f t="shared" si="59"/>
        <v>195506</v>
      </c>
      <c r="D49" s="31">
        <f t="shared" si="59"/>
        <v>208938</v>
      </c>
      <c r="E49" s="31">
        <f t="shared" si="59"/>
        <v>228034</v>
      </c>
      <c r="G49" s="19" t="s">
        <v>78</v>
      </c>
      <c r="H49" s="31">
        <f t="shared" ref="H49:K49" si="60">H50+SUM(H53:H58)+H39</f>
        <v>409732</v>
      </c>
      <c r="I49" s="31">
        <f t="shared" si="60"/>
        <v>422193</v>
      </c>
      <c r="J49" s="31">
        <f t="shared" si="60"/>
        <v>458156</v>
      </c>
      <c r="K49" s="31">
        <f t="shared" si="60"/>
        <v>488071</v>
      </c>
    </row>
    <row r="50" ht="15.75" customHeight="1">
      <c r="A50" s="20" t="s">
        <v>79</v>
      </c>
      <c r="B50" s="32">
        <f t="shared" ref="B50:E50" si="61">SUM(B51:B52)</f>
        <v>55749</v>
      </c>
      <c r="C50" s="32">
        <f t="shared" si="61"/>
        <v>54728</v>
      </c>
      <c r="D50" s="32">
        <f t="shared" si="61"/>
        <v>58060</v>
      </c>
      <c r="E50" s="32">
        <f t="shared" si="61"/>
        <v>65854</v>
      </c>
      <c r="G50" s="20" t="s">
        <v>79</v>
      </c>
      <c r="H50" s="33">
        <v>92472.0</v>
      </c>
      <c r="I50" s="33">
        <v>94497.0</v>
      </c>
      <c r="J50" s="33">
        <v>101175.0</v>
      </c>
      <c r="K50" s="32">
        <v>115090.0</v>
      </c>
    </row>
    <row r="51" ht="15.75" customHeight="1">
      <c r="A51" s="20" t="s">
        <v>80</v>
      </c>
      <c r="B51" s="33">
        <v>97377.0</v>
      </c>
      <c r="C51" s="33">
        <v>97388.0</v>
      </c>
      <c r="D51" s="33">
        <v>101155.0</v>
      </c>
      <c r="E51" s="33">
        <v>110615.0</v>
      </c>
      <c r="G51" s="20" t="s">
        <v>80</v>
      </c>
      <c r="H51" s="33">
        <v>148490.0</v>
      </c>
      <c r="I51" s="33">
        <v>155570.0</v>
      </c>
      <c r="J51" s="33">
        <v>165306.0</v>
      </c>
      <c r="K51" s="33">
        <v>247528.0</v>
      </c>
    </row>
    <row r="52" ht="15.75" customHeight="1">
      <c r="A52" s="20" t="s">
        <v>81</v>
      </c>
      <c r="B52" s="33">
        <v>-41628.0</v>
      </c>
      <c r="C52" s="33">
        <v>-42660.0</v>
      </c>
      <c r="D52" s="33">
        <v>-43095.0</v>
      </c>
      <c r="E52" s="33">
        <v>-44761.0</v>
      </c>
      <c r="G52" s="20" t="s">
        <v>81</v>
      </c>
      <c r="H52" s="33">
        <v>-94456.0</v>
      </c>
      <c r="I52" s="33">
        <v>-100328.0</v>
      </c>
      <c r="J52" s="33">
        <v>-107675.0</v>
      </c>
      <c r="K52" s="33">
        <v>-132437.0</v>
      </c>
    </row>
    <row r="53" ht="15.75" customHeight="1">
      <c r="A53" s="20" t="s">
        <v>82</v>
      </c>
      <c r="B53" s="33">
        <v>364.0</v>
      </c>
      <c r="C53" s="33">
        <v>380.0</v>
      </c>
      <c r="D53" s="33">
        <v>380.0</v>
      </c>
      <c r="E53" s="33">
        <v>380.0</v>
      </c>
      <c r="G53" s="20" t="s">
        <v>82</v>
      </c>
      <c r="H53" s="33">
        <v>23558.0</v>
      </c>
      <c r="I53" s="33">
        <v>23442.0</v>
      </c>
      <c r="J53" s="33">
        <v>23317.0</v>
      </c>
      <c r="K53" s="33">
        <v>23247.0</v>
      </c>
    </row>
    <row r="54" ht="15.75" customHeight="1">
      <c r="A54" s="20" t="s">
        <v>83</v>
      </c>
      <c r="B54" s="33">
        <v>7793.0</v>
      </c>
      <c r="C54" s="33">
        <v>9084.0</v>
      </c>
      <c r="D54" s="33">
        <v>10591.0</v>
      </c>
      <c r="E54" s="33">
        <v>11349.0</v>
      </c>
      <c r="G54" s="20" t="s">
        <v>83</v>
      </c>
      <c r="H54" s="33">
        <v>39041.0</v>
      </c>
      <c r="I54" s="33">
        <v>39977.0</v>
      </c>
      <c r="J54" s="33">
        <v>41296.0</v>
      </c>
      <c r="K54" s="33">
        <v>42967.0</v>
      </c>
    </row>
    <row r="55" ht="15.75" customHeight="1">
      <c r="A55" s="20" t="s">
        <v>84</v>
      </c>
      <c r="B55" s="33">
        <v>5811.0</v>
      </c>
      <c r="C55" s="33">
        <v>5828.0</v>
      </c>
      <c r="D55" s="33">
        <v>4373.0</v>
      </c>
      <c r="E55" s="33">
        <v>5272.0</v>
      </c>
      <c r="G55" s="20" t="s">
        <v>84</v>
      </c>
      <c r="H55" s="33">
        <v>18380.0</v>
      </c>
      <c r="I55" s="33">
        <v>18446.0</v>
      </c>
      <c r="J55" s="33">
        <v>16925.0</v>
      </c>
      <c r="K55" s="33">
        <v>16162.0</v>
      </c>
    </row>
    <row r="56" ht="15.75" customHeight="1">
      <c r="A56" s="20" t="s">
        <v>85</v>
      </c>
      <c r="B56" s="33">
        <v>48032.0</v>
      </c>
      <c r="C56" s="33">
        <v>48321.0</v>
      </c>
      <c r="D56" s="33">
        <v>48313.0</v>
      </c>
      <c r="E56" s="33">
        <v>51030.0</v>
      </c>
      <c r="G56" s="20" t="s">
        <v>85</v>
      </c>
      <c r="H56" s="33">
        <v>70803.0</v>
      </c>
      <c r="I56" s="33">
        <v>75908.0</v>
      </c>
      <c r="J56" s="33">
        <v>81776.0</v>
      </c>
      <c r="K56" s="33">
        <v>90036.0</v>
      </c>
    </row>
    <row r="57" ht="15.75" customHeight="1">
      <c r="A57" s="20" t="s">
        <v>86</v>
      </c>
      <c r="B57" s="33">
        <v>3922.0</v>
      </c>
      <c r="C57" s="33">
        <v>3623.0</v>
      </c>
      <c r="D57" s="33">
        <v>2485.0</v>
      </c>
      <c r="E57" s="33">
        <v>3519.0</v>
      </c>
      <c r="G57" s="20" t="s">
        <v>86</v>
      </c>
      <c r="H57" s="33">
        <v>9756.0</v>
      </c>
      <c r="I57" s="33">
        <v>9811.0</v>
      </c>
      <c r="J57" s="33">
        <v>10131.0</v>
      </c>
      <c r="K57" s="33">
        <v>13106.0</v>
      </c>
    </row>
    <row r="58" ht="15.75" customHeight="1">
      <c r="A58" s="20" t="s">
        <v>87</v>
      </c>
      <c r="B58" s="33">
        <v>0.0</v>
      </c>
      <c r="C58" s="33">
        <v>0.0</v>
      </c>
      <c r="D58" s="33">
        <v>0.0</v>
      </c>
      <c r="E58" s="33">
        <v>0.0</v>
      </c>
      <c r="G58" s="20" t="s">
        <v>87</v>
      </c>
      <c r="H58" s="33">
        <v>0.0</v>
      </c>
      <c r="I58" s="33">
        <v>0.0</v>
      </c>
      <c r="J58" s="33">
        <v>0.0</v>
      </c>
      <c r="K58" s="33">
        <v>0.0</v>
      </c>
    </row>
    <row r="59" ht="15.75" customHeight="1">
      <c r="A59" s="19" t="s">
        <v>88</v>
      </c>
      <c r="B59" s="31">
        <f t="shared" ref="B59:C59" si="62">SUM(B60:B65)</f>
        <v>67989</v>
      </c>
      <c r="C59" s="31">
        <f t="shared" si="62"/>
        <v>71765</v>
      </c>
      <c r="D59" s="34">
        <v>71411.0</v>
      </c>
      <c r="E59" s="31">
        <f>SUM(E60:E65)</f>
        <v>82625</v>
      </c>
      <c r="G59" s="19" t="s">
        <v>88</v>
      </c>
      <c r="H59" s="31">
        <f t="shared" ref="H59:K59" si="63">SUM(H60:H65)</f>
        <v>177515</v>
      </c>
      <c r="I59" s="31">
        <f t="shared" si="63"/>
        <v>160389</v>
      </c>
      <c r="J59" s="31">
        <f t="shared" si="63"/>
        <v>167968</v>
      </c>
      <c r="K59" s="31">
        <f t="shared" si="63"/>
        <v>167924</v>
      </c>
    </row>
    <row r="60" ht="15.75" customHeight="1">
      <c r="A60" s="20" t="s">
        <v>89</v>
      </c>
      <c r="B60" s="33">
        <v>9226.0</v>
      </c>
      <c r="C60" s="33">
        <v>10604.0</v>
      </c>
      <c r="D60" s="33">
        <v>9669.0</v>
      </c>
      <c r="E60" s="33">
        <v>10182.0</v>
      </c>
      <c r="G60" s="20" t="s">
        <v>89</v>
      </c>
      <c r="H60" s="33">
        <v>22794.0</v>
      </c>
      <c r="I60" s="33">
        <v>23046.0</v>
      </c>
      <c r="J60" s="33">
        <v>23607.0</v>
      </c>
      <c r="K60" s="33">
        <v>22745.0</v>
      </c>
    </row>
    <row r="61" ht="15.75" customHeight="1">
      <c r="A61" s="20" t="s">
        <v>90</v>
      </c>
      <c r="B61" s="33">
        <v>0.0</v>
      </c>
      <c r="C61" s="33">
        <v>0.0</v>
      </c>
      <c r="D61" s="33">
        <v>0.0</v>
      </c>
      <c r="E61" s="33">
        <v>0.0</v>
      </c>
      <c r="G61" s="20" t="s">
        <v>90</v>
      </c>
      <c r="H61" s="33">
        <v>0.0</v>
      </c>
      <c r="I61" s="33">
        <v>0.0</v>
      </c>
      <c r="J61" s="33">
        <v>0.0</v>
      </c>
      <c r="K61" s="33">
        <v>0.0</v>
      </c>
    </row>
    <row r="62" ht="15.75" customHeight="1">
      <c r="A62" s="20" t="s">
        <v>91</v>
      </c>
      <c r="B62" s="33">
        <v>4331.0</v>
      </c>
      <c r="C62" s="33">
        <v>2359.0</v>
      </c>
      <c r="D62" s="33">
        <v>4214.0</v>
      </c>
      <c r="E62" s="33">
        <v>0.0</v>
      </c>
      <c r="G62" s="20" t="s">
        <v>91</v>
      </c>
      <c r="H62" s="33">
        <v>581.0</v>
      </c>
      <c r="I62" s="33">
        <v>570.0</v>
      </c>
      <c r="J62" s="33">
        <v>661.0</v>
      </c>
      <c r="K62" s="33">
        <v>691.0</v>
      </c>
    </row>
    <row r="63" ht="15.75" customHeight="1">
      <c r="A63" s="20" t="s">
        <v>92</v>
      </c>
      <c r="B63" s="33">
        <v>3852.0</v>
      </c>
      <c r="C63" s="33">
        <v>4461.0</v>
      </c>
      <c r="D63" s="33">
        <v>2480.0</v>
      </c>
      <c r="E63" s="33">
        <v>2615.0</v>
      </c>
      <c r="G63" s="20" t="s">
        <v>92</v>
      </c>
      <c r="H63" s="33">
        <v>0.0</v>
      </c>
      <c r="I63" s="33">
        <v>0.0</v>
      </c>
      <c r="J63" s="33">
        <v>0.0</v>
      </c>
      <c r="K63" s="33">
        <v>0.0</v>
      </c>
    </row>
    <row r="64" ht="15.75" customHeight="1">
      <c r="A64" s="20" t="s">
        <v>93</v>
      </c>
      <c r="B64" s="33">
        <v>36818.0</v>
      </c>
      <c r="C64" s="33">
        <v>36266.0</v>
      </c>
      <c r="D64" s="33">
        <v>35699.0</v>
      </c>
      <c r="E64" s="33">
        <v>42329.0</v>
      </c>
      <c r="G64" s="20" t="s">
        <v>93</v>
      </c>
      <c r="H64" s="33">
        <v>88461.0</v>
      </c>
      <c r="I64" s="33">
        <v>81844.0</v>
      </c>
      <c r="J64" s="33">
        <v>89757.0</v>
      </c>
      <c r="K64" s="33">
        <v>86483.0</v>
      </c>
    </row>
    <row r="65" ht="15.75" customHeight="1">
      <c r="A65" s="20" t="s">
        <v>94</v>
      </c>
      <c r="B65" s="33">
        <v>13762.0</v>
      </c>
      <c r="C65" s="33">
        <v>18075.0</v>
      </c>
      <c r="D65" s="33">
        <v>23563.0</v>
      </c>
      <c r="E65" s="33">
        <v>27499.0</v>
      </c>
      <c r="G65" s="20" t="s">
        <v>94</v>
      </c>
      <c r="H65" s="33">
        <v>65679.0</v>
      </c>
      <c r="I65" s="33">
        <v>54929.0</v>
      </c>
      <c r="J65" s="33">
        <v>53943.0</v>
      </c>
      <c r="K65" s="33">
        <v>58005.0</v>
      </c>
    </row>
    <row r="66" ht="15.75" customHeight="1">
      <c r="A66" s="19" t="s">
        <v>95</v>
      </c>
      <c r="B66" s="31">
        <f t="shared" ref="B66:E66" si="64">B67+B70+B71+B72+B59</f>
        <v>141427</v>
      </c>
      <c r="C66" s="31">
        <f t="shared" si="64"/>
        <v>141835</v>
      </c>
      <c r="D66" s="31">
        <f t="shared" si="64"/>
        <v>151638</v>
      </c>
      <c r="E66" s="31">
        <f t="shared" si="64"/>
        <v>168710</v>
      </c>
      <c r="G66" s="19" t="s">
        <v>95</v>
      </c>
      <c r="H66" s="31">
        <f t="shared" ref="H66:K66" si="65">H67+H70+H71+H72+H59</f>
        <v>317043</v>
      </c>
      <c r="I66" s="31">
        <f t="shared" si="65"/>
        <v>313345</v>
      </c>
      <c r="J66" s="31">
        <f t="shared" si="65"/>
        <v>341039</v>
      </c>
      <c r="K66" s="31">
        <f t="shared" si="65"/>
        <v>366290</v>
      </c>
    </row>
    <row r="67" ht="15.75" customHeight="1">
      <c r="A67" s="20" t="s">
        <v>96</v>
      </c>
      <c r="B67" s="32">
        <f t="shared" ref="B67:E67" si="66">SUM(B68:B69)</f>
        <v>53730</v>
      </c>
      <c r="C67" s="32">
        <f t="shared" si="66"/>
        <v>52831</v>
      </c>
      <c r="D67" s="32">
        <f t="shared" si="66"/>
        <v>63743</v>
      </c>
      <c r="E67" s="32">
        <f t="shared" si="66"/>
        <v>69700</v>
      </c>
      <c r="G67" s="20" t="s">
        <v>96</v>
      </c>
      <c r="H67" s="32">
        <f t="shared" ref="H67:K67" si="67">SUM(H68:H69)</f>
        <v>66358</v>
      </c>
      <c r="I67" s="32">
        <f t="shared" si="67"/>
        <v>81628</v>
      </c>
      <c r="J67" s="32">
        <f t="shared" si="67"/>
        <v>101126</v>
      </c>
      <c r="K67" s="32">
        <f t="shared" si="67"/>
        <v>109532</v>
      </c>
    </row>
    <row r="68" ht="15.75" customHeight="1">
      <c r="A68" s="20" t="s">
        <v>97</v>
      </c>
      <c r="B68" s="33">
        <v>53730.0</v>
      </c>
      <c r="C68" s="33">
        <v>52831.0</v>
      </c>
      <c r="D68" s="33">
        <v>63734.0</v>
      </c>
      <c r="E68" s="33">
        <v>69156.0</v>
      </c>
      <c r="G68" s="20" t="s">
        <v>97</v>
      </c>
      <c r="H68" s="33">
        <v>65872.0</v>
      </c>
      <c r="I68" s="33">
        <v>81200.0</v>
      </c>
      <c r="J68" s="33">
        <v>100727.0</v>
      </c>
      <c r="K68" s="33">
        <v>104324.0</v>
      </c>
    </row>
    <row r="69" ht="15.75" customHeight="1">
      <c r="A69" s="20" t="s">
        <v>98</v>
      </c>
      <c r="B69" s="33">
        <v>0.0</v>
      </c>
      <c r="C69" s="33">
        <v>0.0</v>
      </c>
      <c r="D69" s="33">
        <v>9.0</v>
      </c>
      <c r="E69" s="33">
        <v>544.0</v>
      </c>
      <c r="G69" s="20" t="s">
        <v>98</v>
      </c>
      <c r="H69" s="33">
        <v>486.0</v>
      </c>
      <c r="I69" s="33">
        <v>428.0</v>
      </c>
      <c r="J69" s="33">
        <v>399.0</v>
      </c>
      <c r="K69" s="33">
        <v>5208.0</v>
      </c>
    </row>
    <row r="70" ht="15.75" customHeight="1">
      <c r="A70" s="20" t="s">
        <v>99</v>
      </c>
      <c r="B70" s="33">
        <v>2795.0</v>
      </c>
      <c r="C70" s="33">
        <v>2157.0</v>
      </c>
      <c r="D70" s="33">
        <v>1773.0</v>
      </c>
      <c r="E70" s="33">
        <v>632.0</v>
      </c>
      <c r="G70" s="20" t="s">
        <v>99</v>
      </c>
      <c r="H70" s="33">
        <v>4745.0</v>
      </c>
      <c r="I70" s="33">
        <v>5636.0</v>
      </c>
      <c r="J70" s="33">
        <v>5030.0</v>
      </c>
      <c r="K70" s="33">
        <v>5007.0</v>
      </c>
    </row>
    <row r="71" ht="15.75" customHeight="1">
      <c r="A71" s="20" t="s">
        <v>100</v>
      </c>
      <c r="B71" s="33">
        <v>255.0</v>
      </c>
      <c r="C71" s="33">
        <v>436.0</v>
      </c>
      <c r="D71" s="33">
        <v>529.0</v>
      </c>
      <c r="E71" s="33">
        <v>583.0</v>
      </c>
      <c r="G71" s="20" t="s">
        <v>100</v>
      </c>
      <c r="H71" s="33">
        <v>221.0</v>
      </c>
      <c r="I71" s="33">
        <v>229.0</v>
      </c>
      <c r="J71" s="33">
        <v>225.0</v>
      </c>
      <c r="K71" s="33">
        <v>1870.0</v>
      </c>
    </row>
    <row r="72" ht="15.75" customHeight="1">
      <c r="A72" s="20" t="s">
        <v>101</v>
      </c>
      <c r="B72" s="33">
        <v>16658.0</v>
      </c>
      <c r="C72" s="33">
        <v>14646.0</v>
      </c>
      <c r="D72" s="33">
        <v>14182.0</v>
      </c>
      <c r="E72" s="33">
        <v>15170.0</v>
      </c>
      <c r="G72" s="20" t="s">
        <v>101</v>
      </c>
      <c r="H72" s="33">
        <v>68204.0</v>
      </c>
      <c r="I72" s="33">
        <v>65463.0</v>
      </c>
      <c r="J72" s="33">
        <v>66690.0</v>
      </c>
      <c r="K72" s="33">
        <v>81957.0</v>
      </c>
    </row>
    <row r="73" ht="15.75" customHeight="1">
      <c r="A73" s="19" t="s">
        <v>102</v>
      </c>
      <c r="B73" s="31">
        <f>SUM(B74:B82)</f>
        <v>47108</v>
      </c>
      <c r="C73" s="34">
        <v>53671.0</v>
      </c>
      <c r="D73" s="34">
        <v>57300.0</v>
      </c>
      <c r="E73" s="35">
        <f>SUM(E74:E82)</f>
        <v>59324</v>
      </c>
      <c r="G73" s="19" t="s">
        <v>102</v>
      </c>
      <c r="H73" s="31">
        <f t="shared" ref="H73:K73" si="68">SUM(H74:H82)</f>
        <v>92689</v>
      </c>
      <c r="I73" s="31">
        <f t="shared" si="68"/>
        <v>108848</v>
      </c>
      <c r="J73" s="31">
        <f t="shared" si="68"/>
        <v>117117</v>
      </c>
      <c r="K73" s="31">
        <f t="shared" si="68"/>
        <v>121781</v>
      </c>
    </row>
    <row r="74" ht="15.75" customHeight="1">
      <c r="A74" s="20" t="s">
        <v>103</v>
      </c>
      <c r="B74" s="33">
        <v>0.0</v>
      </c>
      <c r="C74" s="33">
        <v>0.0</v>
      </c>
      <c r="D74" s="33">
        <v>0.0</v>
      </c>
      <c r="E74" s="33">
        <v>0.0</v>
      </c>
      <c r="G74" s="20" t="s">
        <v>103</v>
      </c>
      <c r="H74" s="33">
        <v>0.0</v>
      </c>
      <c r="I74" s="33">
        <v>0.0</v>
      </c>
      <c r="J74" s="33">
        <v>0.0</v>
      </c>
      <c r="K74" s="33">
        <v>0.0</v>
      </c>
    </row>
    <row r="75" ht="15.75" customHeight="1">
      <c r="A75" s="20" t="s">
        <v>104</v>
      </c>
      <c r="B75" s="33">
        <v>0.0</v>
      </c>
      <c r="C75" s="33">
        <v>0.0</v>
      </c>
      <c r="D75" s="33">
        <v>0.0</v>
      </c>
      <c r="E75" s="33">
        <v>0.0</v>
      </c>
      <c r="G75" s="20" t="s">
        <v>104</v>
      </c>
      <c r="H75" s="33">
        <v>0.0</v>
      </c>
      <c r="I75" s="33">
        <v>0.0</v>
      </c>
      <c r="J75" s="33">
        <v>0.0</v>
      </c>
      <c r="K75" s="33">
        <v>0.0</v>
      </c>
    </row>
    <row r="76" ht="15.75" customHeight="1">
      <c r="A76" s="20" t="s">
        <v>105</v>
      </c>
      <c r="B76" s="33">
        <v>657.0</v>
      </c>
      <c r="C76" s="33">
        <v>658.0</v>
      </c>
      <c r="D76" s="33">
        <v>658.0</v>
      </c>
      <c r="E76" s="33">
        <v>659.0</v>
      </c>
      <c r="G76" s="20" t="s">
        <v>105</v>
      </c>
      <c r="H76" s="33">
        <v>1283.0</v>
      </c>
      <c r="I76" s="33">
        <v>1283.0</v>
      </c>
      <c r="J76" s="33">
        <v>1283.0</v>
      </c>
      <c r="K76" s="33">
        <v>1283.0</v>
      </c>
    </row>
    <row r="77" ht="15.75" customHeight="1">
      <c r="A77" s="20" t="s">
        <v>106</v>
      </c>
      <c r="B77" s="33">
        <v>2047.0</v>
      </c>
      <c r="C77" s="33">
        <v>2084.0</v>
      </c>
      <c r="D77" s="33">
        <v>2118.0</v>
      </c>
      <c r="E77" s="33">
        <v>0.0</v>
      </c>
      <c r="G77" s="20" t="s">
        <v>106</v>
      </c>
      <c r="H77" s="33">
        <v>0.0</v>
      </c>
      <c r="I77" s="33">
        <v>14551.0</v>
      </c>
      <c r="J77" s="33">
        <v>14551.0</v>
      </c>
      <c r="K77" s="33">
        <v>14551.0</v>
      </c>
    </row>
    <row r="78" ht="15.75" customHeight="1">
      <c r="A78" s="20" t="s">
        <v>107</v>
      </c>
      <c r="B78" s="33">
        <v>44445.0</v>
      </c>
      <c r="C78" s="33">
        <v>52899.0</v>
      </c>
      <c r="D78" s="33">
        <v>57980.0</v>
      </c>
      <c r="E78" s="33">
        <v>59828.0</v>
      </c>
      <c r="G78" s="20" t="s">
        <v>107</v>
      </c>
      <c r="H78" s="33">
        <v>85415.0</v>
      </c>
      <c r="I78" s="33">
        <v>81368.0</v>
      </c>
      <c r="J78" s="33">
        <v>91105.0</v>
      </c>
      <c r="K78" s="33">
        <v>96929.0</v>
      </c>
    </row>
    <row r="79" ht="15.75" customHeight="1">
      <c r="A79" s="20" t="s">
        <v>108</v>
      </c>
      <c r="B79" s="33">
        <v>0.0</v>
      </c>
      <c r="C79" s="33">
        <v>0.0</v>
      </c>
      <c r="D79" s="33">
        <v>0.0</v>
      </c>
      <c r="E79" s="33">
        <v>0.0</v>
      </c>
      <c r="G79" s="20" t="s">
        <v>108</v>
      </c>
      <c r="H79" s="33">
        <v>0.0</v>
      </c>
      <c r="I79" s="33">
        <v>0.0</v>
      </c>
      <c r="J79" s="33">
        <v>0.0</v>
      </c>
      <c r="K79" s="33">
        <v>0.0</v>
      </c>
    </row>
    <row r="80" ht="15.75" customHeight="1">
      <c r="A80" s="20" t="s">
        <v>109</v>
      </c>
      <c r="B80" s="33">
        <v>0.0</v>
      </c>
      <c r="C80" s="33">
        <v>0.0</v>
      </c>
      <c r="D80" s="33">
        <v>0.0</v>
      </c>
      <c r="E80" s="33">
        <v>0.0</v>
      </c>
      <c r="G80" s="20" t="s">
        <v>109</v>
      </c>
      <c r="H80" s="33">
        <v>0.0</v>
      </c>
      <c r="I80" s="33">
        <v>0.0</v>
      </c>
      <c r="J80" s="33">
        <v>0.0</v>
      </c>
      <c r="K80" s="33">
        <v>0.0</v>
      </c>
    </row>
    <row r="81" ht="15.75" customHeight="1">
      <c r="A81" s="20" t="s">
        <v>110</v>
      </c>
      <c r="B81" s="33">
        <v>52.0</v>
      </c>
      <c r="C81" s="33">
        <v>93.0</v>
      </c>
      <c r="D81" s="33">
        <v>-1.0</v>
      </c>
      <c r="E81" s="33">
        <v>29.0</v>
      </c>
      <c r="G81" s="20" t="s">
        <v>110</v>
      </c>
      <c r="H81" s="33">
        <v>-2.0</v>
      </c>
      <c r="I81" s="33">
        <v>257.0</v>
      </c>
      <c r="J81" s="33">
        <v>-2.0</v>
      </c>
      <c r="K81" s="33">
        <v>60.0</v>
      </c>
    </row>
    <row r="82" ht="15.75" customHeight="1">
      <c r="A82" s="20" t="s">
        <v>111</v>
      </c>
      <c r="B82" s="33">
        <v>-93.0</v>
      </c>
      <c r="C82" s="33">
        <v>21.0</v>
      </c>
      <c r="D82" s="33">
        <v>-1337.0</v>
      </c>
      <c r="E82" s="33">
        <v>-1192.0</v>
      </c>
      <c r="G82" s="20" t="s">
        <v>111</v>
      </c>
      <c r="H82" s="33">
        <v>5993.0</v>
      </c>
      <c r="I82" s="33">
        <v>11389.0</v>
      </c>
      <c r="J82" s="33">
        <v>10180.0</v>
      </c>
      <c r="K82" s="33">
        <v>8958.0</v>
      </c>
    </row>
    <row r="83" ht="15.75" customHeight="1">
      <c r="A83" s="19" t="s">
        <v>112</v>
      </c>
      <c r="B83" s="31">
        <f t="shared" ref="B83:E83" si="69">B66+B73</f>
        <v>188535</v>
      </c>
      <c r="C83" s="31">
        <f t="shared" si="69"/>
        <v>195506</v>
      </c>
      <c r="D83" s="31">
        <f t="shared" si="69"/>
        <v>208938</v>
      </c>
      <c r="E83" s="31">
        <f t="shared" si="69"/>
        <v>228034</v>
      </c>
      <c r="G83" s="19" t="s">
        <v>112</v>
      </c>
      <c r="H83" s="31">
        <f t="shared" ref="H83:K83" si="70">H66+H73</f>
        <v>409732</v>
      </c>
      <c r="I83" s="31">
        <f t="shared" si="70"/>
        <v>422193</v>
      </c>
      <c r="J83" s="31">
        <f t="shared" si="70"/>
        <v>458156</v>
      </c>
      <c r="K83" s="31">
        <f t="shared" si="70"/>
        <v>488071</v>
      </c>
    </row>
    <row r="84" ht="15.75" customHeight="1">
      <c r="A84" s="19" t="s">
        <v>113</v>
      </c>
      <c r="B84" s="34">
        <v>657.11</v>
      </c>
      <c r="C84" s="34">
        <v>657.6</v>
      </c>
      <c r="D84" s="34">
        <v>658.12</v>
      </c>
      <c r="E84" s="34">
        <v>658.86</v>
      </c>
      <c r="G84" s="19" t="s">
        <v>113</v>
      </c>
      <c r="H84" s="34">
        <v>501.3</v>
      </c>
      <c r="I84" s="34">
        <v>501.3</v>
      </c>
      <c r="J84" s="34">
        <v>501.3</v>
      </c>
      <c r="K84" s="34">
        <v>501.3</v>
      </c>
    </row>
    <row r="85" ht="15.75" customHeight="1">
      <c r="A85" s="19" t="s">
        <v>114</v>
      </c>
      <c r="B85" s="34">
        <v>0.0</v>
      </c>
      <c r="C85" s="34">
        <v>0.0</v>
      </c>
      <c r="D85" s="34">
        <v>0.0</v>
      </c>
      <c r="E85" s="34">
        <v>0.0</v>
      </c>
      <c r="G85" s="19" t="s">
        <v>114</v>
      </c>
      <c r="H85" s="34">
        <v>0.0</v>
      </c>
      <c r="I85" s="34">
        <v>0.0</v>
      </c>
      <c r="J85" s="34">
        <v>0.0</v>
      </c>
      <c r="K85" s="34">
        <v>0.0</v>
      </c>
    </row>
    <row r="86" ht="15.75" customHeight="1">
      <c r="A86" s="36"/>
      <c r="B86" s="28"/>
      <c r="C86" s="28"/>
      <c r="D86" s="28"/>
      <c r="E86" s="28"/>
    </row>
    <row r="87" ht="15.75" customHeight="1">
      <c r="A87" s="1" t="s">
        <v>115</v>
      </c>
      <c r="B87" s="1"/>
      <c r="C87" s="1"/>
      <c r="D87" s="1"/>
      <c r="E87" s="1"/>
      <c r="G87" s="1" t="s">
        <v>116</v>
      </c>
      <c r="H87" s="1"/>
      <c r="I87" s="1"/>
      <c r="J87" s="1"/>
      <c r="K87" s="1"/>
    </row>
    <row r="88" ht="15.75" customHeight="1">
      <c r="A88" s="3" t="s">
        <v>3</v>
      </c>
      <c r="B88" s="1">
        <v>2016.0</v>
      </c>
      <c r="C88" s="1">
        <v>2017.0</v>
      </c>
      <c r="D88" s="1">
        <v>2018.0</v>
      </c>
      <c r="E88" s="1">
        <v>2019.0</v>
      </c>
      <c r="G88" s="3" t="s">
        <v>3</v>
      </c>
      <c r="H88" s="1">
        <v>2016.0</v>
      </c>
      <c r="I88" s="1">
        <v>2017.0</v>
      </c>
      <c r="J88" s="1">
        <v>2018.0</v>
      </c>
      <c r="K88" s="1">
        <v>2019.0</v>
      </c>
    </row>
    <row r="89" ht="15.75" customHeight="1">
      <c r="A89" s="37" t="s">
        <v>117</v>
      </c>
      <c r="B89" s="34">
        <v>6910.0</v>
      </c>
      <c r="C89" s="34">
        <v>8675.0</v>
      </c>
      <c r="D89" s="34">
        <v>7064.0</v>
      </c>
      <c r="E89" s="34">
        <v>5022.0</v>
      </c>
      <c r="G89" s="37" t="s">
        <v>117</v>
      </c>
      <c r="H89" s="34">
        <v>7292.0</v>
      </c>
      <c r="I89" s="34">
        <v>13673.0</v>
      </c>
      <c r="J89" s="34">
        <v>15643.0</v>
      </c>
      <c r="K89" s="34">
        <v>18356.0</v>
      </c>
    </row>
    <row r="90" ht="15.75" customHeight="1">
      <c r="A90" s="37" t="s">
        <v>118</v>
      </c>
      <c r="B90" s="34">
        <v>3211.0</v>
      </c>
      <c r="C90" s="34">
        <v>5973.0</v>
      </c>
      <c r="D90" s="34">
        <v>5026.0</v>
      </c>
      <c r="E90" s="34">
        <v>3579.0</v>
      </c>
      <c r="G90" s="37" t="s">
        <v>118</v>
      </c>
      <c r="H90" s="34">
        <v>9430.0</v>
      </c>
      <c r="I90" s="34">
        <v>-1186.0</v>
      </c>
      <c r="J90" s="34">
        <v>7272.0</v>
      </c>
      <c r="K90" s="34">
        <v>17984.0</v>
      </c>
    </row>
    <row r="91" ht="15.75" customHeight="1">
      <c r="A91" s="38" t="s">
        <v>119</v>
      </c>
      <c r="B91" s="33">
        <v>4998.0</v>
      </c>
      <c r="C91" s="33">
        <v>4822.0</v>
      </c>
      <c r="D91" s="33">
        <v>5113.0</v>
      </c>
      <c r="E91" s="33">
        <v>6017.0</v>
      </c>
      <c r="G91" s="38" t="s">
        <v>119</v>
      </c>
      <c r="H91" s="33">
        <v>17207.0</v>
      </c>
      <c r="I91" s="33">
        <v>18296.0</v>
      </c>
      <c r="J91" s="33">
        <v>18723.0</v>
      </c>
      <c r="K91" s="33">
        <v>20474.0</v>
      </c>
    </row>
    <row r="92" ht="15.75" customHeight="1">
      <c r="A92" s="38" t="s">
        <v>120</v>
      </c>
      <c r="B92" s="33">
        <v>0.0</v>
      </c>
      <c r="C92" s="33">
        <v>0.0</v>
      </c>
      <c r="D92" s="33">
        <v>0.0</v>
      </c>
      <c r="E92" s="33">
        <v>0.0</v>
      </c>
      <c r="G92" s="38" t="s">
        <v>120</v>
      </c>
      <c r="H92" s="33">
        <v>3586.0</v>
      </c>
      <c r="I92" s="33">
        <v>3734.0</v>
      </c>
      <c r="J92" s="33">
        <v>3668.0</v>
      </c>
      <c r="K92" s="33">
        <v>3665.0</v>
      </c>
    </row>
    <row r="93" ht="15.75" customHeight="1">
      <c r="A93" s="38" t="s">
        <v>121</v>
      </c>
      <c r="B93" s="33">
        <v>85.0</v>
      </c>
      <c r="C93" s="33">
        <v>-559.0</v>
      </c>
      <c r="D93" s="33">
        <v>312.0</v>
      </c>
      <c r="E93" s="33">
        <v>-1176.0</v>
      </c>
      <c r="G93" s="38" t="s">
        <v>121</v>
      </c>
      <c r="H93" s="33">
        <v>0.0</v>
      </c>
      <c r="I93" s="33">
        <v>0.0</v>
      </c>
      <c r="J93" s="33">
        <v>0.0</v>
      </c>
      <c r="K93" s="33">
        <v>0.0</v>
      </c>
    </row>
    <row r="94" ht="15.75" customHeight="1">
      <c r="A94" s="38" t="s">
        <v>122</v>
      </c>
      <c r="B94" s="33">
        <v>-7670.0</v>
      </c>
      <c r="C94" s="33">
        <v>-6230.0</v>
      </c>
      <c r="D94" s="33">
        <v>-5957.0</v>
      </c>
      <c r="E94" s="33">
        <v>-2882.0</v>
      </c>
      <c r="G94" s="38" t="s">
        <v>122</v>
      </c>
      <c r="H94" s="33">
        <v>6967.0</v>
      </c>
      <c r="I94" s="33">
        <v>-9298.0</v>
      </c>
      <c r="J94" s="33">
        <v>97.0</v>
      </c>
      <c r="K94" s="33">
        <v>1672.0</v>
      </c>
      <c r="M94" s="39" t="s">
        <v>123</v>
      </c>
    </row>
    <row r="95" ht="15.75" customHeight="1">
      <c r="A95" s="38" t="s">
        <v>124</v>
      </c>
      <c r="B95" s="33">
        <v>0.0</v>
      </c>
      <c r="C95" s="33">
        <v>0.0</v>
      </c>
      <c r="D95" s="33">
        <v>0.0</v>
      </c>
      <c r="E95" s="33">
        <v>0.0</v>
      </c>
      <c r="G95" s="38" t="s">
        <v>124</v>
      </c>
      <c r="H95" s="33">
        <v>0.0</v>
      </c>
      <c r="I95" s="33">
        <v>0.0</v>
      </c>
      <c r="J95" s="33">
        <v>0.0</v>
      </c>
      <c r="K95" s="33">
        <v>0.0</v>
      </c>
    </row>
    <row r="96" ht="15.75" customHeight="1">
      <c r="A96" s="38" t="s">
        <v>125</v>
      </c>
      <c r="B96" s="33">
        <v>0.0</v>
      </c>
      <c r="C96" s="33">
        <v>0.0</v>
      </c>
      <c r="D96" s="33">
        <v>0.0</v>
      </c>
      <c r="E96" s="33">
        <v>0.0</v>
      </c>
      <c r="G96" s="38" t="s">
        <v>125</v>
      </c>
      <c r="H96" s="33">
        <v>0.0</v>
      </c>
      <c r="I96" s="33">
        <v>0.0</v>
      </c>
      <c r="J96" s="33">
        <v>0.0</v>
      </c>
      <c r="K96" s="33">
        <v>0.0</v>
      </c>
    </row>
    <row r="97" ht="15.75" customHeight="1">
      <c r="A97" s="38" t="s">
        <v>126</v>
      </c>
      <c r="B97" s="33">
        <v>2417.0</v>
      </c>
      <c r="C97" s="33">
        <v>2301.0</v>
      </c>
      <c r="D97" s="33">
        <v>1972.0</v>
      </c>
      <c r="E97" s="33">
        <v>3389.0</v>
      </c>
      <c r="G97" s="38" t="s">
        <v>126</v>
      </c>
      <c r="H97" s="33">
        <v>3315.0</v>
      </c>
      <c r="I97" s="33">
        <v>3664.0</v>
      </c>
      <c r="J97" s="33">
        <v>3804.0</v>
      </c>
      <c r="K97" s="33">
        <v>2914.0</v>
      </c>
    </row>
    <row r="98" ht="15.75" customHeight="1">
      <c r="A98" s="38" t="s">
        <v>127</v>
      </c>
      <c r="B98" s="33">
        <v>118.0</v>
      </c>
      <c r="C98" s="33">
        <v>165.0</v>
      </c>
      <c r="D98" s="33">
        <v>136.0</v>
      </c>
      <c r="E98" s="33">
        <v>199.0</v>
      </c>
      <c r="G98" s="38" t="s">
        <v>127</v>
      </c>
      <c r="H98" s="33">
        <v>0.0</v>
      </c>
      <c r="I98" s="33">
        <v>0.0</v>
      </c>
      <c r="J98" s="33">
        <v>0.0</v>
      </c>
      <c r="K98" s="33">
        <v>0.0</v>
      </c>
    </row>
    <row r="99" ht="15.75" customHeight="1">
      <c r="A99" s="38" t="s">
        <v>128</v>
      </c>
      <c r="B99" s="33">
        <v>-1112.0</v>
      </c>
      <c r="C99" s="33">
        <v>-735.0</v>
      </c>
      <c r="D99" s="33">
        <v>-1506.0</v>
      </c>
      <c r="E99" s="33">
        <v>-3402.0</v>
      </c>
      <c r="G99" s="38" t="s">
        <v>128</v>
      </c>
      <c r="H99" s="33">
        <v>-25622.0</v>
      </c>
      <c r="I99" s="33">
        <v>-27591.0</v>
      </c>
      <c r="J99" s="33">
        <v>-30859.0</v>
      </c>
      <c r="K99" s="33">
        <v>-26183.0</v>
      </c>
    </row>
    <row r="100" ht="15.75" customHeight="1">
      <c r="A100" s="37" t="s">
        <v>129</v>
      </c>
      <c r="B100" s="31">
        <f t="shared" ref="B100:E100" si="71">SUM(B101:B102)</f>
        <v>-5863</v>
      </c>
      <c r="C100" s="31">
        <f t="shared" si="71"/>
        <v>-6163</v>
      </c>
      <c r="D100" s="31">
        <f t="shared" si="71"/>
        <v>-7363</v>
      </c>
      <c r="E100" s="31">
        <f t="shared" si="71"/>
        <v>-7284</v>
      </c>
      <c r="G100" s="37" t="s">
        <v>129</v>
      </c>
      <c r="H100" s="31">
        <f t="shared" ref="H100:K100" si="72">SUM(H101:H102)</f>
        <v>-20679</v>
      </c>
      <c r="I100" s="31">
        <f t="shared" si="72"/>
        <v>-16508</v>
      </c>
      <c r="J100" s="31">
        <f t="shared" si="72"/>
        <v>-21590</v>
      </c>
      <c r="K100" s="31">
        <f t="shared" si="72"/>
        <v>-21146</v>
      </c>
    </row>
    <row r="101" ht="15.75" customHeight="1">
      <c r="A101" s="38" t="s">
        <v>130</v>
      </c>
      <c r="B101" s="33">
        <v>-5823.0</v>
      </c>
      <c r="C101" s="33">
        <v>-7112.0</v>
      </c>
      <c r="D101" s="33">
        <v>-7777.0</v>
      </c>
      <c r="E101" s="33">
        <v>-6902.0</v>
      </c>
      <c r="G101" s="38" t="s">
        <v>130</v>
      </c>
      <c r="H101" s="33">
        <v>-13152.0</v>
      </c>
      <c r="I101" s="33">
        <v>-13052.0</v>
      </c>
      <c r="J101" s="33">
        <v>-13729.0</v>
      </c>
      <c r="K101" s="33">
        <v>-14230.0</v>
      </c>
    </row>
    <row r="102" ht="15.75" customHeight="1">
      <c r="A102" s="38" t="s">
        <v>131</v>
      </c>
      <c r="B102" s="33">
        <v>-40.0</v>
      </c>
      <c r="C102" s="33">
        <v>949.0</v>
      </c>
      <c r="D102" s="33">
        <v>414.0</v>
      </c>
      <c r="E102" s="33">
        <v>-382.0</v>
      </c>
      <c r="G102" s="38" t="s">
        <v>131</v>
      </c>
      <c r="H102" s="33">
        <v>-7527.0</v>
      </c>
      <c r="I102" s="33">
        <v>-3456.0</v>
      </c>
      <c r="J102" s="33">
        <v>-7861.0</v>
      </c>
      <c r="K102" s="33">
        <v>-6916.0</v>
      </c>
    </row>
    <row r="103" ht="15.75" customHeight="1">
      <c r="A103" s="37" t="s">
        <v>132</v>
      </c>
      <c r="B103" s="34">
        <v>4393.0</v>
      </c>
      <c r="C103" s="34">
        <v>1572.0</v>
      </c>
      <c r="D103" s="34">
        <v>4296.0</v>
      </c>
      <c r="E103" s="34">
        <v>4790.0</v>
      </c>
      <c r="G103" s="37" t="s">
        <v>132</v>
      </c>
      <c r="H103" s="34">
        <v>9712.0</v>
      </c>
      <c r="I103" s="34">
        <v>17625.0</v>
      </c>
      <c r="J103" s="34">
        <v>24566.0</v>
      </c>
      <c r="K103" s="34">
        <v>-865.0</v>
      </c>
    </row>
    <row r="104" ht="15.75" customHeight="1">
      <c r="A104" s="38" t="s">
        <v>133</v>
      </c>
      <c r="B104" s="33">
        <v>-98.0</v>
      </c>
      <c r="C104" s="33">
        <v>-127.0</v>
      </c>
      <c r="D104" s="33">
        <v>-111.0</v>
      </c>
      <c r="E104" s="33">
        <v>-166.0</v>
      </c>
      <c r="G104" s="38" t="s">
        <v>133</v>
      </c>
      <c r="H104" s="33">
        <v>-4.0</v>
      </c>
      <c r="I104" s="33">
        <v>1.0</v>
      </c>
      <c r="J104" s="33">
        <v>-27.0</v>
      </c>
      <c r="K104" s="33">
        <v>1368.0</v>
      </c>
    </row>
    <row r="105" ht="15.75" customHeight="1">
      <c r="A105" s="38" t="s">
        <v>134</v>
      </c>
      <c r="B105" s="33">
        <v>-2121.0</v>
      </c>
      <c r="C105" s="33">
        <v>-2324.0</v>
      </c>
      <c r="D105" s="33">
        <v>-2630.0</v>
      </c>
      <c r="E105" s="33">
        <v>-2366.0</v>
      </c>
      <c r="G105" s="38" t="s">
        <v>134</v>
      </c>
      <c r="H105" s="33">
        <v>-364.0</v>
      </c>
      <c r="I105" s="33">
        <v>-1332.0</v>
      </c>
      <c r="J105" s="33">
        <v>-2375.0</v>
      </c>
      <c r="K105" s="33">
        <v>-2899.0</v>
      </c>
    </row>
    <row r="106" ht="15.75" customHeight="1">
      <c r="A106" s="38" t="s">
        <v>135</v>
      </c>
      <c r="B106" s="33">
        <v>0.0</v>
      </c>
      <c r="C106" s="33">
        <v>0.0</v>
      </c>
      <c r="D106" s="33">
        <v>0.0</v>
      </c>
      <c r="E106" s="33">
        <v>0.0</v>
      </c>
      <c r="G106" s="38" t="s">
        <v>135</v>
      </c>
      <c r="H106" s="33">
        <v>0.0</v>
      </c>
      <c r="I106" s="33">
        <v>3473.0</v>
      </c>
      <c r="J106" s="33">
        <v>1491.0</v>
      </c>
      <c r="K106" s="33">
        <v>0.0</v>
      </c>
    </row>
    <row r="107" ht="15.75" customHeight="1">
      <c r="A107" s="38" t="s">
        <v>136</v>
      </c>
      <c r="B107" s="33">
        <v>6612.0</v>
      </c>
      <c r="C107" s="33">
        <v>4023.0</v>
      </c>
      <c r="D107" s="33">
        <v>7037.0</v>
      </c>
      <c r="E107" s="33">
        <v>7322.0</v>
      </c>
      <c r="G107" s="38" t="s">
        <v>136</v>
      </c>
      <c r="H107" s="33">
        <v>10080.0</v>
      </c>
      <c r="I107" s="33">
        <v>15483.0</v>
      </c>
      <c r="J107" s="33">
        <v>25477.0</v>
      </c>
      <c r="K107" s="33">
        <v>666.0</v>
      </c>
    </row>
    <row r="108" ht="15.75" customHeight="1">
      <c r="A108" s="38" t="s">
        <v>137</v>
      </c>
      <c r="B108" s="33">
        <v>17.0</v>
      </c>
      <c r="C108" s="33">
        <v>-223.0</v>
      </c>
      <c r="D108" s="33">
        <v>-19.0</v>
      </c>
      <c r="E108" s="33">
        <v>-28.0</v>
      </c>
      <c r="G108" s="38" t="s">
        <v>137</v>
      </c>
      <c r="H108" s="33">
        <v>-91.0</v>
      </c>
      <c r="I108" s="33">
        <v>-727.0</v>
      </c>
      <c r="J108" s="33">
        <v>-173.0</v>
      </c>
      <c r="K108" s="33">
        <v>243.0</v>
      </c>
    </row>
    <row r="109" ht="15.75" customHeight="1">
      <c r="A109" s="37" t="s">
        <v>138</v>
      </c>
      <c r="B109" s="34">
        <v>1758.0</v>
      </c>
      <c r="C109" s="34">
        <v>1159.0</v>
      </c>
      <c r="D109" s="34">
        <v>1940.0</v>
      </c>
      <c r="E109" s="34">
        <v>1057.0</v>
      </c>
      <c r="G109" s="37" t="s">
        <v>138</v>
      </c>
      <c r="H109" s="34">
        <v>-1628.0</v>
      </c>
      <c r="I109" s="34">
        <v>-796.0</v>
      </c>
      <c r="J109" s="34">
        <v>10075.0</v>
      </c>
      <c r="K109" s="34">
        <v>-3784.0</v>
      </c>
    </row>
    <row r="110" ht="15.75" customHeight="1">
      <c r="A110" s="38" t="s">
        <v>139</v>
      </c>
      <c r="B110" s="33">
        <v>0.0</v>
      </c>
      <c r="C110" s="33">
        <v>7880.0</v>
      </c>
      <c r="D110" s="33">
        <v>9039.0</v>
      </c>
      <c r="E110" s="33">
        <v>10979.0</v>
      </c>
      <c r="G110" s="38" t="s">
        <v>139</v>
      </c>
      <c r="H110" s="33">
        <v>0.0</v>
      </c>
      <c r="I110" s="33">
        <v>19253.0</v>
      </c>
      <c r="J110" s="33">
        <v>18863.0</v>
      </c>
      <c r="K110" s="33">
        <v>29707.0</v>
      </c>
    </row>
    <row r="111" ht="15.75" customHeight="1">
      <c r="A111" s="38" t="s">
        <v>140</v>
      </c>
      <c r="B111" s="33">
        <v>0.0</v>
      </c>
      <c r="C111" s="33">
        <v>9039.0</v>
      </c>
      <c r="D111" s="33">
        <v>10979.0</v>
      </c>
      <c r="E111" s="33">
        <v>12036.0</v>
      </c>
      <c r="G111" s="38" t="s">
        <v>140</v>
      </c>
      <c r="H111" s="33">
        <v>0.0</v>
      </c>
      <c r="I111" s="33">
        <v>18457.0</v>
      </c>
      <c r="J111" s="33">
        <v>28938.0</v>
      </c>
      <c r="K111" s="33">
        <v>25923.0</v>
      </c>
    </row>
    <row r="112" ht="15.75" customHeight="1">
      <c r="A112" s="38" t="s">
        <v>141</v>
      </c>
      <c r="B112" s="33">
        <v>0.0</v>
      </c>
      <c r="C112" s="33">
        <v>-1139.0</v>
      </c>
      <c r="D112" s="33">
        <v>-2751.0</v>
      </c>
      <c r="E112" s="33">
        <v>-3323.0</v>
      </c>
      <c r="G112" s="38" t="s">
        <v>141</v>
      </c>
      <c r="H112" s="33">
        <v>0.0</v>
      </c>
      <c r="I112" s="33">
        <v>-14238.0</v>
      </c>
      <c r="J112" s="33">
        <v>-6457.0</v>
      </c>
      <c r="K112" s="33">
        <v>3754.0</v>
      </c>
    </row>
    <row r="113" ht="15.75" customHeight="1">
      <c r="A113" s="38" t="s">
        <v>142</v>
      </c>
      <c r="B113" s="33">
        <v>0.0</v>
      </c>
      <c r="C113" s="33">
        <v>0.0</v>
      </c>
      <c r="D113" s="33">
        <v>-141.53</v>
      </c>
      <c r="E113" s="33">
        <v>-20.79</v>
      </c>
      <c r="G113" s="38" t="s">
        <v>142</v>
      </c>
      <c r="H113" s="33">
        <v>0.0</v>
      </c>
      <c r="I113" s="33">
        <v>0.0</v>
      </c>
      <c r="J113" s="33">
        <v>54.65</v>
      </c>
      <c r="K113" s="33">
        <v>158.14</v>
      </c>
    </row>
    <row r="114" ht="15.75" customHeight="1">
      <c r="A114" s="38" t="s">
        <v>143</v>
      </c>
      <c r="B114" s="33">
        <v>0.0</v>
      </c>
      <c r="C114" s="33">
        <v>0.0</v>
      </c>
      <c r="D114" s="33">
        <v>-5.81</v>
      </c>
      <c r="E114" s="33">
        <v>-12.89</v>
      </c>
      <c r="G114" s="38" t="s">
        <v>143</v>
      </c>
      <c r="H114" s="33">
        <v>0.0</v>
      </c>
      <c r="I114" s="33">
        <v>0.0</v>
      </c>
      <c r="J114" s="33">
        <v>-8.58</v>
      </c>
      <c r="K114" s="33">
        <v>6.75</v>
      </c>
    </row>
    <row r="115" ht="15.75" customHeight="1"/>
    <row r="116" ht="15.75" customHeight="1">
      <c r="A116" s="40"/>
      <c r="B116" s="28"/>
      <c r="C116" s="28"/>
      <c r="D116" s="28"/>
      <c r="E116" s="28"/>
      <c r="J116" s="39"/>
      <c r="K116" s="39"/>
      <c r="L116" s="39"/>
      <c r="M116" s="39"/>
      <c r="N116" s="39"/>
      <c r="O116" s="39"/>
      <c r="P116" s="39"/>
    </row>
    <row r="117" ht="15.75" customHeight="1">
      <c r="A117" s="36"/>
      <c r="B117" s="28"/>
      <c r="C117" s="28"/>
      <c r="D117" s="28"/>
      <c r="E117" s="28"/>
      <c r="I117" s="39"/>
      <c r="J117" s="39"/>
      <c r="K117" s="39"/>
      <c r="L117" s="39"/>
      <c r="M117" s="39"/>
      <c r="N117" s="39"/>
      <c r="O117" s="39"/>
      <c r="P117" s="39"/>
    </row>
    <row r="118" ht="15.75" customHeight="1">
      <c r="A118" s="41"/>
      <c r="B118" s="28"/>
      <c r="C118" s="28"/>
      <c r="D118" s="28"/>
      <c r="E118" s="28"/>
      <c r="I118" s="39"/>
      <c r="J118" s="39"/>
      <c r="K118" s="39"/>
      <c r="L118" s="39"/>
      <c r="M118" s="39"/>
      <c r="N118" s="39"/>
      <c r="O118" s="39"/>
      <c r="P118" s="39"/>
    </row>
    <row r="119" ht="15.75" customHeight="1">
      <c r="A119" s="42" t="s">
        <v>144</v>
      </c>
      <c r="I119" s="39"/>
      <c r="J119" s="39"/>
      <c r="K119" s="39"/>
      <c r="L119" s="39"/>
      <c r="M119" s="39"/>
      <c r="N119" s="39"/>
      <c r="O119" s="39"/>
      <c r="P119" s="39"/>
    </row>
    <row r="120" ht="15.75" customHeight="1">
      <c r="I120" s="39"/>
      <c r="J120" s="39"/>
      <c r="K120" s="39"/>
      <c r="L120" s="39"/>
      <c r="M120" s="39"/>
      <c r="N120" s="39"/>
      <c r="O120" s="39"/>
      <c r="P120" s="39"/>
    </row>
    <row r="121" ht="15.75" customHeight="1">
      <c r="I121" s="39"/>
      <c r="J121" s="39"/>
      <c r="K121" s="39"/>
      <c r="L121" s="39"/>
      <c r="M121" s="39"/>
      <c r="N121" s="39"/>
      <c r="O121" s="39"/>
      <c r="P121" s="39"/>
    </row>
    <row r="122" ht="15.75" customHeight="1">
      <c r="I122" s="39"/>
      <c r="J122" s="39"/>
      <c r="K122" s="39"/>
      <c r="L122" s="39"/>
      <c r="M122" s="39"/>
      <c r="N122" s="39"/>
      <c r="O122" s="39"/>
      <c r="P122" s="39"/>
    </row>
    <row r="123" ht="15.75" customHeight="1">
      <c r="I123" s="39"/>
      <c r="J123" s="39"/>
      <c r="K123" s="39"/>
      <c r="L123" s="39"/>
      <c r="M123" s="39"/>
      <c r="N123" s="39"/>
      <c r="O123" s="39"/>
      <c r="P123" s="39"/>
    </row>
    <row r="124" ht="15.75" customHeight="1"/>
    <row r="125" ht="15.75" customHeight="1">
      <c r="A125" s="41"/>
      <c r="B125" s="28"/>
      <c r="C125" s="28"/>
      <c r="D125" s="28"/>
      <c r="E125" s="28"/>
    </row>
    <row r="126" ht="15.75" customHeight="1">
      <c r="A126" s="41"/>
      <c r="B126" s="28"/>
      <c r="C126" s="28"/>
      <c r="D126" s="28"/>
      <c r="E126" s="28"/>
    </row>
    <row r="127" ht="15.75" customHeight="1">
      <c r="A127" s="41"/>
      <c r="B127" s="28"/>
      <c r="C127" s="28"/>
      <c r="D127" s="28"/>
      <c r="E127" s="28"/>
    </row>
    <row r="128" ht="15.75" customHeight="1">
      <c r="A128" s="28"/>
      <c r="B128" s="28"/>
      <c r="C128" s="28"/>
      <c r="D128" s="28"/>
      <c r="E128" s="28"/>
    </row>
    <row r="129" ht="15.75" customHeight="1">
      <c r="A129" s="28"/>
      <c r="B129" s="28"/>
      <c r="C129" s="28"/>
      <c r="D129" s="28"/>
      <c r="E129" s="28"/>
    </row>
    <row r="130" ht="15.75" customHeight="1">
      <c r="A130" s="28"/>
      <c r="B130" s="28"/>
      <c r="C130" s="28"/>
      <c r="D130" s="28"/>
      <c r="E130" s="28"/>
    </row>
    <row r="131" ht="15.75" customHeight="1">
      <c r="A131" s="28"/>
      <c r="B131" s="28"/>
      <c r="C131" s="28"/>
      <c r="D131" s="28"/>
      <c r="E131" s="28"/>
    </row>
    <row r="132" ht="15.75" customHeight="1">
      <c r="A132" s="28"/>
      <c r="B132" s="28"/>
      <c r="C132" s="28"/>
      <c r="D132" s="28"/>
      <c r="E132" s="28"/>
    </row>
    <row r="133" ht="15.75" customHeight="1">
      <c r="A133" s="28"/>
      <c r="B133" s="28"/>
      <c r="C133" s="28"/>
      <c r="D133" s="28"/>
      <c r="E133" s="28"/>
    </row>
    <row r="134" ht="15.75" customHeight="1">
      <c r="A134" s="28"/>
      <c r="B134" s="28"/>
      <c r="C134" s="28"/>
      <c r="D134" s="28"/>
      <c r="E134" s="28"/>
    </row>
    <row r="135" ht="15.75" customHeight="1">
      <c r="A135" s="28"/>
      <c r="B135" s="28"/>
      <c r="C135" s="28"/>
      <c r="D135" s="28"/>
      <c r="E135" s="28"/>
    </row>
    <row r="136" ht="15.75" customHeight="1">
      <c r="A136" s="28"/>
      <c r="B136" s="28"/>
      <c r="C136" s="28"/>
      <c r="D136" s="28"/>
      <c r="E136" s="28"/>
    </row>
    <row r="137" ht="15.75" customHeight="1">
      <c r="A137" s="28"/>
      <c r="B137" s="28"/>
      <c r="C137" s="28"/>
      <c r="D137" s="28"/>
      <c r="E137" s="28"/>
    </row>
    <row r="138" ht="15.75" customHeight="1">
      <c r="A138" s="28"/>
      <c r="B138" s="28"/>
      <c r="C138" s="28"/>
      <c r="D138" s="28"/>
      <c r="E138" s="28"/>
    </row>
    <row r="139" ht="15.75" customHeight="1">
      <c r="A139" s="28"/>
      <c r="B139" s="28"/>
      <c r="C139" s="28"/>
      <c r="D139" s="28"/>
      <c r="E139" s="28"/>
    </row>
    <row r="140" ht="15.75" customHeight="1">
      <c r="A140" s="28"/>
      <c r="B140" s="28"/>
      <c r="C140" s="28"/>
      <c r="D140" s="28"/>
      <c r="E140" s="28"/>
    </row>
    <row r="141" ht="15.75" customHeight="1">
      <c r="A141" s="28"/>
      <c r="B141" s="28"/>
      <c r="C141" s="28"/>
      <c r="D141" s="28"/>
      <c r="E141" s="28"/>
    </row>
    <row r="142" ht="15.75" customHeight="1">
      <c r="A142" s="28"/>
      <c r="B142" s="28"/>
      <c r="C142" s="28"/>
      <c r="D142" s="28"/>
      <c r="E142" s="28"/>
    </row>
    <row r="143" ht="15.75" customHeight="1">
      <c r="A143" s="28"/>
      <c r="B143" s="28"/>
      <c r="C143" s="28"/>
      <c r="D143" s="28"/>
      <c r="E143" s="28"/>
    </row>
    <row r="144" ht="15.75" customHeight="1">
      <c r="A144" s="28"/>
      <c r="B144" s="28"/>
      <c r="C144" s="28"/>
      <c r="D144" s="28"/>
      <c r="E144" s="28"/>
    </row>
    <row r="145" ht="15.75" customHeight="1">
      <c r="A145" s="28"/>
      <c r="B145" s="28"/>
      <c r="C145" s="28"/>
      <c r="D145" s="28"/>
      <c r="E145" s="28"/>
    </row>
    <row r="146" ht="15.75" customHeight="1">
      <c r="A146" s="28"/>
      <c r="B146" s="28"/>
      <c r="C146" s="28"/>
      <c r="D146" s="28"/>
      <c r="E146" s="28"/>
    </row>
    <row r="147" ht="15.75" customHeight="1">
      <c r="A147" s="28"/>
      <c r="B147" s="28"/>
      <c r="C147" s="28"/>
      <c r="D147" s="28"/>
      <c r="E147" s="28"/>
    </row>
    <row r="148" ht="15.75" customHeight="1">
      <c r="A148" s="28"/>
      <c r="B148" s="28"/>
      <c r="C148" s="28"/>
      <c r="D148" s="28"/>
      <c r="E148" s="28"/>
    </row>
    <row r="149" ht="15.75" customHeight="1">
      <c r="A149" s="28"/>
      <c r="B149" s="28"/>
      <c r="C149" s="28"/>
      <c r="D149" s="28"/>
      <c r="E149" s="28"/>
    </row>
    <row r="150" ht="15.75" customHeight="1">
      <c r="A150" s="28"/>
      <c r="B150" s="28"/>
      <c r="C150" s="28"/>
      <c r="D150" s="28"/>
      <c r="E150" s="28"/>
    </row>
    <row r="151" ht="15.75" customHeight="1">
      <c r="A151" s="28"/>
      <c r="B151" s="28"/>
      <c r="C151" s="28"/>
      <c r="D151" s="28"/>
      <c r="E151" s="28"/>
    </row>
    <row r="152" ht="15.75" customHeight="1">
      <c r="A152" s="28"/>
      <c r="B152" s="28"/>
      <c r="C152" s="28"/>
      <c r="D152" s="28"/>
      <c r="E152" s="28"/>
    </row>
    <row r="153" ht="15.75" customHeight="1">
      <c r="A153" s="28"/>
      <c r="B153" s="28"/>
      <c r="C153" s="28"/>
      <c r="D153" s="28"/>
      <c r="E153" s="28"/>
    </row>
    <row r="154" ht="15.75" customHeight="1">
      <c r="A154" s="28"/>
      <c r="B154" s="28"/>
      <c r="C154" s="28"/>
      <c r="D154" s="28"/>
      <c r="E154" s="28"/>
    </row>
    <row r="155" ht="15.75" customHeight="1">
      <c r="A155" s="28"/>
      <c r="B155" s="28"/>
      <c r="C155" s="28"/>
      <c r="D155" s="28"/>
      <c r="E155" s="28"/>
    </row>
    <row r="156" ht="15.75" customHeight="1">
      <c r="A156" s="28"/>
      <c r="B156" s="28"/>
      <c r="C156" s="28"/>
      <c r="D156" s="28"/>
      <c r="E156" s="28"/>
    </row>
    <row r="157" ht="15.75" customHeight="1">
      <c r="A157" s="28"/>
      <c r="B157" s="28"/>
      <c r="C157" s="28"/>
      <c r="D157" s="28"/>
      <c r="E157" s="28"/>
    </row>
    <row r="158" ht="15.75" customHeight="1">
      <c r="A158" s="28"/>
      <c r="B158" s="28"/>
      <c r="C158" s="28"/>
      <c r="D158" s="28"/>
      <c r="E158" s="28"/>
    </row>
    <row r="159" ht="15.75" customHeight="1">
      <c r="A159" s="28"/>
      <c r="B159" s="28"/>
      <c r="C159" s="28"/>
      <c r="D159" s="28"/>
      <c r="E159" s="28"/>
    </row>
    <row r="160" ht="15.75" customHeight="1">
      <c r="A160" s="28"/>
      <c r="B160" s="28"/>
      <c r="C160" s="28"/>
      <c r="D160" s="28"/>
      <c r="E160" s="28"/>
    </row>
    <row r="161" ht="15.75" customHeight="1">
      <c r="A161" s="28"/>
      <c r="B161" s="28"/>
      <c r="C161" s="28"/>
      <c r="D161" s="28"/>
      <c r="E161" s="28"/>
    </row>
    <row r="162" ht="15.75" customHeight="1">
      <c r="A162" s="28"/>
      <c r="B162" s="28"/>
      <c r="C162" s="28"/>
      <c r="D162" s="28"/>
      <c r="E162" s="28"/>
    </row>
    <row r="163" ht="15.75" customHeight="1">
      <c r="A163" s="28"/>
      <c r="B163" s="28"/>
      <c r="C163" s="28"/>
      <c r="D163" s="28"/>
      <c r="E163" s="28"/>
    </row>
    <row r="164" ht="15.75" customHeight="1">
      <c r="A164" s="28"/>
      <c r="B164" s="28"/>
      <c r="C164" s="28"/>
      <c r="D164" s="28"/>
      <c r="E164" s="28"/>
    </row>
    <row r="165" ht="15.75" customHeight="1">
      <c r="A165" s="28"/>
      <c r="B165" s="28"/>
      <c r="C165" s="28"/>
      <c r="D165" s="28"/>
      <c r="E165" s="28"/>
    </row>
    <row r="166" ht="15.75" customHeight="1">
      <c r="A166" s="28"/>
      <c r="B166" s="28"/>
      <c r="C166" s="28"/>
      <c r="D166" s="28"/>
      <c r="E166" s="28"/>
    </row>
    <row r="167" ht="15.75" customHeight="1">
      <c r="A167" s="28"/>
      <c r="B167" s="28"/>
      <c r="C167" s="28"/>
      <c r="D167" s="28"/>
      <c r="E167" s="28"/>
    </row>
    <row r="168" ht="15.75" customHeight="1">
      <c r="A168" s="28"/>
      <c r="B168" s="28"/>
      <c r="C168" s="28"/>
      <c r="D168" s="28"/>
      <c r="E168" s="28"/>
    </row>
    <row r="169" ht="15.75" customHeight="1">
      <c r="A169" s="28"/>
      <c r="B169" s="28"/>
      <c r="C169" s="28"/>
      <c r="D169" s="28"/>
      <c r="E169" s="28"/>
    </row>
    <row r="170" ht="15.75" customHeight="1">
      <c r="A170" s="28"/>
      <c r="B170" s="28"/>
      <c r="C170" s="28"/>
      <c r="D170" s="28"/>
      <c r="E170" s="28"/>
    </row>
    <row r="171" ht="15.75" customHeight="1">
      <c r="A171" s="28"/>
      <c r="B171" s="28"/>
      <c r="C171" s="28"/>
      <c r="D171" s="28"/>
      <c r="E171" s="28"/>
    </row>
    <row r="172" ht="15.75" customHeight="1">
      <c r="A172" s="28"/>
      <c r="B172" s="28"/>
      <c r="C172" s="28"/>
      <c r="D172" s="28"/>
      <c r="E172" s="28"/>
    </row>
    <row r="173" ht="15.75" customHeight="1">
      <c r="A173" s="28"/>
      <c r="B173" s="28"/>
      <c r="C173" s="28"/>
      <c r="D173" s="28"/>
      <c r="E173" s="28"/>
    </row>
    <row r="174" ht="15.75" customHeight="1">
      <c r="A174" s="28"/>
      <c r="B174" s="28"/>
      <c r="C174" s="28"/>
      <c r="D174" s="28"/>
      <c r="E174" s="28"/>
    </row>
    <row r="175" ht="15.75" customHeight="1">
      <c r="A175" s="28"/>
      <c r="B175" s="28"/>
      <c r="C175" s="28"/>
      <c r="D175" s="28"/>
      <c r="E175" s="28"/>
    </row>
    <row r="176" ht="15.75" customHeight="1">
      <c r="A176" s="28"/>
      <c r="B176" s="28"/>
      <c r="C176" s="28"/>
      <c r="D176" s="28"/>
      <c r="E176" s="28"/>
    </row>
    <row r="177" ht="15.75" customHeight="1">
      <c r="A177" s="28"/>
      <c r="B177" s="28"/>
      <c r="C177" s="28"/>
      <c r="D177" s="28"/>
      <c r="E177" s="28"/>
    </row>
    <row r="178" ht="15.75" customHeight="1">
      <c r="A178" s="28"/>
      <c r="B178" s="28"/>
      <c r="C178" s="28"/>
      <c r="D178" s="28"/>
      <c r="E178" s="28"/>
    </row>
    <row r="179" ht="15.75" customHeight="1">
      <c r="A179" s="28"/>
      <c r="B179" s="28"/>
      <c r="C179" s="28"/>
      <c r="D179" s="28"/>
      <c r="E179" s="28"/>
    </row>
    <row r="180" ht="15.75" customHeight="1">
      <c r="A180" s="28"/>
      <c r="B180" s="28"/>
      <c r="C180" s="28"/>
      <c r="D180" s="28"/>
      <c r="E180" s="28"/>
    </row>
    <row r="181" ht="15.75" customHeight="1">
      <c r="A181" s="28"/>
      <c r="B181" s="28"/>
      <c r="C181" s="28"/>
      <c r="D181" s="28"/>
      <c r="E181" s="28"/>
    </row>
    <row r="182" ht="15.75" customHeight="1">
      <c r="A182" s="28"/>
      <c r="B182" s="28"/>
      <c r="C182" s="28"/>
      <c r="D182" s="28"/>
      <c r="E182" s="28"/>
    </row>
    <row r="183" ht="15.75" customHeight="1">
      <c r="A183" s="28"/>
      <c r="B183" s="28"/>
      <c r="C183" s="28"/>
      <c r="D183" s="28"/>
      <c r="E183" s="28"/>
    </row>
    <row r="184" ht="15.75" customHeight="1">
      <c r="A184" s="28"/>
      <c r="B184" s="28"/>
      <c r="C184" s="28"/>
      <c r="D184" s="28"/>
      <c r="E184" s="28"/>
    </row>
    <row r="185" ht="15.75" customHeight="1">
      <c r="A185" s="28"/>
      <c r="B185" s="28"/>
      <c r="C185" s="28"/>
      <c r="D185" s="28"/>
      <c r="E185" s="28"/>
    </row>
    <row r="186" ht="15.75" customHeight="1">
      <c r="A186" s="28"/>
      <c r="B186" s="28"/>
      <c r="C186" s="28"/>
      <c r="D186" s="28"/>
      <c r="E186" s="28"/>
    </row>
    <row r="187" ht="15.75" customHeight="1">
      <c r="A187" s="28"/>
      <c r="B187" s="28"/>
      <c r="C187" s="28"/>
      <c r="D187" s="28"/>
      <c r="E187" s="28"/>
    </row>
    <row r="188" ht="15.75" customHeight="1">
      <c r="A188" s="28"/>
      <c r="B188" s="28"/>
      <c r="C188" s="28"/>
      <c r="D188" s="28"/>
      <c r="E188" s="28"/>
    </row>
    <row r="189" ht="15.75" customHeight="1">
      <c r="A189" s="28"/>
      <c r="B189" s="28"/>
      <c r="C189" s="28"/>
      <c r="D189" s="28"/>
      <c r="E189" s="28"/>
    </row>
    <row r="190" ht="15.75" customHeight="1">
      <c r="A190" s="28"/>
      <c r="B190" s="28"/>
      <c r="C190" s="28"/>
      <c r="D190" s="28"/>
      <c r="E190" s="28"/>
    </row>
    <row r="191" ht="15.75" customHeight="1">
      <c r="A191" s="28"/>
      <c r="B191" s="28"/>
      <c r="C191" s="28"/>
      <c r="D191" s="28"/>
      <c r="E191" s="28"/>
    </row>
    <row r="192" ht="15.75" customHeight="1">
      <c r="A192" s="28"/>
      <c r="B192" s="28"/>
      <c r="C192" s="28"/>
      <c r="D192" s="28"/>
      <c r="E192" s="28"/>
    </row>
    <row r="193" ht="15.75" customHeight="1">
      <c r="A193" s="28"/>
      <c r="B193" s="28"/>
      <c r="C193" s="28"/>
      <c r="D193" s="28"/>
      <c r="E193" s="28"/>
    </row>
    <row r="194" ht="15.75" customHeight="1">
      <c r="A194" s="28"/>
      <c r="B194" s="28"/>
      <c r="C194" s="28"/>
      <c r="D194" s="28"/>
      <c r="E194" s="28"/>
    </row>
    <row r="195" ht="15.75" customHeight="1">
      <c r="A195" s="28"/>
      <c r="B195" s="28"/>
      <c r="C195" s="28"/>
      <c r="D195" s="28"/>
      <c r="E195" s="28"/>
    </row>
    <row r="196" ht="15.75" customHeight="1">
      <c r="A196" s="28"/>
      <c r="B196" s="28"/>
      <c r="C196" s="28"/>
      <c r="D196" s="28"/>
      <c r="E196" s="28"/>
    </row>
    <row r="197" ht="15.75" customHeight="1">
      <c r="A197" s="28"/>
      <c r="B197" s="28"/>
      <c r="C197" s="28"/>
      <c r="D197" s="28"/>
      <c r="E197" s="28"/>
    </row>
    <row r="198" ht="15.75" customHeight="1">
      <c r="A198" s="28"/>
      <c r="B198" s="28"/>
      <c r="C198" s="28"/>
      <c r="D198" s="28"/>
      <c r="E198" s="28"/>
    </row>
    <row r="199" ht="15.75" customHeight="1">
      <c r="A199" s="28"/>
      <c r="B199" s="28"/>
      <c r="C199" s="28"/>
      <c r="D199" s="28"/>
      <c r="E199" s="28"/>
    </row>
    <row r="200" ht="15.75" customHeight="1">
      <c r="A200" s="28"/>
      <c r="B200" s="28"/>
      <c r="C200" s="28"/>
      <c r="D200" s="28"/>
      <c r="E200" s="28"/>
    </row>
    <row r="201" ht="15.75" customHeight="1">
      <c r="A201" s="28"/>
      <c r="B201" s="28"/>
      <c r="C201" s="28"/>
      <c r="D201" s="28"/>
      <c r="E201" s="28"/>
    </row>
    <row r="202" ht="15.75" customHeight="1">
      <c r="A202" s="28"/>
      <c r="B202" s="28"/>
      <c r="C202" s="28"/>
      <c r="D202" s="28"/>
      <c r="E202" s="28"/>
    </row>
    <row r="203" ht="15.75" customHeight="1">
      <c r="A203" s="28"/>
      <c r="B203" s="28"/>
      <c r="C203" s="28"/>
      <c r="D203" s="28"/>
      <c r="E203" s="28"/>
    </row>
    <row r="204" ht="15.75" customHeight="1">
      <c r="A204" s="28"/>
      <c r="B204" s="28"/>
      <c r="C204" s="28"/>
      <c r="D204" s="28"/>
      <c r="E204" s="28"/>
    </row>
    <row r="205" ht="15.75" customHeight="1">
      <c r="A205" s="28"/>
      <c r="B205" s="28"/>
      <c r="C205" s="28"/>
      <c r="D205" s="28"/>
      <c r="E205" s="28"/>
    </row>
    <row r="206" ht="15.75" customHeight="1">
      <c r="A206" s="28"/>
      <c r="B206" s="28"/>
      <c r="C206" s="28"/>
      <c r="D206" s="28"/>
      <c r="E206" s="28"/>
    </row>
    <row r="207" ht="15.75" customHeight="1">
      <c r="A207" s="28"/>
      <c r="B207" s="28"/>
      <c r="C207" s="28"/>
      <c r="D207" s="28"/>
      <c r="E207" s="28"/>
    </row>
    <row r="208" ht="15.75" customHeight="1">
      <c r="A208" s="28"/>
      <c r="B208" s="28"/>
      <c r="C208" s="28"/>
      <c r="D208" s="28"/>
      <c r="E208" s="28"/>
    </row>
    <row r="209" ht="15.75" customHeight="1">
      <c r="A209" s="28"/>
      <c r="B209" s="28"/>
      <c r="C209" s="28"/>
      <c r="D209" s="28"/>
      <c r="E209" s="28"/>
    </row>
    <row r="210" ht="15.75" customHeight="1">
      <c r="A210" s="28"/>
      <c r="B210" s="28"/>
      <c r="C210" s="28"/>
      <c r="D210" s="28"/>
      <c r="E210" s="28"/>
    </row>
    <row r="211" ht="15.75" customHeight="1">
      <c r="A211" s="28"/>
      <c r="B211" s="28"/>
      <c r="C211" s="28"/>
      <c r="D211" s="28"/>
      <c r="E211" s="28"/>
    </row>
    <row r="212" ht="15.75" customHeight="1">
      <c r="A212" s="28"/>
      <c r="B212" s="28"/>
      <c r="C212" s="28"/>
      <c r="D212" s="28"/>
      <c r="E212" s="28"/>
    </row>
    <row r="213" ht="15.75" customHeight="1">
      <c r="A213" s="28"/>
      <c r="B213" s="28"/>
      <c r="C213" s="28"/>
      <c r="D213" s="28"/>
      <c r="E213" s="28"/>
    </row>
    <row r="214" ht="15.75" customHeight="1">
      <c r="A214" s="28"/>
      <c r="B214" s="28"/>
      <c r="C214" s="28"/>
      <c r="D214" s="28"/>
      <c r="E214" s="28"/>
    </row>
    <row r="215" ht="15.75" customHeight="1">
      <c r="A215" s="28"/>
      <c r="B215" s="28"/>
      <c r="C215" s="28"/>
      <c r="D215" s="28"/>
      <c r="E215" s="28"/>
    </row>
    <row r="216" ht="15.75" customHeight="1">
      <c r="A216" s="28"/>
      <c r="B216" s="28"/>
      <c r="C216" s="28"/>
      <c r="D216" s="28"/>
      <c r="E216" s="28"/>
    </row>
    <row r="217" ht="15.75" customHeight="1">
      <c r="A217" s="28"/>
      <c r="B217" s="28"/>
      <c r="C217" s="28"/>
      <c r="D217" s="28"/>
      <c r="E217" s="28"/>
    </row>
    <row r="218" ht="15.75" customHeight="1">
      <c r="A218" s="28"/>
      <c r="B218" s="28"/>
      <c r="C218" s="28"/>
      <c r="D218" s="28"/>
      <c r="E218" s="28"/>
    </row>
    <row r="219" ht="15.75" customHeight="1">
      <c r="A219" s="28"/>
      <c r="B219" s="28"/>
      <c r="C219" s="28"/>
      <c r="D219" s="28"/>
      <c r="E219" s="28"/>
    </row>
    <row r="220" ht="15.75" customHeight="1">
      <c r="A220" s="28"/>
      <c r="B220" s="28"/>
      <c r="C220" s="28"/>
      <c r="D220" s="28"/>
      <c r="E220" s="28"/>
    </row>
    <row r="221" ht="15.75" customHeight="1">
      <c r="A221" s="28"/>
      <c r="B221" s="28"/>
      <c r="C221" s="28"/>
      <c r="D221" s="28"/>
      <c r="E221" s="28"/>
    </row>
    <row r="222" ht="15.75" customHeight="1">
      <c r="A222" s="28"/>
      <c r="B222" s="28"/>
      <c r="C222" s="28"/>
      <c r="D222" s="28"/>
      <c r="E222" s="28"/>
    </row>
    <row r="223" ht="15.75" customHeight="1">
      <c r="A223" s="28"/>
      <c r="B223" s="28"/>
      <c r="C223" s="28"/>
      <c r="D223" s="28"/>
      <c r="E223" s="28"/>
    </row>
    <row r="224" ht="15.75" customHeight="1">
      <c r="A224" s="28"/>
      <c r="B224" s="28"/>
      <c r="C224" s="28"/>
      <c r="D224" s="28"/>
      <c r="E224" s="28"/>
    </row>
    <row r="225" ht="15.75" customHeight="1">
      <c r="A225" s="28"/>
      <c r="B225" s="28"/>
      <c r="C225" s="28"/>
      <c r="D225" s="28"/>
      <c r="E225" s="28"/>
    </row>
    <row r="226" ht="15.75" customHeight="1">
      <c r="A226" s="28"/>
      <c r="B226" s="28"/>
      <c r="C226" s="28"/>
      <c r="D226" s="28"/>
      <c r="E226" s="28"/>
    </row>
    <row r="227" ht="15.75" customHeight="1">
      <c r="A227" s="28"/>
      <c r="B227" s="28"/>
      <c r="C227" s="28"/>
      <c r="D227" s="28"/>
      <c r="E227" s="28"/>
    </row>
    <row r="228" ht="15.75" customHeight="1">
      <c r="A228" s="28"/>
      <c r="B228" s="28"/>
      <c r="C228" s="28"/>
      <c r="D228" s="28"/>
      <c r="E228" s="28"/>
    </row>
    <row r="229" ht="15.75" customHeight="1">
      <c r="A229" s="28"/>
      <c r="B229" s="28"/>
      <c r="C229" s="28"/>
      <c r="D229" s="28"/>
      <c r="E229" s="28"/>
    </row>
    <row r="230" ht="15.75" customHeight="1">
      <c r="A230" s="28"/>
      <c r="B230" s="28"/>
      <c r="C230" s="28"/>
      <c r="D230" s="28"/>
      <c r="E230" s="28"/>
    </row>
    <row r="231" ht="15.75" customHeight="1">
      <c r="A231" s="28"/>
      <c r="B231" s="28"/>
      <c r="C231" s="28"/>
      <c r="D231" s="28"/>
      <c r="E231" s="28"/>
    </row>
    <row r="232" ht="15.75" customHeight="1">
      <c r="A232" s="28"/>
      <c r="B232" s="28"/>
      <c r="C232" s="28"/>
      <c r="D232" s="28"/>
      <c r="E232" s="28"/>
    </row>
    <row r="233" ht="15.75" customHeight="1">
      <c r="A233" s="28"/>
      <c r="B233" s="28"/>
      <c r="C233" s="28"/>
      <c r="D233" s="28"/>
      <c r="E233" s="28"/>
    </row>
    <row r="234" ht="15.75" customHeight="1">
      <c r="A234" s="28"/>
      <c r="B234" s="28"/>
      <c r="C234" s="28"/>
      <c r="D234" s="28"/>
      <c r="E234" s="28"/>
    </row>
    <row r="235" ht="15.75" customHeight="1">
      <c r="A235" s="28"/>
      <c r="B235" s="28"/>
      <c r="C235" s="28"/>
      <c r="D235" s="28"/>
      <c r="E235" s="28"/>
    </row>
    <row r="236" ht="15.75" customHeight="1">
      <c r="A236" s="28"/>
      <c r="B236" s="28"/>
      <c r="C236" s="28"/>
      <c r="D236" s="28"/>
      <c r="E236" s="28"/>
    </row>
    <row r="237" ht="15.75" customHeight="1">
      <c r="A237" s="28"/>
      <c r="B237" s="28"/>
      <c r="C237" s="28"/>
      <c r="D237" s="28"/>
      <c r="E237" s="28"/>
    </row>
    <row r="238" ht="15.75" customHeight="1">
      <c r="A238" s="28"/>
      <c r="B238" s="28"/>
      <c r="C238" s="28"/>
      <c r="D238" s="28"/>
      <c r="E238" s="28"/>
    </row>
    <row r="239" ht="15.75" customHeight="1">
      <c r="A239" s="28"/>
      <c r="B239" s="28"/>
      <c r="C239" s="28"/>
      <c r="D239" s="28"/>
      <c r="E239" s="28"/>
    </row>
    <row r="240" ht="15.75" customHeight="1">
      <c r="A240" s="28"/>
      <c r="B240" s="28"/>
      <c r="C240" s="28"/>
      <c r="D240" s="28"/>
      <c r="E240" s="28"/>
    </row>
    <row r="241" ht="15.75" customHeight="1">
      <c r="A241" s="28"/>
      <c r="B241" s="28"/>
      <c r="C241" s="28"/>
      <c r="D241" s="28"/>
      <c r="E241" s="28"/>
    </row>
    <row r="242" ht="15.75" customHeight="1">
      <c r="A242" s="28"/>
      <c r="B242" s="28"/>
      <c r="C242" s="28"/>
      <c r="D242" s="28"/>
      <c r="E242" s="28"/>
    </row>
    <row r="243" ht="15.75" customHeight="1">
      <c r="A243" s="28"/>
      <c r="B243" s="28"/>
      <c r="C243" s="28"/>
      <c r="D243" s="28"/>
      <c r="E243" s="28"/>
    </row>
    <row r="244" ht="15.75" customHeight="1">
      <c r="A244" s="28"/>
      <c r="B244" s="28"/>
      <c r="C244" s="28"/>
      <c r="D244" s="28"/>
      <c r="E244" s="28"/>
    </row>
    <row r="245" ht="15.75" customHeight="1">
      <c r="A245" s="28"/>
      <c r="B245" s="28"/>
      <c r="C245" s="28"/>
      <c r="D245" s="28"/>
      <c r="E245" s="28"/>
    </row>
    <row r="246" ht="15.75" customHeight="1">
      <c r="A246" s="28"/>
      <c r="B246" s="28"/>
      <c r="C246" s="28"/>
      <c r="D246" s="28"/>
      <c r="E246" s="28"/>
    </row>
    <row r="247" ht="15.75" customHeight="1">
      <c r="A247" s="28"/>
      <c r="B247" s="28"/>
      <c r="C247" s="28"/>
      <c r="D247" s="28"/>
      <c r="E247" s="28"/>
    </row>
    <row r="248" ht="15.75" customHeight="1">
      <c r="A248" s="28"/>
      <c r="B248" s="28"/>
      <c r="C248" s="28"/>
      <c r="D248" s="28"/>
      <c r="E248" s="28"/>
    </row>
    <row r="249" ht="15.75" customHeight="1">
      <c r="A249" s="28"/>
      <c r="B249" s="28"/>
      <c r="C249" s="28"/>
      <c r="D249" s="28"/>
      <c r="E249" s="28"/>
    </row>
    <row r="250" ht="15.75" customHeight="1">
      <c r="A250" s="28"/>
      <c r="B250" s="28"/>
      <c r="C250" s="28"/>
      <c r="D250" s="28"/>
      <c r="E250" s="28"/>
    </row>
    <row r="251" ht="15.75" customHeight="1">
      <c r="A251" s="28"/>
      <c r="B251" s="28"/>
      <c r="C251" s="28"/>
      <c r="D251" s="28"/>
      <c r="E251" s="28"/>
    </row>
    <row r="252" ht="15.75" customHeight="1">
      <c r="A252" s="28"/>
      <c r="B252" s="28"/>
      <c r="C252" s="28"/>
      <c r="D252" s="28"/>
      <c r="E252" s="28"/>
    </row>
    <row r="253" ht="15.75" customHeight="1">
      <c r="A253" s="28"/>
      <c r="B253" s="28"/>
      <c r="C253" s="28"/>
      <c r="D253" s="28"/>
      <c r="E253" s="28"/>
    </row>
    <row r="254" ht="15.75" customHeight="1">
      <c r="A254" s="28"/>
      <c r="B254" s="28"/>
      <c r="C254" s="28"/>
      <c r="D254" s="28"/>
      <c r="E254" s="28"/>
    </row>
    <row r="255" ht="15.75" customHeight="1">
      <c r="A255" s="28"/>
      <c r="B255" s="28"/>
      <c r="C255" s="28"/>
      <c r="D255" s="28"/>
      <c r="E255" s="28"/>
    </row>
    <row r="256" ht="15.75" customHeight="1">
      <c r="A256" s="28"/>
      <c r="B256" s="28"/>
      <c r="C256" s="28"/>
      <c r="D256" s="28"/>
      <c r="E256" s="28"/>
    </row>
    <row r="257" ht="15.75" customHeight="1">
      <c r="A257" s="28"/>
      <c r="B257" s="28"/>
      <c r="C257" s="28"/>
      <c r="D257" s="28"/>
      <c r="E257" s="28"/>
    </row>
    <row r="258" ht="15.75" customHeight="1">
      <c r="A258" s="28"/>
      <c r="B258" s="28"/>
      <c r="C258" s="28"/>
      <c r="D258" s="28"/>
      <c r="E258" s="28"/>
    </row>
    <row r="259" ht="15.75" customHeight="1">
      <c r="A259" s="28"/>
      <c r="B259" s="28"/>
      <c r="C259" s="28"/>
      <c r="D259" s="28"/>
      <c r="E259" s="28"/>
    </row>
    <row r="260" ht="15.75" customHeight="1">
      <c r="A260" s="28"/>
      <c r="B260" s="28"/>
      <c r="C260" s="28"/>
      <c r="D260" s="28"/>
      <c r="E260" s="28"/>
    </row>
    <row r="261" ht="15.75" customHeight="1">
      <c r="A261" s="28"/>
      <c r="B261" s="28"/>
      <c r="C261" s="28"/>
      <c r="D261" s="28"/>
      <c r="E261" s="28"/>
    </row>
    <row r="262" ht="15.75" customHeight="1">
      <c r="A262" s="28"/>
      <c r="B262" s="28"/>
      <c r="C262" s="28"/>
      <c r="D262" s="28"/>
      <c r="E262" s="28"/>
    </row>
    <row r="263" ht="15.75" customHeight="1">
      <c r="A263" s="28"/>
      <c r="B263" s="28"/>
      <c r="C263" s="28"/>
      <c r="D263" s="28"/>
      <c r="E263" s="28"/>
    </row>
    <row r="264" ht="15.75" customHeight="1">
      <c r="A264" s="28"/>
      <c r="B264" s="28"/>
      <c r="C264" s="28"/>
      <c r="D264" s="28"/>
      <c r="E264" s="28"/>
    </row>
    <row r="265" ht="15.75" customHeight="1">
      <c r="A265" s="28"/>
      <c r="B265" s="28"/>
      <c r="C265" s="28"/>
      <c r="D265" s="28"/>
      <c r="E265" s="28"/>
    </row>
    <row r="266" ht="15.75" customHeight="1">
      <c r="A266" s="28"/>
      <c r="B266" s="28"/>
      <c r="C266" s="28"/>
      <c r="D266" s="28"/>
      <c r="E266" s="28"/>
    </row>
    <row r="267" ht="15.75" customHeight="1">
      <c r="A267" s="28"/>
      <c r="B267" s="28"/>
      <c r="C267" s="28"/>
      <c r="D267" s="28"/>
      <c r="E267" s="28"/>
    </row>
    <row r="268" ht="15.75" customHeight="1">
      <c r="A268" s="28"/>
      <c r="B268" s="28"/>
      <c r="C268" s="28"/>
      <c r="D268" s="28"/>
      <c r="E268" s="28"/>
    </row>
    <row r="269" ht="15.75" customHeight="1">
      <c r="A269" s="28"/>
      <c r="B269" s="28"/>
      <c r="C269" s="28"/>
      <c r="D269" s="28"/>
      <c r="E269" s="28"/>
    </row>
    <row r="270" ht="15.75" customHeight="1">
      <c r="A270" s="28"/>
      <c r="B270" s="28"/>
      <c r="C270" s="28"/>
      <c r="D270" s="28"/>
      <c r="E270" s="28"/>
    </row>
    <row r="271" ht="15.75" customHeight="1">
      <c r="A271" s="28"/>
      <c r="B271" s="28"/>
      <c r="C271" s="28"/>
      <c r="D271" s="28"/>
      <c r="E271" s="28"/>
    </row>
    <row r="272" ht="15.75" customHeight="1">
      <c r="A272" s="28"/>
      <c r="B272" s="28"/>
      <c r="C272" s="28"/>
      <c r="D272" s="28"/>
      <c r="E272" s="28"/>
    </row>
    <row r="273" ht="15.75" customHeight="1">
      <c r="A273" s="28"/>
      <c r="B273" s="28"/>
      <c r="C273" s="28"/>
      <c r="D273" s="28"/>
      <c r="E273" s="28"/>
    </row>
    <row r="274" ht="15.75" customHeight="1">
      <c r="A274" s="28"/>
      <c r="B274" s="28"/>
      <c r="C274" s="28"/>
      <c r="D274" s="28"/>
      <c r="E274" s="28"/>
    </row>
    <row r="275" ht="15.75" customHeight="1">
      <c r="A275" s="28"/>
      <c r="B275" s="28"/>
      <c r="C275" s="28"/>
      <c r="D275" s="28"/>
      <c r="E275" s="28"/>
    </row>
    <row r="276" ht="15.75" customHeight="1">
      <c r="A276" s="28"/>
      <c r="B276" s="28"/>
      <c r="C276" s="28"/>
      <c r="D276" s="28"/>
      <c r="E276" s="28"/>
    </row>
    <row r="277" ht="15.75" customHeight="1">
      <c r="A277" s="28"/>
      <c r="B277" s="28"/>
      <c r="C277" s="28"/>
      <c r="D277" s="28"/>
      <c r="E277" s="28"/>
    </row>
    <row r="278" ht="15.75" customHeight="1">
      <c r="A278" s="28"/>
      <c r="B278" s="28"/>
      <c r="C278" s="28"/>
      <c r="D278" s="28"/>
      <c r="E278" s="28"/>
    </row>
    <row r="279" ht="15.75" customHeight="1">
      <c r="A279" s="28"/>
      <c r="B279" s="28"/>
      <c r="C279" s="28"/>
      <c r="D279" s="28"/>
      <c r="E279" s="28"/>
    </row>
    <row r="280" ht="15.75" customHeight="1">
      <c r="A280" s="28"/>
      <c r="B280" s="28"/>
      <c r="C280" s="28"/>
      <c r="D280" s="28"/>
      <c r="E280" s="28"/>
    </row>
    <row r="281" ht="15.75" customHeight="1">
      <c r="A281" s="28"/>
      <c r="B281" s="28"/>
      <c r="C281" s="28"/>
      <c r="D281" s="28"/>
      <c r="E281" s="28"/>
    </row>
    <row r="282" ht="15.75" customHeight="1">
      <c r="A282" s="28"/>
      <c r="B282" s="28"/>
      <c r="C282" s="28"/>
      <c r="D282" s="28"/>
      <c r="E282" s="28"/>
    </row>
    <row r="283" ht="15.75" customHeight="1">
      <c r="A283" s="28"/>
      <c r="B283" s="28"/>
      <c r="C283" s="28"/>
      <c r="D283" s="28"/>
      <c r="E283" s="28"/>
    </row>
    <row r="284" ht="15.75" customHeight="1">
      <c r="A284" s="28"/>
      <c r="B284" s="28"/>
      <c r="C284" s="28"/>
      <c r="D284" s="28"/>
      <c r="E284" s="28"/>
    </row>
    <row r="285" ht="15.75" customHeight="1">
      <c r="A285" s="28"/>
      <c r="B285" s="28"/>
      <c r="C285" s="28"/>
      <c r="D285" s="28"/>
      <c r="E285" s="28"/>
    </row>
    <row r="286" ht="15.75" customHeight="1">
      <c r="A286" s="28"/>
      <c r="B286" s="28"/>
      <c r="C286" s="28"/>
      <c r="D286" s="28"/>
      <c r="E286" s="28"/>
    </row>
    <row r="287" ht="15.75" customHeight="1">
      <c r="A287" s="28"/>
      <c r="B287" s="28"/>
      <c r="C287" s="28"/>
      <c r="D287" s="28"/>
      <c r="E287" s="28"/>
    </row>
    <row r="288" ht="15.75" customHeight="1">
      <c r="A288" s="28"/>
      <c r="B288" s="28"/>
      <c r="C288" s="28"/>
      <c r="D288" s="28"/>
      <c r="E288" s="28"/>
    </row>
    <row r="289" ht="15.75" customHeight="1">
      <c r="A289" s="28"/>
      <c r="B289" s="28"/>
      <c r="C289" s="28"/>
      <c r="D289" s="28"/>
      <c r="E289" s="28"/>
    </row>
    <row r="290" ht="15.75" customHeight="1">
      <c r="A290" s="28"/>
      <c r="B290" s="28"/>
      <c r="C290" s="28"/>
      <c r="D290" s="28"/>
      <c r="E290" s="28"/>
    </row>
    <row r="291" ht="15.75" customHeight="1">
      <c r="A291" s="28"/>
      <c r="B291" s="28"/>
      <c r="C291" s="28"/>
      <c r="D291" s="28"/>
      <c r="E291" s="28"/>
    </row>
    <row r="292" ht="15.75" customHeight="1">
      <c r="A292" s="28"/>
      <c r="B292" s="28"/>
      <c r="C292" s="28"/>
      <c r="D292" s="28"/>
      <c r="E292" s="28"/>
    </row>
    <row r="293" ht="15.75" customHeight="1">
      <c r="A293" s="28"/>
      <c r="B293" s="28"/>
      <c r="C293" s="28"/>
      <c r="D293" s="28"/>
      <c r="E293" s="28"/>
    </row>
    <row r="294" ht="15.75" customHeight="1">
      <c r="A294" s="28"/>
      <c r="B294" s="28"/>
      <c r="C294" s="28"/>
      <c r="D294" s="28"/>
      <c r="E294" s="28"/>
    </row>
    <row r="295" ht="15.75" customHeight="1">
      <c r="A295" s="28"/>
      <c r="B295" s="28"/>
      <c r="C295" s="28"/>
      <c r="D295" s="28"/>
      <c r="E295" s="28"/>
    </row>
    <row r="296" ht="15.75" customHeight="1">
      <c r="A296" s="28"/>
      <c r="B296" s="28"/>
      <c r="C296" s="28"/>
      <c r="D296" s="28"/>
      <c r="E296" s="28"/>
    </row>
    <row r="297" ht="15.75" customHeight="1">
      <c r="A297" s="28"/>
      <c r="B297" s="28"/>
      <c r="C297" s="28"/>
      <c r="D297" s="28"/>
      <c r="E297" s="28"/>
    </row>
    <row r="298" ht="15.75" customHeight="1">
      <c r="A298" s="28"/>
      <c r="B298" s="28"/>
      <c r="C298" s="28"/>
      <c r="D298" s="28"/>
      <c r="E298" s="28"/>
    </row>
    <row r="299" ht="15.75" customHeight="1">
      <c r="A299" s="28"/>
      <c r="B299" s="28"/>
      <c r="C299" s="28"/>
      <c r="D299" s="28"/>
      <c r="E299" s="28"/>
    </row>
    <row r="300" ht="15.75" customHeight="1">
      <c r="A300" s="28"/>
      <c r="B300" s="28"/>
      <c r="C300" s="28"/>
      <c r="D300" s="28"/>
      <c r="E300" s="28"/>
    </row>
    <row r="301" ht="15.75" customHeight="1">
      <c r="A301" s="28"/>
      <c r="B301" s="28"/>
      <c r="C301" s="28"/>
      <c r="D301" s="28"/>
      <c r="E301" s="28"/>
    </row>
    <row r="302" ht="15.75" customHeight="1">
      <c r="A302" s="28"/>
      <c r="B302" s="28"/>
      <c r="C302" s="28"/>
      <c r="D302" s="28"/>
      <c r="E302" s="28"/>
    </row>
    <row r="303" ht="15.75" customHeight="1">
      <c r="A303" s="28"/>
      <c r="B303" s="28"/>
      <c r="C303" s="28"/>
      <c r="D303" s="28"/>
      <c r="E303" s="28"/>
    </row>
    <row r="304" ht="15.75" customHeight="1">
      <c r="A304" s="28"/>
      <c r="B304" s="28"/>
      <c r="C304" s="28"/>
      <c r="D304" s="28"/>
      <c r="E304" s="28"/>
    </row>
    <row r="305" ht="15.75" customHeight="1">
      <c r="A305" s="28"/>
      <c r="B305" s="28"/>
      <c r="C305" s="28"/>
      <c r="D305" s="28"/>
      <c r="E305" s="28"/>
    </row>
    <row r="306" ht="15.75" customHeight="1">
      <c r="A306" s="28"/>
      <c r="B306" s="28"/>
      <c r="C306" s="28"/>
      <c r="D306" s="28"/>
      <c r="E306" s="28"/>
    </row>
    <row r="307" ht="15.75" customHeight="1">
      <c r="A307" s="28"/>
      <c r="B307" s="28"/>
      <c r="C307" s="28"/>
      <c r="D307" s="28"/>
      <c r="E307" s="28"/>
    </row>
    <row r="308" ht="15.75" customHeight="1">
      <c r="A308" s="28"/>
      <c r="B308" s="28"/>
      <c r="C308" s="28"/>
      <c r="D308" s="28"/>
      <c r="E308" s="28"/>
    </row>
    <row r="309" ht="15.75" customHeight="1">
      <c r="A309" s="28"/>
      <c r="B309" s="28"/>
      <c r="C309" s="28"/>
      <c r="D309" s="28"/>
      <c r="E309" s="28"/>
    </row>
    <row r="310" ht="15.75" customHeight="1">
      <c r="A310" s="28"/>
      <c r="B310" s="28"/>
      <c r="C310" s="28"/>
      <c r="D310" s="28"/>
      <c r="E310" s="28"/>
    </row>
    <row r="311" ht="15.75" customHeight="1">
      <c r="A311" s="28"/>
      <c r="B311" s="28"/>
      <c r="C311" s="28"/>
      <c r="D311" s="28"/>
      <c r="E311" s="28"/>
    </row>
    <row r="312" ht="15.75" customHeight="1">
      <c r="A312" s="28"/>
      <c r="B312" s="28"/>
      <c r="C312" s="28"/>
      <c r="D312" s="28"/>
      <c r="E312" s="28"/>
    </row>
    <row r="313" ht="15.75" customHeight="1">
      <c r="A313" s="28"/>
      <c r="B313" s="28"/>
      <c r="C313" s="28"/>
      <c r="D313" s="28"/>
      <c r="E313" s="28"/>
    </row>
    <row r="314" ht="15.75" customHeight="1">
      <c r="A314" s="28"/>
      <c r="B314" s="28"/>
      <c r="C314" s="28"/>
      <c r="D314" s="28"/>
      <c r="E314" s="28"/>
    </row>
    <row r="315" ht="15.75" customHeight="1">
      <c r="A315" s="28"/>
      <c r="B315" s="28"/>
      <c r="C315" s="28"/>
      <c r="D315" s="28"/>
      <c r="E315" s="28"/>
    </row>
    <row r="316" ht="15.75" customHeight="1">
      <c r="A316" s="28"/>
      <c r="B316" s="28"/>
      <c r="C316" s="28"/>
      <c r="D316" s="28"/>
      <c r="E316" s="28"/>
    </row>
    <row r="317" ht="15.75" customHeight="1">
      <c r="A317" s="28"/>
      <c r="B317" s="28"/>
      <c r="C317" s="28"/>
      <c r="D317" s="28"/>
      <c r="E317" s="28"/>
    </row>
    <row r="318" ht="15.75" customHeight="1">
      <c r="A318" s="28"/>
      <c r="B318" s="28"/>
      <c r="C318" s="28"/>
      <c r="D318" s="28"/>
      <c r="E318" s="28"/>
    </row>
    <row r="319" ht="15.75" customHeight="1">
      <c r="A319" s="28"/>
      <c r="B319" s="28"/>
      <c r="C319" s="28"/>
      <c r="D319" s="28"/>
      <c r="E319" s="28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M3:S3"/>
    <mergeCell ref="M5:M6"/>
    <mergeCell ref="U5:AA6"/>
    <mergeCell ref="M8:M9"/>
    <mergeCell ref="U8:AA9"/>
    <mergeCell ref="U11:AA12"/>
    <mergeCell ref="M14:S14"/>
    <mergeCell ref="U33:AA34"/>
    <mergeCell ref="U38:AA39"/>
    <mergeCell ref="U41:AA42"/>
    <mergeCell ref="U16:AA17"/>
    <mergeCell ref="U19:AA20"/>
    <mergeCell ref="M22:S22"/>
    <mergeCell ref="U24:AA25"/>
    <mergeCell ref="U27:AA28"/>
    <mergeCell ref="U30:AA31"/>
    <mergeCell ref="M36:S36"/>
    <mergeCell ref="M38:M39"/>
    <mergeCell ref="M41:M42"/>
    <mergeCell ref="A119:G124"/>
    <mergeCell ref="M94:R104"/>
    <mergeCell ref="M11:M12"/>
    <mergeCell ref="M16:M17"/>
    <mergeCell ref="M19:M20"/>
    <mergeCell ref="M24:M25"/>
    <mergeCell ref="M27:M28"/>
    <mergeCell ref="M30:M31"/>
    <mergeCell ref="M33:M34"/>
  </mergeCells>
  <drawing r:id="rId1"/>
</worksheet>
</file>