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A7C732E9-7499-4579-98D5-F04243E0A971}" xr6:coauthVersionLast="47" xr6:coauthVersionMax="47" xr10:uidLastSave="{00000000-0000-0000-0000-000000000000}"/>
  <bookViews>
    <workbookView xWindow="-108" yWindow="-108" windowWidth="23256" windowHeight="12456" firstSheet="2" activeTab="7" xr2:uid="{26D4546B-D2A1-4444-8EAF-A6228F96F0C1}"/>
  </bookViews>
  <sheets>
    <sheet name="Data" sheetId="1" r:id="rId1"/>
    <sheet name="India Staff" sheetId="2" r:id="rId2"/>
    <sheet name="ALL" sheetId="3" r:id="rId3"/>
    <sheet name="info finder" sheetId="4" r:id="rId4"/>
    <sheet name="Sheet3" sheetId="7" r:id="rId5"/>
    <sheet name="Salary VS Rating" sheetId="8" r:id="rId6"/>
    <sheet name="Male Vs Female" sheetId="5" r:id="rId7"/>
    <sheet name="Salary Vs Rating Scatterplot" sheetId="9" r:id="rId8"/>
  </sheets>
  <definedNames>
    <definedName name="_xlnm._FilterDatabase" localSheetId="0" hidden="1">Data!$C$5:$I$105</definedName>
    <definedName name="_xlnm._FilterDatabase" localSheetId="1" hidden="1">'India Staff'!$B$2:$H$114</definedName>
    <definedName name="_xlchart.v1.0" hidden="1">ALL!$G$1</definedName>
    <definedName name="_xlchart.v1.1" hidden="1">ALL!$G$2:$G$185</definedName>
    <definedName name="_xlchart.v1.2" hidden="1">ALL!$G$1</definedName>
    <definedName name="_xlchart.v1.3" hidden="1">ALL!$G$2:$G$185</definedName>
    <definedName name="_xlcn.WorksheetConnection_blankdatafile.xlsxStaff" hidden="1">Staff[]</definedName>
    <definedName name="ExternalData_1" localSheetId="2" hidden="1">ALL!$A$1:$H$184</definedName>
    <definedName name="Slicer_Country">#N/A</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3" l="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N12" i="3"/>
  <c r="N8"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N18" i="3" s="1" a="1"/>
  <c r="N1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N5" i="3"/>
  <c r="N4" i="3"/>
  <c r="N3" i="3"/>
  <c r="F106" i="1"/>
  <c r="H106" i="1"/>
  <c r="I106" i="1"/>
  <c r="H115" i="2"/>
  <c r="J108" i="3" l="1"/>
  <c r="B6" i="4" a="1"/>
  <c r="B6" i="4" s="1"/>
  <c r="N13" i="3"/>
  <c r="N7" i="3"/>
  <c r="N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8748A5-93EF-437C-85DA-DC2DB6608035}"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92483826-5A47-4AFB-8448-14CB1B572900}" keepAlive="1" name="Query - NZ_table" description="Connection to the 'NZ_table' query in the workbook." type="5" refreshedVersion="0" background="1">
    <dbPr connection="Provider=Microsoft.Mashup.OleDb.1;Data Source=$Workbook$;Location=NZ_table;Extended Properties=&quot;&quot;" command="SELECT * FROM [NZ_table]"/>
  </connection>
  <connection id="3" xr16:uid="{810BA555-69EC-43D7-862A-0F8B7DFFEA40}"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E95593A6-16B8-42F4-9D71-1CE3D14A1A3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BBD975B-5D61-4F5E-ADC5-CA97AD9D6C37}"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<sst xmlns="http://schemas.openxmlformats.org/spreadsheetml/2006/main" count="1822" uniqueCount="237">
  <si>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</si>
  <si>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</si>
  <si>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</si>
  <si>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</si>
  <si>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</si>
  <si>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</si>
  <si>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</si>
  <si>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</si>
  <si>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</si>
  <si>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</si>
  <si>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</si>
  <si>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</si>
  <si>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</si>
  <si>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</si>
  <si>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</si>
  <si>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</si>
  <si>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</si>
  <si>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</si>
  <si>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</si>
  <si>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</si>
  <si>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</si>
  <si>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</si>
  <si>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</si>
  <si>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</si>
  <si>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</si>
  <si>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</si>
  <si>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</si>
  <si>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</si>
  <si>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</si>
  <si>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</si>
  <si>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</si>
  <si>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</si>
  <si>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</si>
  <si>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</si>
  <si>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</si>
  <si>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</si>
  <si>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</si>
  <si>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</si>
  <si>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</si>
  <si>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</si>
  <si>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</si>
  <si>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</si>
  <si>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</si>
  <si>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</si>
  <si>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</si>
  <si>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</si>
  <si>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</si>
  <si>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</si>
  <si>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</si>
  <si>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</si>
  <si>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</si>
  <si>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</si>
  <si>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</si>
  <si>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</si>
  <si>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</si>
  <si>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</si>
  <si>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</si>
  <si>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</si>
  <si>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</si>
  <si>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</si>
  <si>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</si>
  <si>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</si>
  <si>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</si>
  <si>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</si>
  <si>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</si>
  <si>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</si>
  <si>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</si>
  <si>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</si>
  <si>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</si>
  <si>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</si>
  <si>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</si>
  <si>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</si>
  <si>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</si>
  <si>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</si>
  <si>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</si>
  <si>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</si>
  <si>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</si>
  <si>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</si>
  <si>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</si>
  <si>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</si>
  <si>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</si>
  <si>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</si>
  <si>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</si>
  <si>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</si>
  <si>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</si>
  <si>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</si>
  <si>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</si>
  <si>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</si>
  <si>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</si>
  <si>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</si>
  <si>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</si>
  <si>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</si>
  <si>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</si>
  <si>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</si>
  <si>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</si>
  <si>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</si>
  <si>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</si>
  <si>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</si>
  <si>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</si>
  <si>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</si>
  <si>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</si>
  <si>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</si>
  <si>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</si>
  <si>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</si>
  <si>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</si>
  <si>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</si>
  <si>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</si>
  <si>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</si>
  <si>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</si>
  <si>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</si>
  <si>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</si>
  <si>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</si>
  <si>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</si>
  <si>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</si>
  <si>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</si>
  <si>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</si>
  <si>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</si>
  <si>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</si>
  <si>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</si>
  <si>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</si>
  <si>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</si>
  <si>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</si>
  <si>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</si>
  <si>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</si>
  <si>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</si>
  <si>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</si>
  <si>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</si>
  <si>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</si>
  <si>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</si>
  <si>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</si>
  <si>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</si>
  <si>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</si>
  <si>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</si>
  <si>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</si>
  <si>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</si>
  <si>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</si>
  <si>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</si>
  <si>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</si>
  <si>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</si>
  <si>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</si>
  <si>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</si>
  <si>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</si>
  <si>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</si>
  <si>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</si>
  <si>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</si>
  <si>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</si>
  <si>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</si>
  <si>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</si>
  <si>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</si>
  <si>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</si>
  <si>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</si>
  <si>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</si>
  <si>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</si>
  <si>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</si>
  <si>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</si>
  <si>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</si>
  <si>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</si>
  <si>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</si>
  <si>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</si>
  <si>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</si>
  <si>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</si>
  <si>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</si>
  <si>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</si>
  <si>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</si>
  <si>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</si>
  <si>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</si>
  <si>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</si>
  <si>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</si>
  <si>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</si>
  <si>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</si>
  <si>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</si>
  <si>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</si>
  <si>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</si>
  <si>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</si>
  <si>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</si>
  <si>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</si>
  <si>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</si>
  <si>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</si>
  <si>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</si>
  <si>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</si>
  <si>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</si>
  <si>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</si>
  <si>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</si>
  <si>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</si>
  <si>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</si>
  <si>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</si>
  <si>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</si>
  <si>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</si>
  <si>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</si>
  <si>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</si>
  <si>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</si>
  <si>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</si>
  <si>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</si>
  <si>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</si>
  <si>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</si>
  <si>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</si>
  <si>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</si>
  <si>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</si>
  <si>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</si>
  <si>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</si>
  <si>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</si>
  <si>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</si>
  <si>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</si>
  <si>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</si>
  <si>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</si>
  <si>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India</t>
  </si>
  <si>
    <t>Other</t>
  </si>
  <si>
    <t>NZ</t>
  </si>
  <si>
    <t>count of employee</t>
  </si>
  <si>
    <t>avg salary</t>
  </si>
  <si>
    <t>avg age</t>
  </si>
  <si>
    <t>avg tenure</t>
  </si>
  <si>
    <t>female ratio%</t>
  </si>
  <si>
    <t>countA</t>
  </si>
  <si>
    <t>average</t>
  </si>
  <si>
    <t>Tenure</t>
  </si>
  <si>
    <t>female count</t>
  </si>
  <si>
    <t>ratio</t>
  </si>
  <si>
    <t>salary &gt; $90000</t>
  </si>
  <si>
    <t>Percentage of salary &gt; $90000</t>
  </si>
  <si>
    <t>Build information finder</t>
  </si>
  <si>
    <t>Department Name</t>
  </si>
  <si>
    <t>filter(staff,staff[department=c3)</t>
  </si>
  <si>
    <t>choose respected column</t>
  </si>
  <si>
    <t>choosecol(filter(staff,staff[department=c3),1,4,7)</t>
  </si>
  <si>
    <t xml:space="preserve"> Male vs Female</t>
  </si>
  <si>
    <t>Row Labels</t>
  </si>
  <si>
    <t>Grand Total</t>
  </si>
  <si>
    <t>Column Labels</t>
  </si>
  <si>
    <t>Count of Name</t>
  </si>
  <si>
    <t>Values</t>
  </si>
  <si>
    <t>Average of Age</t>
  </si>
  <si>
    <t>Average of Salary</t>
  </si>
  <si>
    <t>Average of Tenure</t>
  </si>
  <si>
    <t>Bonus</t>
  </si>
  <si>
    <t>Value</t>
  </si>
  <si>
    <t>rating in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</si>
</sst>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 #,##0;[Red]&quot;₹&quot;\ \-#,##0"/>
    <numFmt numFmtId="8" formatCode="&quot;₹&quot;\ #,##0.00;[Red]&quot;₹&quot;\ \-#,##0.00"/>
    <numFmt numFmtId="164" formatCode="0.0"/>
    <numFmt numFmtId="165" formatCode="&quot;₹&quot;\ #,##0"/>
  </numFmts>
  <fonts count="3" x14ac:knownFonts="1">
    <font>
      <sz val="11"/>
      <color theme="1"/>
      <name val="Calibri"/>
      <family val="2"/>
      <scheme val="minor"/>
    </font>
    <font>
      <sz val="28"/>
      <color theme="1"/>
      <name val="Segoe UI Light"/>
      <family val="2"/>
    </font>
    <font>
      <b/>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0" fontId="0" fillId="0" borderId="2" xfId="0" applyBorder="1"/>
    <xf numFmtId="8" fontId="0" fillId="0" borderId="2" xfId="0" applyNumberFormat="1" applyBorder="1"/>
    <xf numFmtId="2" fontId="0" fillId="0" borderId="0" xfId="0" applyNumberFormat="1"/>
    <xf numFmtId="0" fontId="0" fillId="0" borderId="3" xfId="0" applyBorder="1"/>
    <xf numFmtId="9" fontId="0" fillId="0" borderId="2" xfId="0" applyNumberFormat="1" applyBorder="1"/>
    <xf numFmtId="9" fontId="0" fillId="0" borderId="0" xfId="0" applyNumberFormat="1"/>
    <xf numFmtId="0" fontId="0" fillId="4" borderId="1" xfId="0" applyFill="1" applyBorder="1"/>
    <xf numFmtId="0" fontId="0" fillId="0" borderId="0" xfId="0" pivotButton="1"/>
    <xf numFmtId="0" fontId="0" fillId="0" borderId="0" xfId="0" applyAlignment="1">
      <alignment horizontal="left"/>
    </xf>
    <xf numFmtId="164" fontId="0" fillId="0" borderId="0" xfId="0" applyNumberFormat="1"/>
    <xf numFmtId="0" fontId="2" fillId="0" borderId="0" xfId="0" applyFont="1"/>
    <xf numFmtId="165" fontId="0" fillId="0" borderId="0" xfId="0" applyNumberFormat="1"/>
    <xf numFmtId="6" fontId="0" fillId="0" borderId="0" xfId="0" applyNumberFormat="1"/>
    <xf numFmtId="1" fontId="0" fillId="0" borderId="0" xfId="0" applyNumberFormat="1"/>
  </cellXfs>
  <cellStyles count="1">
    <cellStyle name="Normal" xfId="0" builtinId="0"/>
  </cellStyles>
  <dxfs count="12">
    <dxf>
      <numFmt numFmtId="164" formatCode="0.0"/>
    </dxf>
    <dxf>
      <numFmt numFmtId="165" formatCode="&quot;₹&quot;\ #,##0"/>
    </dxf>
    <dxf>
      <numFmt numFmtId="1" formatCode="0"/>
    </dxf>
    <dxf>
      <numFmt numFmtId="10" formatCode="&quot;₹&quot;\ #,##0;[Red]&quot;₹&quot;\ \-#,##0"/>
    </dxf>
    <dxf>
      <numFmt numFmtId="2" formatCode="0.00"/>
    </dxf>
    <dxf>
      <numFmt numFmtId="0" formatCode="General"/>
    </dxf>
    <dxf>
      <numFmt numFmtId="19" formatCode="dd/mm/yyyy"/>
    </dxf>
    <dxf>
      <numFmt numFmtId="0" formatCode="General"/>
    </dxf>
    <dxf>
      <numFmt numFmtId="0" formatCode="General"/>
    </dxf>
    <dxf>
      <numFmt numFmtId="20" formatCode="dd/mmm/yy"/>
    </dxf>
    <dxf>
      <numFmt numFmtId="12" formatCode="&quot;₹&quot;\ #,##0.00;[Red]&quot;₹&quot;\ \-#,##0.00"/>
    </dxf>
    <dxf>
      <numFmt numFmtId="12" formatCode="&quot;₹&quot;\ #,##0.00;[Red]&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Salary</a:t>
            </a:r>
            <a:r>
              <a:rPr lang="en-IN"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ALL!$G$2:$G$184</c:f>
              <c:numCache>
                <c:formatCode>General</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4AA7-435F-9E46-5B5CEE5EA08A}"/>
            </c:ext>
          </c:extLst>
        </c:ser>
        <c:dLbls>
          <c:showLegendKey val="0"/>
          <c:showVal val="0"/>
          <c:showCatName val="0"/>
          <c:showSerName val="0"/>
          <c:showPercent val="0"/>
          <c:showBubbleSize val="0"/>
        </c:dLbls>
        <c:axId val="322701296"/>
        <c:axId val="1113370064"/>
      </c:scatterChart>
      <c:valAx>
        <c:axId val="322701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370064"/>
        <c:crosses val="autoZero"/>
        <c:crossBetween val="midCat"/>
      </c:valAx>
      <c:valAx>
        <c:axId val="1113370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01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10000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10000</a:t>
          </a:r>
        </a:p>
      </cx:txPr>
    </cx:title>
    <cx:plotArea>
      <cx:plotAreaRegion>
        <cx:series layoutId="clusteredColumn" uniqueId="{D162CCD3-1284-4461-AE86-7D475CB00555}">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FEC56E16-B025-40F2-98EA-F5351952A711}">
          <cx:tx>
            <cx:txData>
              <cx:f>_xlchart.v1.0</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167640</xdr:colOff>
      <xdr:row>15</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C4C792B-E493-4F8C-BA3C-4C24F27379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62636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175260</xdr:colOff>
      <xdr:row>0</xdr:row>
      <xdr:rowOff>30480</xdr:rowOff>
    </xdr:from>
    <xdr:to>
      <xdr:col>15</xdr:col>
      <xdr:colOff>449580</xdr:colOff>
      <xdr:row>22</xdr:row>
      <xdr:rowOff>30480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9559E24-164D-4D3D-8916-37195C37B4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71260" y="30480"/>
              <a:ext cx="3322320" cy="4023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175260</xdr:colOff>
      <xdr:row>3</xdr:row>
      <xdr:rowOff>53341</xdr:rowOff>
    </xdr:from>
    <xdr:to>
      <xdr:col>6</xdr:col>
      <xdr:colOff>937260</xdr:colOff>
      <xdr:row>7</xdr:row>
      <xdr:rowOff>137161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22FDC4E5-0710-FA42-1DC6-6AB07A4085A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724400" y="601981"/>
              <a:ext cx="1828800" cy="815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502920</xdr:colOff>
      <xdr:row>2</xdr:row>
      <xdr:rowOff>0</xdr:rowOff>
    </xdr:from>
    <xdr:to>
      <xdr:col>18</xdr:col>
      <xdr:colOff>464820</xdr:colOff>
      <xdr:row>25</xdr:row>
      <xdr:rowOff>38100</xdr:rowOff>
    </xdr:to>
    <xdr:graphicFrame macro="">
      <xdr:nvGraphicFramePr>
        <xdr:cNvPr id="3" name="Chart 2">
          <a:extLst>
            <a:ext uri="{FF2B5EF4-FFF2-40B4-BE49-F238E27FC236}">
              <a16:creationId xmlns:a16="http://schemas.microsoft.com/office/drawing/2014/main" id="{E516F97D-3839-469E-A74C-043397BCD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195.479325694447" backgroundQuery="1" createdVersion="8" refreshedVersion="8" minRefreshableVersion="3" recordCount="0" supportSubquery="1" supportAdvancedDrill="1" xr:uid="{7ACAEB83-B401-47AA-93A8-8E966A0A8578}">
  <cacheSource type="external" connectionId="4"/>
  <cacheFields count="6">
    <cacheField name="[Staff].[Gender].[Gender]" caption="Gender" numFmtId="0" hierarchy="1" level="1">
      <sharedItems count="2">
        <s v="Female"/>
        <s v="Male"/>
      </sharedItems>
    </cacheField>
    <cacheField name="[Measures].[Count of Name]" caption="Count of Name" numFmtId="0" hierarchy="12" level="32767"/>
    <cacheField name="[Measures].[Average of Age]" caption="Average of Age" numFmtId="0" hierarchy="15" level="32767"/>
    <cacheField name="[Measures].[Average of Salary]" caption="Average of Salary" numFmtId="0" hierarchy="16"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195.504151273148" backgroundQuery="1" createdVersion="8" refreshedVersion="8" minRefreshableVersion="3" recordCount="0" supportSubquery="1" supportAdvancedDrill="1" xr:uid="{4853495B-7440-4BDA-A24B-38E1E4AF926E}">
  <cacheSource type="external" connectionId="4"/>
  <cacheFields count="2">
    <cacheField name="[Staff].[Rating].[Rating]" caption="Rating" numFmtId="0" hierarchy="3" level="1">
      <sharedItems count="5">
        <s v="Above average"/>
        <s v="Average"/>
        <s v="Exceptional"/>
        <s v="Poor"/>
        <s v="Very poor"/>
      </sharedItems>
    </cacheField>
    <cacheField name="[Measures].[Average of Salary]" caption="Average of Salary" numFmtId="0" hierarchy="16"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yaan" refreshedDate="45195.479041782404" backgroundQuery="1" createdVersion="3" refreshedVersion="8" minRefreshableVersion="3" recordCount="0" supportSubquery="1" supportAdvancedDrill="1" xr:uid="{B7833400-4E99-4C11-9C4E-7052A3A77AA0}">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8038542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4C5B8-54A2-4E1B-9604-E35B7578150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11" firstHeaderRow="1" firstDataRow="1" firstDataCol="1"/>
  <pivotFields count="2">
    <pivotField axis="axisRow" allDrilled="1" subtotalTop="0" showAll="0" defaultSubtotal="0" defaultAttributeDrillState="1">
      <items count="5">
        <item x="2"/>
        <item x="0"/>
        <item x="1"/>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Average of Salary" fld="1" subtotal="average" baseField="0" baseItem="0" numFmtId="165"/>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ary"/>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37CA18-843E-4B3A-95C5-2CAB0BEDB62B}"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dataField name="Average of Tenure" fld="4" subtotal="average" baseField="0" baseItem="0" numFmtId="164"/>
  </dataFields>
  <formats count="2">
    <format dxfId="1">
      <pivotArea collapsedLevelsAreSubtotals="1" fieldPosition="0">
        <references count="2">
          <reference field="4294967294" count="1">
            <x v="2"/>
          </reference>
          <reference field="0" count="1" selected="0">
            <x v="0"/>
          </reference>
        </references>
      </pivotArea>
    </format>
    <format dxfId="0">
      <pivotArea outline="0" fieldPosition="0">
        <references count="1">
          <reference field="4294967294" count="1">
            <x v="3"/>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ia]"/>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BB026D7-27A6-4831-A0DB-3B15C60FA767}"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C1155AA-DD78-4E4F-B755-04A18A89C404}" sourceName="[Staff].[Country]">
  <pivotTables>
    <pivotTable tabId="5" name="PivotTable1"/>
  </pivotTables>
  <data>
    <olap pivotCacheId="1803854284">
      <levels count="2">
        <level uniqueName="[Staff].[Country].[(All)]" sourceCaption="(All)" count="0"/>
        <level uniqueName="[Staff].[Country].[Country]" sourceCaption="Country" count="2">
          <ranges>
            <range startItem="0">
              <i n="[Staff].[Country].&amp;[India]" c="India"/>
              <i n="[Staff].[Country].&amp;[NZ]" c="NZ"/>
            </range>
          </ranges>
        </level>
      </levels>
      <selections count="1">
        <selection n="[Staff].[Countr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2B47E87-414F-4753-B58C-609A6AF8BEB1}"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83F6D1-96D0-4A06-9A9A-5913BB0C6F75}" name="NZ_table" displayName="NZ_table" ref="C5:I106" totalsRowCount="1">
  <autoFilter ref="C5:I105" xr:uid="{3283F6D1-96D0-4A06-9A9A-5913BB0C6F75}"/>
  <tableColumns count="7">
    <tableColumn id="1" xr3:uid="{94B9C41B-09EA-4ECD-80E4-C87BA8A3FB2E}" name="Name" totalsRowLabel="Total"/>
    <tableColumn id="2" xr3:uid="{E249CA58-9CF7-4F21-AAD0-6BF06A04EF7E}" name="Gender"/>
    <tableColumn id="3" xr3:uid="{095353B5-1A47-4DF7-853E-AB12159448F5}" name="Department"/>
    <tableColumn id="4" xr3:uid="{68CE046F-56F4-472A-B8E4-CA39EA39D4BF}" name="Age" totalsRowFunction="average"/>
    <tableColumn id="5" xr3:uid="{2B481E84-DCA8-4015-B386-D4DC36C8836D}" name="Date Joined"/>
    <tableColumn id="6" xr3:uid="{80CE22F5-8F92-4417-85D1-1EFD706FB557}" name="Salary" totalsRowFunction="average" dataDxfId="11" totalsRowDxfId="10"/>
    <tableColumn id="7" xr3:uid="{5FF715C2-B11D-4E37-B555-39B6234C8508}"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3A352C-0FDF-4C3F-812E-4A99120375EC}" name="India_table" displayName="India_table" ref="B2:H115" totalsRowCount="1">
  <autoFilter ref="B2:H114" xr:uid="{E63A352C-0FDF-4C3F-812E-4A99120375EC}"/>
  <tableColumns count="7">
    <tableColumn id="1" xr3:uid="{DED09687-EB49-475C-8A75-9F61EAAFA6F3}" name="Name" totalsRowLabel="Total"/>
    <tableColumn id="2" xr3:uid="{AA8DF789-C2BA-4F00-A671-F53BBEBC2794}" name="Gender"/>
    <tableColumn id="3" xr3:uid="{00F4318B-EA20-44C0-9664-B002416FD949}" name="Age"/>
    <tableColumn id="4" xr3:uid="{523F6EAC-4379-46ED-9E70-4BE9AB13A33D}" name="Rating"/>
    <tableColumn id="5" xr3:uid="{2C44B9FC-7559-4610-8601-5F52865672D4}" name="Date Joined" dataDxfId="9"/>
    <tableColumn id="6" xr3:uid="{B79A243C-9288-47A9-8878-DE59A4328862}" name="Department"/>
    <tableColumn id="7" xr3:uid="{FFDEA9C0-684B-475B-872A-4FCD204060BC}"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F4AFFD-A1E1-4B4A-B754-50B3B1B5E857}" name="Staff" displayName="Staff" ref="A1:K184" tableType="queryTable" totalsRowShown="0">
  <sortState xmlns:xlrd2="http://schemas.microsoft.com/office/spreadsheetml/2017/richdata2" ref="A2:J184">
    <sortCondition ref="G2:G184"/>
  </sortState>
  <tableColumns count="11">
    <tableColumn id="1" xr3:uid="{DF6116A9-ED44-4B9D-9AAE-38A91A89FA1D}" uniqueName="1" name="Name" queryTableFieldId="1" dataDxfId="8"/>
    <tableColumn id="2" xr3:uid="{2EC6B481-3638-4991-8979-52DD1A1DCF58}" uniqueName="2" name="Gender" queryTableFieldId="2" dataDxfId="7"/>
    <tableColumn id="3" xr3:uid="{ED6C53A8-C1CF-4934-B66A-C435B5EB7033}" uniqueName="3" name="Age" queryTableFieldId="3"/>
    <tableColumn id="4" xr3:uid="{56BC8F1F-21A2-41D5-A127-231CD85ED4CC}" uniqueName="4" name="Rating" queryTableFieldId="4"/>
    <tableColumn id="5" xr3:uid="{14B6C324-1CB4-470E-8250-8226FAEB4015}" uniqueName="5" name="Date Joined" queryTableFieldId="5" dataDxfId="6"/>
    <tableColumn id="6" xr3:uid="{D1510DE9-81EE-4CFC-B6F9-6D11BA1DD365}" uniqueName="6" name="Department" queryTableFieldId="6" dataDxfId="5"/>
    <tableColumn id="7" xr3:uid="{DB808200-857C-4119-B0FD-F3D97D083CFB}" uniqueName="7" name="Salary" queryTableFieldId="7"/>
    <tableColumn id="8" xr3:uid="{E5ABAEB7-00EB-4A36-9083-93EB05871938}" uniqueName="8" name="Country" queryTableFieldId="8"/>
    <tableColumn id="9" xr3:uid="{128D4CFA-FEB4-43AF-8D54-C5291C29BD42}" uniqueName="9" name="Tenure" queryTableFieldId="9" dataDxfId="4">
      <calculatedColumnFormula>(TODAY()-Staff[[#This Row],[Date Joined]])/365</calculatedColumnFormula>
    </tableColumn>
    <tableColumn id="10" xr3:uid="{45B71DAE-72B6-4C3B-AA2D-6B7D9287E828}" uniqueName="10" name="Bonus" queryTableFieldId="10" dataDxfId="3">
      <calculatedColumnFormula>ROUND(IF(Staff[[#This Row],[Tenure]]&gt;2,3%,2%)*(Staff[[#This Row],[Salary]]),0)</calculatedColumnFormula>
    </tableColumn>
    <tableColumn id="11" xr3:uid="{F96DB5E5-A16A-4D69-ADDD-C15342917181}" uniqueName="11" name="rating in value" queryTableFieldId="11" dataDxfId="2">
      <calculatedColumnFormula>_xlfn.XLOOKUP(Staff[[#This Row],[Rating]],'Salary Vs Rating Scatterplot'!B:B,'Salary Vs Rating Scatterplot'!C:C)</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K3" sqref="K3"/>
    </sheetView>
  </sheetViews>
  <sheetFormatPr defaultRowHeight="14.4" x14ac:dyDescent="0.3"/>
  <cols>
    <col min="1" max="1" width="1.6640625" customWidth="1"/>
    <col min="2" max="2" width="3.6640625" customWidth="1"/>
    <col min="3" max="3" width="35.77734375" bestFit="1" customWidth="1"/>
    <col min="4" max="4" width="9.33203125" bestFit="1" customWidth="1"/>
    <col min="5" max="5" width="13.33203125" bestFit="1" customWidth="1"/>
    <col min="6" max="6" width="6.44140625" bestFit="1" customWidth="1"/>
    <col min="7" max="7" width="13" bestFit="1" customWidth="1"/>
    <col min="8" max="8" width="11.88671875" bestFit="1"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s="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SUBTOTAL(101,NZ_table[Age])</f>
        <v>30.52</v>
      </c>
      <c r="H106" s="5">
        <f>SUBTOTAL(101,NZ_table[Salary])</f>
        <v>77472.100000000006</v>
      </c>
      <c r="I106">
        <f>SUBTOTAL(103,NZ_table[Rating])</f>
        <v>100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102" workbookViewId="0">
      <selection activeCell="D2" sqref="D2"/>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row r="115" spans="2:8" x14ac:dyDescent="0.3">
      <c r="B115" t="s">
        <v>203</v>
      </c>
      <c r="H115">
        <f>SUBTOTAL(109,India_table[Salary])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1C77-347F-4260-8005-7A7D4EF0FC4F}">
  <sheetPr>
    <tabColor theme="5"/>
  </sheetPr>
  <dimension ref="A1:U184"/>
  <sheetViews>
    <sheetView topLeftCell="A158" workbookViewId="0">
      <selection activeCell="K2" activeCellId="1" sqref="G2:G184 K2:K184"/>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8.33203125" bestFit="1" customWidth="1"/>
    <col min="8" max="8" width="10" bestFit="1" customWidth="1"/>
    <col min="9" max="9" width="10.33203125" bestFit="1" customWidth="1"/>
    <col min="10" max="12" width="10.33203125" customWidth="1"/>
    <col min="13" max="13" width="25.88671875" bestFit="1" customWidth="1"/>
    <col min="14" max="14" width="10.44140625" bestFit="1" customWidth="1"/>
  </cols>
  <sheetData>
    <row r="1" spans="1:15" x14ac:dyDescent="0.3">
      <c r="A1" t="s">
        <v>0</v>
      </c>
      <c r="B1" t="s">
        <v>1</v>
      </c>
      <c r="C1" t="s">
        <v>3</v>
      </c>
      <c r="D1" t="s">
        <v>6</v>
      </c>
      <c r="E1" t="s">
        <v>4</v>
      </c>
      <c r="F1" t="s">
        <v>2</v>
      </c>
      <c r="G1" t="s">
        <v>5</v>
      </c>
      <c r="H1" t="s">
        <v>204</v>
      </c>
      <c r="I1" t="s">
        <v>215</v>
      </c>
      <c r="J1" t="s">
        <v>234</v>
      </c>
      <c r="K1" t="s">
        <v>236</v>
      </c>
    </row>
    <row r="2" spans="1:15" x14ac:dyDescent="0.3">
      <c r="A2" t="s">
        <v>179</v>
      </c>
      <c r="B2" t="s">
        <v>8</v>
      </c>
      <c r="C2">
        <v>21</v>
      </c>
      <c r="D2" t="s">
        <v>16</v>
      </c>
      <c r="E2" s="6">
        <v>44619</v>
      </c>
      <c r="F2" t="s">
        <v>12</v>
      </c>
      <c r="G2">
        <v>33920</v>
      </c>
      <c r="H2" t="s">
        <v>205</v>
      </c>
      <c r="I2" s="9">
        <f ca="1">(TODAY()-Staff[[#This Row],[Date Joined]])/365</f>
        <v>1.5780821917808219</v>
      </c>
      <c r="J2" s="19">
        <f ca="1">ROUND(IF(Staff[[#This Row],[Tenure]]&gt;2,3%,2%)*(Staff[[#This Row],[Salary]]),0)</f>
        <v>678</v>
      </c>
      <c r="K2" s="20">
        <f>_xlfn.XLOOKUP(Staff[[#This Row],[Rating]],'Salary Vs Rating Scatterplot'!B:B,'Salary Vs Rating Scatterplot'!C:C)</f>
        <v>3</v>
      </c>
      <c r="L2" s="9"/>
    </row>
    <row r="3" spans="1:15" x14ac:dyDescent="0.3">
      <c r="A3" t="s">
        <v>86</v>
      </c>
      <c r="B3" t="s">
        <v>8</v>
      </c>
      <c r="C3">
        <v>21</v>
      </c>
      <c r="D3" t="s">
        <v>16</v>
      </c>
      <c r="E3" s="6">
        <v>44678</v>
      </c>
      <c r="F3" t="s">
        <v>12</v>
      </c>
      <c r="G3">
        <v>33920</v>
      </c>
      <c r="H3" t="s">
        <v>207</v>
      </c>
      <c r="I3" s="9">
        <f ca="1">(TODAY()-Staff[[#This Row],[Date Joined]])/365</f>
        <v>1.4164383561643836</v>
      </c>
      <c r="J3" s="19">
        <f ca="1">ROUND(IF(Staff[[#This Row],[Tenure]]&gt;2,3%,2%)*(Staff[[#This Row],[Salary]]),0)</f>
        <v>678</v>
      </c>
      <c r="K3" s="20">
        <f>_xlfn.XLOOKUP(Staff[[#This Row],[Rating]],'Salary Vs Rating Scatterplot'!B:B,'Salary Vs Rating Scatterplot'!C:C)</f>
        <v>3</v>
      </c>
      <c r="L3" s="9"/>
      <c r="M3" s="7" t="s">
        <v>208</v>
      </c>
      <c r="N3" s="7">
        <f>COUNTA(Staff[Name])</f>
        <v>183</v>
      </c>
      <c r="O3" t="s">
        <v>213</v>
      </c>
    </row>
    <row r="4" spans="1:15" x14ac:dyDescent="0.3">
      <c r="A4" t="s">
        <v>137</v>
      </c>
      <c r="B4" t="s">
        <v>8</v>
      </c>
      <c r="C4">
        <v>29</v>
      </c>
      <c r="D4" t="s">
        <v>16</v>
      </c>
      <c r="E4" s="6">
        <v>43962</v>
      </c>
      <c r="F4" t="s">
        <v>12</v>
      </c>
      <c r="G4">
        <v>34980</v>
      </c>
      <c r="H4" t="s">
        <v>205</v>
      </c>
      <c r="I4" s="9">
        <f ca="1">(TODAY()-Staff[[#This Row],[Date Joined]])/365</f>
        <v>3.3780821917808219</v>
      </c>
      <c r="J4" s="19">
        <f ca="1">ROUND(IF(Staff[[#This Row],[Tenure]]&gt;2,3%,2%)*(Staff[[#This Row],[Salary]]),0)</f>
        <v>1049</v>
      </c>
      <c r="K4" s="20">
        <f>_xlfn.XLOOKUP(Staff[[#This Row],[Rating]],'Salary Vs Rating Scatterplot'!B:B,'Salary Vs Rating Scatterplot'!C:C)</f>
        <v>3</v>
      </c>
      <c r="L4" s="9"/>
      <c r="M4" s="7" t="s">
        <v>209</v>
      </c>
      <c r="N4" s="8">
        <f>AVERAGE(Staff[Salary])</f>
        <v>77173.715846994543</v>
      </c>
      <c r="O4" t="s">
        <v>214</v>
      </c>
    </row>
    <row r="5" spans="1:15" x14ac:dyDescent="0.3">
      <c r="A5" t="s">
        <v>44</v>
      </c>
      <c r="B5" t="s">
        <v>8</v>
      </c>
      <c r="C5">
        <v>29</v>
      </c>
      <c r="D5" t="s">
        <v>16</v>
      </c>
      <c r="E5" s="6">
        <v>44023</v>
      </c>
      <c r="F5" t="s">
        <v>12</v>
      </c>
      <c r="G5">
        <v>34980</v>
      </c>
      <c r="H5" t="s">
        <v>207</v>
      </c>
      <c r="I5" s="9">
        <f ca="1">(TODAY()-Staff[[#This Row],[Date Joined]])/365</f>
        <v>3.2109589041095892</v>
      </c>
      <c r="J5" s="19">
        <f ca="1">ROUND(IF(Staff[[#This Row],[Tenure]]&gt;2,3%,2%)*(Staff[[#This Row],[Salary]]),0)</f>
        <v>1049</v>
      </c>
      <c r="K5" s="20">
        <f>_xlfn.XLOOKUP(Staff[[#This Row],[Rating]],'Salary Vs Rating Scatterplot'!B:B,'Salary Vs Rating Scatterplot'!C:C)</f>
        <v>3</v>
      </c>
      <c r="L5" s="9"/>
      <c r="M5" s="7" t="s">
        <v>210</v>
      </c>
      <c r="N5" s="7">
        <f>AVERAGE(Staff[Age])</f>
        <v>30.42622950819672</v>
      </c>
    </row>
    <row r="6" spans="1:15" x14ac:dyDescent="0.3">
      <c r="A6" t="s">
        <v>192</v>
      </c>
      <c r="B6" t="s">
        <v>15</v>
      </c>
      <c r="C6">
        <v>43</v>
      </c>
      <c r="D6" t="s">
        <v>16</v>
      </c>
      <c r="E6" s="6">
        <v>44558</v>
      </c>
      <c r="F6" t="s">
        <v>19</v>
      </c>
      <c r="G6">
        <v>36040</v>
      </c>
      <c r="H6" t="s">
        <v>205</v>
      </c>
      <c r="I6" s="9">
        <f ca="1">(TODAY()-Staff[[#This Row],[Date Joined]])/365</f>
        <v>1.7452054794520548</v>
      </c>
      <c r="J6" s="19">
        <f ca="1">ROUND(IF(Staff[[#This Row],[Tenure]]&gt;2,3%,2%)*(Staff[[#This Row],[Salary]]),0)</f>
        <v>721</v>
      </c>
      <c r="K6" s="20">
        <f>_xlfn.XLOOKUP(Staff[[#This Row],[Rating]],'Salary Vs Rating Scatterplot'!B:B,'Salary Vs Rating Scatterplot'!C:C)</f>
        <v>3</v>
      </c>
      <c r="L6" s="9"/>
      <c r="M6" s="7" t="s">
        <v>211</v>
      </c>
      <c r="N6" s="7">
        <f ca="1">AVERAGE(Staff[Tenure])</f>
        <v>2.0875814057938489</v>
      </c>
    </row>
    <row r="7" spans="1:15" x14ac:dyDescent="0.3">
      <c r="A7" t="s">
        <v>99</v>
      </c>
      <c r="B7" t="s">
        <v>15</v>
      </c>
      <c r="C7">
        <v>43</v>
      </c>
      <c r="D7" t="s">
        <v>16</v>
      </c>
      <c r="E7" s="6">
        <v>44620</v>
      </c>
      <c r="F7" t="s">
        <v>19</v>
      </c>
      <c r="G7">
        <v>36040</v>
      </c>
      <c r="H7" t="s">
        <v>207</v>
      </c>
      <c r="I7" s="9">
        <f ca="1">(TODAY()-Staff[[#This Row],[Date Joined]])/365</f>
        <v>1.5753424657534247</v>
      </c>
      <c r="J7" s="19">
        <f ca="1">ROUND(IF(Staff[[#This Row],[Tenure]]&gt;2,3%,2%)*(Staff[[#This Row],[Salary]]),0)</f>
        <v>721</v>
      </c>
      <c r="K7" s="20">
        <f>_xlfn.XLOOKUP(Staff[[#This Row],[Rating]],'Salary Vs Rating Scatterplot'!B:B,'Salary Vs Rating Scatterplot'!C:C)</f>
        <v>3</v>
      </c>
      <c r="L7" s="9"/>
      <c r="M7" s="7" t="s">
        <v>212</v>
      </c>
      <c r="N7" s="11">
        <f>N8/N3</f>
        <v>0.46994535519125685</v>
      </c>
    </row>
    <row r="8" spans="1:15" x14ac:dyDescent="0.3">
      <c r="A8" t="s">
        <v>140</v>
      </c>
      <c r="B8" t="s">
        <v>15</v>
      </c>
      <c r="C8">
        <v>21</v>
      </c>
      <c r="D8" t="s">
        <v>16</v>
      </c>
      <c r="E8" s="6">
        <v>44042</v>
      </c>
      <c r="F8" t="s">
        <v>9</v>
      </c>
      <c r="G8">
        <v>37920</v>
      </c>
      <c r="H8" t="s">
        <v>205</v>
      </c>
      <c r="I8" s="9">
        <f ca="1">(TODAY()-Staff[[#This Row],[Date Joined]])/365</f>
        <v>3.1589041095890411</v>
      </c>
      <c r="J8" s="19">
        <f ca="1">ROUND(IF(Staff[[#This Row],[Tenure]]&gt;2,3%,2%)*(Staff[[#This Row],[Salary]]),0)</f>
        <v>1138</v>
      </c>
      <c r="K8" s="20">
        <f>_xlfn.XLOOKUP(Staff[[#This Row],[Rating]],'Salary Vs Rating Scatterplot'!B:B,'Salary Vs Rating Scatterplot'!C:C)</f>
        <v>3</v>
      </c>
      <c r="L8" s="9"/>
      <c r="M8" s="10" t="s">
        <v>216</v>
      </c>
      <c r="N8">
        <f>COUNTIF(Staff[Gender],"Female")</f>
        <v>86</v>
      </c>
    </row>
    <row r="9" spans="1:15" x14ac:dyDescent="0.3">
      <c r="A9" t="s">
        <v>47</v>
      </c>
      <c r="B9" t="s">
        <v>15</v>
      </c>
      <c r="C9">
        <v>21</v>
      </c>
      <c r="D9" t="s">
        <v>16</v>
      </c>
      <c r="E9" s="6">
        <v>44104</v>
      </c>
      <c r="F9" t="s">
        <v>9</v>
      </c>
      <c r="G9">
        <v>37920</v>
      </c>
      <c r="H9" t="s">
        <v>207</v>
      </c>
      <c r="I9" s="9">
        <f ca="1">(TODAY()-Staff[[#This Row],[Date Joined]])/365</f>
        <v>2.989041095890411</v>
      </c>
      <c r="J9" s="19">
        <f ca="1">ROUND(IF(Staff[[#This Row],[Tenure]]&gt;2,3%,2%)*(Staff[[#This Row],[Salary]]),0)</f>
        <v>1138</v>
      </c>
      <c r="K9" s="20">
        <f>_xlfn.XLOOKUP(Staff[[#This Row],[Rating]],'Salary Vs Rating Scatterplot'!B:B,'Salary Vs Rating Scatterplot'!C:C)</f>
        <v>3</v>
      </c>
      <c r="L9" s="9"/>
      <c r="M9" s="10" t="s">
        <v>217</v>
      </c>
    </row>
    <row r="10" spans="1:15" x14ac:dyDescent="0.3">
      <c r="A10" t="s">
        <v>149</v>
      </c>
      <c r="B10" t="s">
        <v>15</v>
      </c>
      <c r="C10">
        <v>35</v>
      </c>
      <c r="D10" t="s">
        <v>16</v>
      </c>
      <c r="E10" s="6">
        <v>44666</v>
      </c>
      <c r="F10" t="s">
        <v>9</v>
      </c>
      <c r="G10">
        <v>40400</v>
      </c>
      <c r="H10" t="s">
        <v>205</v>
      </c>
      <c r="I10" s="9">
        <f ca="1">(TODAY()-Staff[[#This Row],[Date Joined]])/365</f>
        <v>1.4493150684931506</v>
      </c>
      <c r="J10" s="19">
        <f ca="1">ROUND(IF(Staff[[#This Row],[Tenure]]&gt;2,3%,2%)*(Staff[[#This Row],[Salary]]),0)</f>
        <v>808</v>
      </c>
      <c r="K10" s="20">
        <f>_xlfn.XLOOKUP(Staff[[#This Row],[Rating]],'Salary Vs Rating Scatterplot'!B:B,'Salary Vs Rating Scatterplot'!C:C)</f>
        <v>3</v>
      </c>
      <c r="L10" s="9"/>
    </row>
    <row r="11" spans="1:15" x14ac:dyDescent="0.3">
      <c r="A11" t="s">
        <v>57</v>
      </c>
      <c r="B11" t="s">
        <v>15</v>
      </c>
      <c r="C11">
        <v>35</v>
      </c>
      <c r="D11" t="s">
        <v>16</v>
      </c>
      <c r="E11" s="6">
        <v>44727</v>
      </c>
      <c r="F11" t="s">
        <v>9</v>
      </c>
      <c r="G11">
        <v>40400</v>
      </c>
      <c r="H11" t="s">
        <v>207</v>
      </c>
      <c r="I11" s="9">
        <f ca="1">(TODAY()-Staff[[#This Row],[Date Joined]])/365</f>
        <v>1.2821917808219179</v>
      </c>
      <c r="J11" s="19">
        <f ca="1">ROUND(IF(Staff[[#This Row],[Tenure]]&gt;2,3%,2%)*(Staff[[#This Row],[Salary]]),0)</f>
        <v>808</v>
      </c>
      <c r="K11" s="20">
        <f>_xlfn.XLOOKUP(Staff[[#This Row],[Rating]],'Salary Vs Rating Scatterplot'!B:B,'Salary Vs Rating Scatterplot'!C:C)</f>
        <v>3</v>
      </c>
      <c r="L11" s="9"/>
    </row>
    <row r="12" spans="1:15" x14ac:dyDescent="0.3">
      <c r="A12" t="s">
        <v>158</v>
      </c>
      <c r="B12" t="s">
        <v>8</v>
      </c>
      <c r="C12">
        <v>32</v>
      </c>
      <c r="D12" t="s">
        <v>16</v>
      </c>
      <c r="E12" s="6">
        <v>44549</v>
      </c>
      <c r="F12" t="s">
        <v>9</v>
      </c>
      <c r="G12">
        <v>41570</v>
      </c>
      <c r="H12" t="s">
        <v>205</v>
      </c>
      <c r="I12" s="9">
        <f ca="1">(TODAY()-Staff[[#This Row],[Date Joined]])/365</f>
        <v>1.7698630136986302</v>
      </c>
      <c r="J12" s="19">
        <f ca="1">ROUND(IF(Staff[[#This Row],[Tenure]]&gt;2,3%,2%)*(Staff[[#This Row],[Salary]]),0)</f>
        <v>831</v>
      </c>
      <c r="K12" s="20">
        <f>_xlfn.XLOOKUP(Staff[[#This Row],[Rating]],'Salary Vs Rating Scatterplot'!B:B,'Salary Vs Rating Scatterplot'!C:C)</f>
        <v>3</v>
      </c>
      <c r="L12" s="9"/>
      <c r="M12" t="s">
        <v>218</v>
      </c>
      <c r="N12">
        <f>COUNTIF(Staff[Salary],"&gt;90000")</f>
        <v>63</v>
      </c>
    </row>
    <row r="13" spans="1:15" x14ac:dyDescent="0.3">
      <c r="A13" t="s">
        <v>66</v>
      </c>
      <c r="B13" t="s">
        <v>8</v>
      </c>
      <c r="C13">
        <v>32</v>
      </c>
      <c r="D13" t="s">
        <v>16</v>
      </c>
      <c r="E13" s="6">
        <v>44611</v>
      </c>
      <c r="F13" t="s">
        <v>9</v>
      </c>
      <c r="G13">
        <v>41570</v>
      </c>
      <c r="H13" t="s">
        <v>207</v>
      </c>
      <c r="I13" s="9">
        <f ca="1">(TODAY()-Staff[[#This Row],[Date Joined]])/365</f>
        <v>1.6</v>
      </c>
      <c r="J13" s="19">
        <f ca="1">ROUND(IF(Staff[[#This Row],[Tenure]]&gt;2,3%,2%)*(Staff[[#This Row],[Salary]]),0)</f>
        <v>831</v>
      </c>
      <c r="K13" s="20">
        <f>_xlfn.XLOOKUP(Staff[[#This Row],[Rating]],'Salary Vs Rating Scatterplot'!B:B,'Salary Vs Rating Scatterplot'!C:C)</f>
        <v>3</v>
      </c>
      <c r="L13" s="9"/>
      <c r="M13" t="s">
        <v>219</v>
      </c>
      <c r="N13" s="12">
        <f>N12/N3</f>
        <v>0.34426229508196721</v>
      </c>
    </row>
    <row r="14" spans="1:15" x14ac:dyDescent="0.3">
      <c r="A14" t="s">
        <v>124</v>
      </c>
      <c r="B14" t="s">
        <v>8</v>
      </c>
      <c r="C14">
        <v>31</v>
      </c>
      <c r="D14" t="s">
        <v>16</v>
      </c>
      <c r="E14" s="6">
        <v>44084</v>
      </c>
      <c r="F14" t="s">
        <v>12</v>
      </c>
      <c r="G14">
        <v>41980</v>
      </c>
      <c r="H14" t="s">
        <v>205</v>
      </c>
      <c r="I14" s="9">
        <f ca="1">(TODAY()-Staff[[#This Row],[Date Joined]])/365</f>
        <v>3.043835616438356</v>
      </c>
      <c r="J14" s="19">
        <f ca="1">ROUND(IF(Staff[[#This Row],[Tenure]]&gt;2,3%,2%)*(Staff[[#This Row],[Salary]]),0)</f>
        <v>1259</v>
      </c>
      <c r="K14" s="20">
        <f>_xlfn.XLOOKUP(Staff[[#This Row],[Rating]],'Salary Vs Rating Scatterplot'!B:B,'Salary Vs Rating Scatterplot'!C:C)</f>
        <v>3</v>
      </c>
      <c r="L14" s="9"/>
    </row>
    <row r="15" spans="1:15" x14ac:dyDescent="0.3">
      <c r="A15" t="s">
        <v>30</v>
      </c>
      <c r="B15" t="s">
        <v>8</v>
      </c>
      <c r="C15">
        <v>31</v>
      </c>
      <c r="D15" t="s">
        <v>16</v>
      </c>
      <c r="E15" s="6">
        <v>44145</v>
      </c>
      <c r="F15" t="s">
        <v>12</v>
      </c>
      <c r="G15">
        <v>41980</v>
      </c>
      <c r="H15" t="s">
        <v>207</v>
      </c>
      <c r="I15" s="9">
        <f ca="1">(TODAY()-Staff[[#This Row],[Date Joined]])/365</f>
        <v>2.8767123287671232</v>
      </c>
      <c r="J15" s="19">
        <f ca="1">ROUND(IF(Staff[[#This Row],[Tenure]]&gt;2,3%,2%)*(Staff[[#This Row],[Salary]]),0)</f>
        <v>1259</v>
      </c>
      <c r="K15" s="20">
        <f>_xlfn.XLOOKUP(Staff[[#This Row],[Rating]],'Salary Vs Rating Scatterplot'!B:B,'Salary Vs Rating Scatterplot'!C:C)</f>
        <v>3</v>
      </c>
      <c r="L15" s="9"/>
    </row>
    <row r="16" spans="1:15" x14ac:dyDescent="0.3">
      <c r="A16" t="s">
        <v>172</v>
      </c>
      <c r="B16" t="s">
        <v>15</v>
      </c>
      <c r="C16">
        <v>28</v>
      </c>
      <c r="D16" t="s">
        <v>42</v>
      </c>
      <c r="E16" s="6">
        <v>44758</v>
      </c>
      <c r="F16" t="s">
        <v>19</v>
      </c>
      <c r="G16">
        <v>43510</v>
      </c>
      <c r="H16" t="s">
        <v>205</v>
      </c>
      <c r="I16" s="9">
        <f ca="1">(TODAY()-Staff[[#This Row],[Date Joined]])/365</f>
        <v>1.1972602739726028</v>
      </c>
      <c r="J16" s="19">
        <f ca="1">ROUND(IF(Staff[[#This Row],[Tenure]]&gt;2,3%,2%)*(Staff[[#This Row],[Salary]]),0)</f>
        <v>870</v>
      </c>
      <c r="K16" s="20">
        <f>_xlfn.XLOOKUP(Staff[[#This Row],[Rating]],'Salary Vs Rating Scatterplot'!B:B,'Salary Vs Rating Scatterplot'!C:C)</f>
        <v>1</v>
      </c>
      <c r="L16" s="9"/>
      <c r="M16" t="s">
        <v>220</v>
      </c>
    </row>
    <row r="17" spans="1:21" x14ac:dyDescent="0.3">
      <c r="A17" t="s">
        <v>80</v>
      </c>
      <c r="B17" t="s">
        <v>15</v>
      </c>
      <c r="C17">
        <v>28</v>
      </c>
      <c r="D17" t="s">
        <v>42</v>
      </c>
      <c r="E17" s="6">
        <v>44820</v>
      </c>
      <c r="F17" t="s">
        <v>19</v>
      </c>
      <c r="G17">
        <v>43510</v>
      </c>
      <c r="H17" t="s">
        <v>207</v>
      </c>
      <c r="I17" s="9">
        <f ca="1">(TODAY()-Staff[[#This Row],[Date Joined]])/365</f>
        <v>1.0273972602739727</v>
      </c>
      <c r="J17" s="19">
        <f ca="1">ROUND(IF(Staff[[#This Row],[Tenure]]&gt;2,3%,2%)*(Staff[[#This Row],[Salary]]),0)</f>
        <v>870</v>
      </c>
      <c r="K17" s="20">
        <f>_xlfn.XLOOKUP(Staff[[#This Row],[Rating]],'Salary Vs Rating Scatterplot'!B:B,'Salary Vs Rating Scatterplot'!C:C)</f>
        <v>1</v>
      </c>
      <c r="L17" s="9"/>
    </row>
    <row r="18" spans="1:21" x14ac:dyDescent="0.3">
      <c r="A18" t="s">
        <v>176</v>
      </c>
      <c r="B18" t="s">
        <v>8</v>
      </c>
      <c r="C18">
        <v>32</v>
      </c>
      <c r="D18" t="s">
        <v>13</v>
      </c>
      <c r="E18" s="6">
        <v>44293</v>
      </c>
      <c r="F18" t="s">
        <v>12</v>
      </c>
      <c r="G18">
        <v>43840</v>
      </c>
      <c r="H18" t="s">
        <v>205</v>
      </c>
      <c r="I18" s="9">
        <f ca="1">(TODAY()-Staff[[#This Row],[Date Joined]])/365</f>
        <v>2.4712328767123286</v>
      </c>
      <c r="J18" s="19">
        <f ca="1">ROUND(IF(Staff[[#This Row],[Tenure]]&gt;2,3%,2%)*(Staff[[#This Row],[Salary]]),0)</f>
        <v>1315</v>
      </c>
      <c r="K18" s="20">
        <f>_xlfn.XLOOKUP(Staff[[#This Row],[Rating]],'Salary Vs Rating Scatterplot'!B:B,'Salary Vs Rating Scatterplot'!C:C)</f>
        <v>4</v>
      </c>
      <c r="L18" s="9"/>
      <c r="M18" s="13" t="s">
        <v>197</v>
      </c>
      <c r="N18" t="str" cm="1">
        <f t="array" aca="1" ref="N18:U18" ca="1">_xlfn.XLOOKUP(M18,A:A,B:I)</f>
        <v>Male</v>
      </c>
      <c r="O18">
        <f ca="1"/>
        <v>20</v>
      </c>
      <c r="P18" t="str">
        <f ca="1"/>
        <v>Average</v>
      </c>
      <c r="Q18">
        <f ca="1"/>
        <v>44683</v>
      </c>
      <c r="R18" t="str">
        <f ca="1"/>
        <v>Procurement</v>
      </c>
      <c r="S18">
        <f ca="1"/>
        <v>79570</v>
      </c>
      <c r="T18" t="str">
        <f ca="1"/>
        <v>India</v>
      </c>
      <c r="U18">
        <f ca="1"/>
        <v>1.4027397260273973</v>
      </c>
    </row>
    <row r="19" spans="1:21" x14ac:dyDescent="0.3">
      <c r="A19" t="s">
        <v>84</v>
      </c>
      <c r="B19" t="s">
        <v>8</v>
      </c>
      <c r="C19">
        <v>32</v>
      </c>
      <c r="D19" t="s">
        <v>13</v>
      </c>
      <c r="E19" s="6">
        <v>44354</v>
      </c>
      <c r="F19" t="s">
        <v>12</v>
      </c>
      <c r="G19">
        <v>43840</v>
      </c>
      <c r="H19" t="s">
        <v>207</v>
      </c>
      <c r="I19" s="9">
        <f ca="1">(TODAY()-Staff[[#This Row],[Date Joined]])/365</f>
        <v>2.3041095890410959</v>
      </c>
      <c r="J19" s="19">
        <f ca="1">ROUND(IF(Staff[[#This Row],[Tenure]]&gt;2,3%,2%)*(Staff[[#This Row],[Salary]]),0)</f>
        <v>1315</v>
      </c>
      <c r="K19" s="20">
        <f>_xlfn.XLOOKUP(Staff[[#This Row],[Rating]],'Salary Vs Rating Scatterplot'!B:B,'Salary Vs Rating Scatterplot'!C:C)</f>
        <v>4</v>
      </c>
      <c r="L19" s="9"/>
    </row>
    <row r="20" spans="1:21" x14ac:dyDescent="0.3">
      <c r="A20" t="s">
        <v>201</v>
      </c>
      <c r="B20" t="s">
        <v>8</v>
      </c>
      <c r="C20">
        <v>32</v>
      </c>
      <c r="D20" t="s">
        <v>16</v>
      </c>
      <c r="E20" s="6">
        <v>44339</v>
      </c>
      <c r="F20" t="s">
        <v>56</v>
      </c>
      <c r="G20">
        <v>45510</v>
      </c>
      <c r="H20" t="s">
        <v>205</v>
      </c>
      <c r="I20" s="9">
        <f ca="1">(TODAY()-Staff[[#This Row],[Date Joined]])/365</f>
        <v>2.3452054794520549</v>
      </c>
      <c r="J20" s="19">
        <f ca="1">ROUND(IF(Staff[[#This Row],[Tenure]]&gt;2,3%,2%)*(Staff[[#This Row],[Salary]]),0)</f>
        <v>1365</v>
      </c>
      <c r="K20" s="20">
        <f>_xlfn.XLOOKUP(Staff[[#This Row],[Rating]],'Salary Vs Rating Scatterplot'!B:B,'Salary Vs Rating Scatterplot'!C:C)</f>
        <v>3</v>
      </c>
      <c r="L20" s="9"/>
    </row>
    <row r="21" spans="1:21" x14ac:dyDescent="0.3">
      <c r="A21" t="s">
        <v>108</v>
      </c>
      <c r="B21" t="s">
        <v>8</v>
      </c>
      <c r="C21">
        <v>32</v>
      </c>
      <c r="D21" t="s">
        <v>16</v>
      </c>
      <c r="E21" s="6">
        <v>44400</v>
      </c>
      <c r="F21" t="s">
        <v>56</v>
      </c>
      <c r="G21">
        <v>45510</v>
      </c>
      <c r="H21" t="s">
        <v>207</v>
      </c>
      <c r="I21" s="9">
        <f ca="1">(TODAY()-Staff[[#This Row],[Date Joined]])/365</f>
        <v>2.1780821917808217</v>
      </c>
      <c r="J21" s="19">
        <f ca="1">ROUND(IF(Staff[[#This Row],[Tenure]]&gt;2,3%,2%)*(Staff[[#This Row],[Salary]]),0)</f>
        <v>1365</v>
      </c>
      <c r="K21" s="20">
        <f>_xlfn.XLOOKUP(Staff[[#This Row],[Rating]],'Salary Vs Rating Scatterplot'!B:B,'Salary Vs Rating Scatterplot'!C:C)</f>
        <v>3</v>
      </c>
      <c r="L21" s="9"/>
    </row>
    <row r="22" spans="1:21" x14ac:dyDescent="0.3">
      <c r="A22" t="s">
        <v>151</v>
      </c>
      <c r="B22" t="s">
        <v>15</v>
      </c>
      <c r="C22">
        <v>26</v>
      </c>
      <c r="D22" t="s">
        <v>16</v>
      </c>
      <c r="E22" s="6">
        <v>44164</v>
      </c>
      <c r="F22" t="s">
        <v>9</v>
      </c>
      <c r="G22">
        <v>47360</v>
      </c>
      <c r="H22" t="s">
        <v>205</v>
      </c>
      <c r="I22" s="9">
        <f ca="1">(TODAY()-Staff[[#This Row],[Date Joined]])/365</f>
        <v>2.8246575342465752</v>
      </c>
      <c r="J22" s="19">
        <f ca="1">ROUND(IF(Staff[[#This Row],[Tenure]]&gt;2,3%,2%)*(Staff[[#This Row],[Salary]]),0)</f>
        <v>1421</v>
      </c>
      <c r="K22" s="20">
        <f>_xlfn.XLOOKUP(Staff[[#This Row],[Rating]],'Salary Vs Rating Scatterplot'!B:B,'Salary Vs Rating Scatterplot'!C:C)</f>
        <v>3</v>
      </c>
      <c r="L22" s="9"/>
    </row>
    <row r="23" spans="1:21" x14ac:dyDescent="0.3">
      <c r="A23" t="s">
        <v>59</v>
      </c>
      <c r="B23" t="s">
        <v>15</v>
      </c>
      <c r="C23">
        <v>26</v>
      </c>
      <c r="D23" t="s">
        <v>16</v>
      </c>
      <c r="E23" s="6">
        <v>44225</v>
      </c>
      <c r="F23" t="s">
        <v>9</v>
      </c>
      <c r="G23">
        <v>47360</v>
      </c>
      <c r="H23" t="s">
        <v>207</v>
      </c>
      <c r="I23" s="9">
        <f ca="1">(TODAY()-Staff[[#This Row],[Date Joined]])/365</f>
        <v>2.6575342465753424</v>
      </c>
      <c r="J23" s="19">
        <f ca="1">ROUND(IF(Staff[[#This Row],[Tenure]]&gt;2,3%,2%)*(Staff[[#This Row],[Salary]]),0)</f>
        <v>1421</v>
      </c>
      <c r="K23" s="20">
        <f>_xlfn.XLOOKUP(Staff[[#This Row],[Rating]],'Salary Vs Rating Scatterplot'!B:B,'Salary Vs Rating Scatterplot'!C:C)</f>
        <v>3</v>
      </c>
      <c r="L23" s="9"/>
    </row>
    <row r="24" spans="1:21" x14ac:dyDescent="0.3">
      <c r="A24" t="s">
        <v>123</v>
      </c>
      <c r="B24" t="s">
        <v>15</v>
      </c>
      <c r="C24">
        <v>28</v>
      </c>
      <c r="D24" t="s">
        <v>13</v>
      </c>
      <c r="E24" s="6">
        <v>43980</v>
      </c>
      <c r="F24" t="s">
        <v>21</v>
      </c>
      <c r="G24">
        <v>48170</v>
      </c>
      <c r="H24" t="s">
        <v>205</v>
      </c>
      <c r="I24" s="9">
        <f ca="1">(TODAY()-Staff[[#This Row],[Date Joined]])/365</f>
        <v>3.3287671232876712</v>
      </c>
      <c r="J24" s="19">
        <f ca="1">ROUND(IF(Staff[[#This Row],[Tenure]]&gt;2,3%,2%)*(Staff[[#This Row],[Salary]]),0)</f>
        <v>1445</v>
      </c>
      <c r="K24" s="20">
        <f>_xlfn.XLOOKUP(Staff[[#This Row],[Rating]],'Salary Vs Rating Scatterplot'!B:B,'Salary Vs Rating Scatterplot'!C:C)</f>
        <v>4</v>
      </c>
      <c r="L24" s="9"/>
    </row>
    <row r="25" spans="1:21" x14ac:dyDescent="0.3">
      <c r="A25" t="s">
        <v>29</v>
      </c>
      <c r="B25" t="s">
        <v>15</v>
      </c>
      <c r="C25">
        <v>28</v>
      </c>
      <c r="D25" t="s">
        <v>13</v>
      </c>
      <c r="E25" s="6">
        <v>44041</v>
      </c>
      <c r="F25" t="s">
        <v>21</v>
      </c>
      <c r="G25">
        <v>48170</v>
      </c>
      <c r="H25" t="s">
        <v>207</v>
      </c>
      <c r="I25" s="9">
        <f ca="1">(TODAY()-Staff[[#This Row],[Date Joined]])/365</f>
        <v>3.1616438356164385</v>
      </c>
      <c r="J25" s="19">
        <f ca="1">ROUND(IF(Staff[[#This Row],[Tenure]]&gt;2,3%,2%)*(Staff[[#This Row],[Salary]]),0)</f>
        <v>1445</v>
      </c>
      <c r="K25" s="20">
        <f>_xlfn.XLOOKUP(Staff[[#This Row],[Rating]],'Salary Vs Rating Scatterplot'!B:B,'Salary Vs Rating Scatterplot'!C:C)</f>
        <v>4</v>
      </c>
      <c r="L25" s="9"/>
    </row>
    <row r="26" spans="1:21" x14ac:dyDescent="0.3">
      <c r="A26" t="s">
        <v>144</v>
      </c>
      <c r="B26" t="s">
        <v>15</v>
      </c>
      <c r="C26">
        <v>33</v>
      </c>
      <c r="D26" t="s">
        <v>13</v>
      </c>
      <c r="E26" s="6">
        <v>44640</v>
      </c>
      <c r="F26" t="s">
        <v>9</v>
      </c>
      <c r="G26">
        <v>48530</v>
      </c>
      <c r="H26" t="s">
        <v>205</v>
      </c>
      <c r="I26" s="9">
        <f ca="1">(TODAY()-Staff[[#This Row],[Date Joined]])/365</f>
        <v>1.5205479452054795</v>
      </c>
      <c r="J26" s="19">
        <f ca="1">ROUND(IF(Staff[[#This Row],[Tenure]]&gt;2,3%,2%)*(Staff[[#This Row],[Salary]]),0)</f>
        <v>971</v>
      </c>
      <c r="K26" s="20">
        <f>_xlfn.XLOOKUP(Staff[[#This Row],[Rating]],'Salary Vs Rating Scatterplot'!B:B,'Salary Vs Rating Scatterplot'!C:C)</f>
        <v>4</v>
      </c>
      <c r="L26" s="9"/>
    </row>
    <row r="27" spans="1:21" x14ac:dyDescent="0.3">
      <c r="A27" t="s">
        <v>51</v>
      </c>
      <c r="B27" t="s">
        <v>15</v>
      </c>
      <c r="C27">
        <v>33</v>
      </c>
      <c r="D27" t="s">
        <v>13</v>
      </c>
      <c r="E27" s="6">
        <v>44701</v>
      </c>
      <c r="F27" t="s">
        <v>9</v>
      </c>
      <c r="G27">
        <v>48530</v>
      </c>
      <c r="H27" t="s">
        <v>207</v>
      </c>
      <c r="I27" s="9">
        <f ca="1">(TODAY()-Staff[[#This Row],[Date Joined]])/365</f>
        <v>1.3534246575342466</v>
      </c>
      <c r="J27" s="19">
        <f ca="1">ROUND(IF(Staff[[#This Row],[Tenure]]&gt;2,3%,2%)*(Staff[[#This Row],[Salary]]),0)</f>
        <v>971</v>
      </c>
      <c r="K27" s="20">
        <f>_xlfn.XLOOKUP(Staff[[#This Row],[Rating]],'Salary Vs Rating Scatterplot'!B:B,'Salary Vs Rating Scatterplot'!C:C)</f>
        <v>4</v>
      </c>
      <c r="L27" s="9"/>
    </row>
    <row r="28" spans="1:21" x14ac:dyDescent="0.3">
      <c r="A28" t="s">
        <v>113</v>
      </c>
      <c r="B28" t="s">
        <v>15</v>
      </c>
      <c r="C28">
        <v>31</v>
      </c>
      <c r="D28" t="s">
        <v>16</v>
      </c>
      <c r="E28" s="6">
        <v>44450</v>
      </c>
      <c r="F28" t="s">
        <v>12</v>
      </c>
      <c r="G28">
        <v>48950</v>
      </c>
      <c r="H28" t="s">
        <v>205</v>
      </c>
      <c r="I28" s="9">
        <f ca="1">(TODAY()-Staff[[#This Row],[Date Joined]])/365</f>
        <v>2.0410958904109591</v>
      </c>
      <c r="J28" s="19">
        <f ca="1">ROUND(IF(Staff[[#This Row],[Tenure]]&gt;2,3%,2%)*(Staff[[#This Row],[Salary]]),0)</f>
        <v>1469</v>
      </c>
      <c r="K28" s="20">
        <f>_xlfn.XLOOKUP(Staff[[#This Row],[Rating]],'Salary Vs Rating Scatterplot'!B:B,'Salary Vs Rating Scatterplot'!C:C)</f>
        <v>3</v>
      </c>
      <c r="L28" s="9"/>
    </row>
    <row r="29" spans="1:21" x14ac:dyDescent="0.3">
      <c r="A29" t="s">
        <v>14</v>
      </c>
      <c r="B29" t="s">
        <v>15</v>
      </c>
      <c r="C29">
        <v>31</v>
      </c>
      <c r="D29" t="s">
        <v>16</v>
      </c>
      <c r="E29" s="6">
        <v>44511</v>
      </c>
      <c r="F29" t="s">
        <v>12</v>
      </c>
      <c r="G29">
        <v>48950</v>
      </c>
      <c r="H29" t="s">
        <v>207</v>
      </c>
      <c r="I29" s="9">
        <f ca="1">(TODAY()-Staff[[#This Row],[Date Joined]])/365</f>
        <v>1.8739726027397261</v>
      </c>
      <c r="J29" s="19">
        <f ca="1">ROUND(IF(Staff[[#This Row],[Tenure]]&gt;2,3%,2%)*(Staff[[#This Row],[Salary]]),0)</f>
        <v>979</v>
      </c>
      <c r="K29" s="20">
        <f>_xlfn.XLOOKUP(Staff[[#This Row],[Rating]],'Salary Vs Rating Scatterplot'!B:B,'Salary Vs Rating Scatterplot'!C:C)</f>
        <v>3</v>
      </c>
      <c r="L29" s="9"/>
    </row>
    <row r="30" spans="1:21" x14ac:dyDescent="0.3">
      <c r="A30" t="s">
        <v>146</v>
      </c>
      <c r="B30" t="s">
        <v>15</v>
      </c>
      <c r="C30">
        <v>27</v>
      </c>
      <c r="D30" t="s">
        <v>16</v>
      </c>
      <c r="E30" s="6">
        <v>44506</v>
      </c>
      <c r="F30" t="s">
        <v>21</v>
      </c>
      <c r="G30">
        <v>48980</v>
      </c>
      <c r="H30" t="s">
        <v>205</v>
      </c>
      <c r="I30" s="9">
        <f ca="1">(TODAY()-Staff[[#This Row],[Date Joined]])/365</f>
        <v>1.8876712328767122</v>
      </c>
      <c r="J30" s="19">
        <f ca="1">ROUND(IF(Staff[[#This Row],[Tenure]]&gt;2,3%,2%)*(Staff[[#This Row],[Salary]]),0)</f>
        <v>980</v>
      </c>
      <c r="K30" s="20">
        <f>_xlfn.XLOOKUP(Staff[[#This Row],[Rating]],'Salary Vs Rating Scatterplot'!B:B,'Salary Vs Rating Scatterplot'!C:C)</f>
        <v>3</v>
      </c>
      <c r="L30" s="9"/>
    </row>
    <row r="31" spans="1:21" x14ac:dyDescent="0.3">
      <c r="A31" t="s">
        <v>53</v>
      </c>
      <c r="B31" t="s">
        <v>15</v>
      </c>
      <c r="C31">
        <v>27</v>
      </c>
      <c r="D31" t="s">
        <v>16</v>
      </c>
      <c r="E31" s="6">
        <v>44567</v>
      </c>
      <c r="F31" t="s">
        <v>21</v>
      </c>
      <c r="G31">
        <v>48980</v>
      </c>
      <c r="H31" t="s">
        <v>207</v>
      </c>
      <c r="I31" s="9">
        <f ca="1">(TODAY()-Staff[[#This Row],[Date Joined]])/365</f>
        <v>1.7205479452054795</v>
      </c>
      <c r="J31" s="19">
        <f ca="1">ROUND(IF(Staff[[#This Row],[Tenure]]&gt;2,3%,2%)*(Staff[[#This Row],[Salary]]),0)</f>
        <v>980</v>
      </c>
      <c r="K31" s="20">
        <f>_xlfn.XLOOKUP(Staff[[#This Row],[Rating]],'Salary Vs Rating Scatterplot'!B:B,'Salary Vs Rating Scatterplot'!C:C)</f>
        <v>3</v>
      </c>
      <c r="L31" s="9"/>
    </row>
    <row r="32" spans="1:21" x14ac:dyDescent="0.3">
      <c r="A32" t="s">
        <v>165</v>
      </c>
      <c r="B32" t="s">
        <v>8</v>
      </c>
      <c r="C32">
        <v>34</v>
      </c>
      <c r="D32" t="s">
        <v>24</v>
      </c>
      <c r="E32" s="6">
        <v>44660</v>
      </c>
      <c r="F32" t="s">
        <v>19</v>
      </c>
      <c r="G32">
        <v>49630</v>
      </c>
      <c r="H32" t="s">
        <v>205</v>
      </c>
      <c r="I32" s="9">
        <f ca="1">(TODAY()-Staff[[#This Row],[Date Joined]])/365</f>
        <v>1.4657534246575343</v>
      </c>
      <c r="J32" s="19">
        <f ca="1">ROUND(IF(Staff[[#This Row],[Tenure]]&gt;2,3%,2%)*(Staff[[#This Row],[Salary]]),0)</f>
        <v>993</v>
      </c>
      <c r="K32" s="20">
        <f>_xlfn.XLOOKUP(Staff[[#This Row],[Rating]],'Salary Vs Rating Scatterplot'!B:B,'Salary Vs Rating Scatterplot'!C:C)</f>
        <v>2</v>
      </c>
      <c r="L32" s="9"/>
    </row>
    <row r="33" spans="1:12" x14ac:dyDescent="0.3">
      <c r="A33" t="s">
        <v>73</v>
      </c>
      <c r="B33" t="s">
        <v>8</v>
      </c>
      <c r="C33">
        <v>34</v>
      </c>
      <c r="D33" t="s">
        <v>24</v>
      </c>
      <c r="E33" s="6">
        <v>44721</v>
      </c>
      <c r="F33" t="s">
        <v>19</v>
      </c>
      <c r="G33">
        <v>49630</v>
      </c>
      <c r="H33" t="s">
        <v>207</v>
      </c>
      <c r="I33" s="9">
        <f ca="1">(TODAY()-Staff[[#This Row],[Date Joined]])/365</f>
        <v>1.2986301369863014</v>
      </c>
      <c r="J33" s="19">
        <f ca="1">ROUND(IF(Staff[[#This Row],[Tenure]]&gt;2,3%,2%)*(Staff[[#This Row],[Salary]]),0)</f>
        <v>993</v>
      </c>
      <c r="K33" s="20">
        <f>_xlfn.XLOOKUP(Staff[[#This Row],[Rating]],'Salary Vs Rating Scatterplot'!B:B,'Salary Vs Rating Scatterplot'!C:C)</f>
        <v>2</v>
      </c>
      <c r="L33" s="9"/>
    </row>
    <row r="34" spans="1:12" x14ac:dyDescent="0.3">
      <c r="A34" t="s">
        <v>155</v>
      </c>
      <c r="B34" t="s">
        <v>15</v>
      </c>
      <c r="C34">
        <v>24</v>
      </c>
      <c r="D34" t="s">
        <v>24</v>
      </c>
      <c r="E34" s="6">
        <v>44375</v>
      </c>
      <c r="F34" t="s">
        <v>21</v>
      </c>
      <c r="G34">
        <v>52610</v>
      </c>
      <c r="H34" t="s">
        <v>205</v>
      </c>
      <c r="I34" s="9">
        <f ca="1">(TODAY()-Staff[[#This Row],[Date Joined]])/365</f>
        <v>2.2465753424657535</v>
      </c>
      <c r="J34" s="19">
        <f ca="1">ROUND(IF(Staff[[#This Row],[Tenure]]&gt;2,3%,2%)*(Staff[[#This Row],[Salary]]),0)</f>
        <v>1578</v>
      </c>
      <c r="K34" s="20">
        <f>_xlfn.XLOOKUP(Staff[[#This Row],[Rating]],'Salary Vs Rating Scatterplot'!B:B,'Salary Vs Rating Scatterplot'!C:C)</f>
        <v>2</v>
      </c>
      <c r="L34" s="9"/>
    </row>
    <row r="35" spans="1:12" x14ac:dyDescent="0.3">
      <c r="A35" t="s">
        <v>63</v>
      </c>
      <c r="B35" t="s">
        <v>15</v>
      </c>
      <c r="C35">
        <v>24</v>
      </c>
      <c r="D35" t="s">
        <v>24</v>
      </c>
      <c r="E35" s="6">
        <v>44436</v>
      </c>
      <c r="F35" t="s">
        <v>21</v>
      </c>
      <c r="G35">
        <v>52610</v>
      </c>
      <c r="H35" t="s">
        <v>207</v>
      </c>
      <c r="I35" s="9">
        <f ca="1">(TODAY()-Staff[[#This Row],[Date Joined]])/365</f>
        <v>2.0794520547945203</v>
      </c>
      <c r="J35" s="19">
        <f ca="1">ROUND(IF(Staff[[#This Row],[Tenure]]&gt;2,3%,2%)*(Staff[[#This Row],[Salary]]),0)</f>
        <v>1578</v>
      </c>
      <c r="K35" s="20">
        <f>_xlfn.XLOOKUP(Staff[[#This Row],[Rating]],'Salary Vs Rating Scatterplot'!B:B,'Salary Vs Rating Scatterplot'!C:C)</f>
        <v>2</v>
      </c>
      <c r="L35" s="9"/>
    </row>
    <row r="36" spans="1:12" x14ac:dyDescent="0.3">
      <c r="A36" t="s">
        <v>167</v>
      </c>
      <c r="B36" t="s">
        <v>8</v>
      </c>
      <c r="C36">
        <v>28</v>
      </c>
      <c r="D36" t="s">
        <v>16</v>
      </c>
      <c r="E36" s="6">
        <v>44296</v>
      </c>
      <c r="F36" t="s">
        <v>19</v>
      </c>
      <c r="G36">
        <v>53240</v>
      </c>
      <c r="H36" t="s">
        <v>205</v>
      </c>
      <c r="I36" s="9">
        <f ca="1">(TODAY()-Staff[[#This Row],[Date Joined]])/365</f>
        <v>2.463013698630137</v>
      </c>
      <c r="J36" s="19">
        <f ca="1">ROUND(IF(Staff[[#This Row],[Tenure]]&gt;2,3%,2%)*(Staff[[#This Row],[Salary]]),0)</f>
        <v>1597</v>
      </c>
      <c r="K36" s="20">
        <f>_xlfn.XLOOKUP(Staff[[#This Row],[Rating]],'Salary Vs Rating Scatterplot'!B:B,'Salary Vs Rating Scatterplot'!C:C)</f>
        <v>3</v>
      </c>
      <c r="L36" s="9"/>
    </row>
    <row r="37" spans="1:12" x14ac:dyDescent="0.3">
      <c r="A37" t="s">
        <v>75</v>
      </c>
      <c r="B37" t="s">
        <v>8</v>
      </c>
      <c r="C37">
        <v>28</v>
      </c>
      <c r="D37" t="s">
        <v>16</v>
      </c>
      <c r="E37" s="6">
        <v>44357</v>
      </c>
      <c r="F37" t="s">
        <v>19</v>
      </c>
      <c r="G37">
        <v>53240</v>
      </c>
      <c r="H37" t="s">
        <v>207</v>
      </c>
      <c r="I37" s="9">
        <f ca="1">(TODAY()-Staff[[#This Row],[Date Joined]])/365</f>
        <v>2.2958904109589042</v>
      </c>
      <c r="J37" s="19">
        <f ca="1">ROUND(IF(Staff[[#This Row],[Tenure]]&gt;2,3%,2%)*(Staff[[#This Row],[Salary]]),0)</f>
        <v>1597</v>
      </c>
      <c r="K37" s="20">
        <f>_xlfn.XLOOKUP(Staff[[#This Row],[Rating]],'Salary Vs Rating Scatterplot'!B:B,'Salary Vs Rating Scatterplot'!C:C)</f>
        <v>3</v>
      </c>
      <c r="L37" s="9"/>
    </row>
    <row r="38" spans="1:12" x14ac:dyDescent="0.3">
      <c r="A38" t="s">
        <v>157</v>
      </c>
      <c r="B38" t="s">
        <v>15</v>
      </c>
      <c r="C38">
        <v>32</v>
      </c>
      <c r="D38" t="s">
        <v>16</v>
      </c>
      <c r="E38" s="6">
        <v>44403</v>
      </c>
      <c r="F38" t="s">
        <v>19</v>
      </c>
      <c r="G38">
        <v>53540</v>
      </c>
      <c r="H38" t="s">
        <v>205</v>
      </c>
      <c r="I38" s="9">
        <f ca="1">(TODAY()-Staff[[#This Row],[Date Joined]])/365</f>
        <v>2.1698630136986301</v>
      </c>
      <c r="J38" s="19">
        <f ca="1">ROUND(IF(Staff[[#This Row],[Tenure]]&gt;2,3%,2%)*(Staff[[#This Row],[Salary]]),0)</f>
        <v>1606</v>
      </c>
      <c r="K38" s="20">
        <f>_xlfn.XLOOKUP(Staff[[#This Row],[Rating]],'Salary Vs Rating Scatterplot'!B:B,'Salary Vs Rating Scatterplot'!C:C)</f>
        <v>3</v>
      </c>
      <c r="L38" s="9"/>
    </row>
    <row r="39" spans="1:12" x14ac:dyDescent="0.3">
      <c r="A39" t="s">
        <v>139</v>
      </c>
      <c r="B39" t="s">
        <v>15</v>
      </c>
      <c r="C39">
        <v>26</v>
      </c>
      <c r="D39" t="s">
        <v>16</v>
      </c>
      <c r="E39" s="6">
        <v>44350</v>
      </c>
      <c r="F39" t="s">
        <v>9</v>
      </c>
      <c r="G39">
        <v>53540</v>
      </c>
      <c r="H39" t="s">
        <v>205</v>
      </c>
      <c r="I39" s="9">
        <f ca="1">(TODAY()-Staff[[#This Row],[Date Joined]])/365</f>
        <v>2.3150684931506849</v>
      </c>
      <c r="J39" s="19">
        <f ca="1">ROUND(IF(Staff[[#This Row],[Tenure]]&gt;2,3%,2%)*(Staff[[#This Row],[Salary]]),0)</f>
        <v>1606</v>
      </c>
      <c r="K39" s="20">
        <f>_xlfn.XLOOKUP(Staff[[#This Row],[Rating]],'Salary Vs Rating Scatterplot'!B:B,'Salary Vs Rating Scatterplot'!C:C)</f>
        <v>3</v>
      </c>
      <c r="L39" s="9"/>
    </row>
    <row r="40" spans="1:12" x14ac:dyDescent="0.3">
      <c r="A40" t="s">
        <v>65</v>
      </c>
      <c r="B40" t="s">
        <v>15</v>
      </c>
      <c r="C40">
        <v>32</v>
      </c>
      <c r="D40" t="s">
        <v>16</v>
      </c>
      <c r="E40" s="6">
        <v>44465</v>
      </c>
      <c r="F40" t="s">
        <v>19</v>
      </c>
      <c r="G40">
        <v>53540</v>
      </c>
      <c r="H40" t="s">
        <v>207</v>
      </c>
      <c r="I40" s="9">
        <f ca="1">(TODAY()-Staff[[#This Row],[Date Joined]])/365</f>
        <v>2</v>
      </c>
      <c r="J40" s="19">
        <f ca="1">ROUND(IF(Staff[[#This Row],[Tenure]]&gt;2,3%,2%)*(Staff[[#This Row],[Salary]]),0)</f>
        <v>1071</v>
      </c>
      <c r="K40" s="20">
        <f>_xlfn.XLOOKUP(Staff[[#This Row],[Rating]],'Salary Vs Rating Scatterplot'!B:B,'Salary Vs Rating Scatterplot'!C:C)</f>
        <v>3</v>
      </c>
      <c r="L40" s="9"/>
    </row>
    <row r="41" spans="1:12" x14ac:dyDescent="0.3">
      <c r="A41" t="s">
        <v>46</v>
      </c>
      <c r="B41" t="s">
        <v>15</v>
      </c>
      <c r="C41">
        <v>26</v>
      </c>
      <c r="D41" t="s">
        <v>16</v>
      </c>
      <c r="E41" s="6">
        <v>44411</v>
      </c>
      <c r="F41" t="s">
        <v>9</v>
      </c>
      <c r="G41">
        <v>53540</v>
      </c>
      <c r="H41" t="s">
        <v>207</v>
      </c>
      <c r="I41" s="9">
        <f ca="1">(TODAY()-Staff[[#This Row],[Date Joined]])/365</f>
        <v>2.1479452054794521</v>
      </c>
      <c r="J41" s="19">
        <f ca="1">ROUND(IF(Staff[[#This Row],[Tenure]]&gt;2,3%,2%)*(Staff[[#This Row],[Salary]]),0)</f>
        <v>1606</v>
      </c>
      <c r="K41" s="20">
        <f>_xlfn.XLOOKUP(Staff[[#This Row],[Rating]],'Salary Vs Rating Scatterplot'!B:B,'Salary Vs Rating Scatterplot'!C:C)</f>
        <v>3</v>
      </c>
      <c r="L41" s="9"/>
    </row>
    <row r="42" spans="1:12" x14ac:dyDescent="0.3">
      <c r="A42" t="s">
        <v>174</v>
      </c>
      <c r="B42" t="s">
        <v>15</v>
      </c>
      <c r="C42">
        <v>33</v>
      </c>
      <c r="D42" t="s">
        <v>16</v>
      </c>
      <c r="E42" s="6">
        <v>44448</v>
      </c>
      <c r="F42" t="s">
        <v>12</v>
      </c>
      <c r="G42">
        <v>53870</v>
      </c>
      <c r="H42" t="s">
        <v>205</v>
      </c>
      <c r="I42" s="9">
        <f ca="1">(TODAY()-Staff[[#This Row],[Date Joined]])/365</f>
        <v>2.0465753424657533</v>
      </c>
      <c r="J42" s="19">
        <f ca="1">ROUND(IF(Staff[[#This Row],[Tenure]]&gt;2,3%,2%)*(Staff[[#This Row],[Salary]]),0)</f>
        <v>1616</v>
      </c>
      <c r="K42" s="20">
        <f>_xlfn.XLOOKUP(Staff[[#This Row],[Rating]],'Salary Vs Rating Scatterplot'!B:B,'Salary Vs Rating Scatterplot'!C:C)</f>
        <v>3</v>
      </c>
      <c r="L42" s="9"/>
    </row>
    <row r="43" spans="1:12" x14ac:dyDescent="0.3">
      <c r="A43" t="s">
        <v>82</v>
      </c>
      <c r="B43" t="s">
        <v>15</v>
      </c>
      <c r="C43">
        <v>33</v>
      </c>
      <c r="D43" t="s">
        <v>16</v>
      </c>
      <c r="E43" s="6">
        <v>44509</v>
      </c>
      <c r="F43" t="s">
        <v>12</v>
      </c>
      <c r="G43">
        <v>53870</v>
      </c>
      <c r="H43" t="s">
        <v>207</v>
      </c>
      <c r="I43" s="9">
        <f ca="1">(TODAY()-Staff[[#This Row],[Date Joined]])/365</f>
        <v>1.8794520547945206</v>
      </c>
      <c r="J43" s="19">
        <f ca="1">ROUND(IF(Staff[[#This Row],[Tenure]]&gt;2,3%,2%)*(Staff[[#This Row],[Salary]]),0)</f>
        <v>1077</v>
      </c>
      <c r="K43" s="20">
        <f>_xlfn.XLOOKUP(Staff[[#This Row],[Rating]],'Salary Vs Rating Scatterplot'!B:B,'Salary Vs Rating Scatterplot'!C:C)</f>
        <v>3</v>
      </c>
      <c r="L43" s="9"/>
    </row>
    <row r="44" spans="1:12" x14ac:dyDescent="0.3">
      <c r="A44" t="s">
        <v>182</v>
      </c>
      <c r="B44" t="s">
        <v>15</v>
      </c>
      <c r="C44">
        <v>27</v>
      </c>
      <c r="D44" t="s">
        <v>16</v>
      </c>
      <c r="E44" s="6">
        <v>44073</v>
      </c>
      <c r="F44" t="s">
        <v>19</v>
      </c>
      <c r="G44">
        <v>54970</v>
      </c>
      <c r="H44" t="s">
        <v>205</v>
      </c>
      <c r="I44" s="9">
        <f ca="1">(TODAY()-Staff[[#This Row],[Date Joined]])/365</f>
        <v>3.0739726027397261</v>
      </c>
      <c r="J44" s="19">
        <f ca="1">ROUND(IF(Staff[[#This Row],[Tenure]]&gt;2,3%,2%)*(Staff[[#This Row],[Salary]]),0)</f>
        <v>1649</v>
      </c>
      <c r="K44" s="20">
        <f>_xlfn.XLOOKUP(Staff[[#This Row],[Rating]],'Salary Vs Rating Scatterplot'!B:B,'Salary Vs Rating Scatterplot'!C:C)</f>
        <v>3</v>
      </c>
      <c r="L44" s="9"/>
    </row>
    <row r="45" spans="1:12" x14ac:dyDescent="0.3">
      <c r="A45" t="s">
        <v>89</v>
      </c>
      <c r="B45" t="s">
        <v>15</v>
      </c>
      <c r="C45">
        <v>27</v>
      </c>
      <c r="D45" t="s">
        <v>16</v>
      </c>
      <c r="E45" s="6">
        <v>44134</v>
      </c>
      <c r="F45" t="s">
        <v>19</v>
      </c>
      <c r="G45">
        <v>54970</v>
      </c>
      <c r="H45" t="s">
        <v>207</v>
      </c>
      <c r="I45" s="9">
        <f ca="1">(TODAY()-Staff[[#This Row],[Date Joined]])/365</f>
        <v>2.9068493150684933</v>
      </c>
      <c r="J45" s="19">
        <f ca="1">ROUND(IF(Staff[[#This Row],[Tenure]]&gt;2,3%,2%)*(Staff[[#This Row],[Salary]]),0)</f>
        <v>1649</v>
      </c>
      <c r="K45" s="20">
        <f>_xlfn.XLOOKUP(Staff[[#This Row],[Rating]],'Salary Vs Rating Scatterplot'!B:B,'Salary Vs Rating Scatterplot'!C:C)</f>
        <v>3</v>
      </c>
      <c r="L45" s="9"/>
    </row>
    <row r="46" spans="1:12" x14ac:dyDescent="0.3">
      <c r="A46" t="s">
        <v>202</v>
      </c>
      <c r="B46" t="s">
        <v>8</v>
      </c>
      <c r="C46">
        <v>38</v>
      </c>
      <c r="D46" t="s">
        <v>13</v>
      </c>
      <c r="E46" s="6">
        <v>44268</v>
      </c>
      <c r="F46" t="s">
        <v>19</v>
      </c>
      <c r="G46">
        <v>56870</v>
      </c>
      <c r="H46" t="s">
        <v>205</v>
      </c>
      <c r="I46" s="9">
        <f ca="1">(TODAY()-Staff[[#This Row],[Date Joined]])/365</f>
        <v>2.5397260273972604</v>
      </c>
      <c r="J46" s="19">
        <f ca="1">ROUND(IF(Staff[[#This Row],[Tenure]]&gt;2,3%,2%)*(Staff[[#This Row],[Salary]]),0)</f>
        <v>1706</v>
      </c>
      <c r="K46" s="20">
        <f>_xlfn.XLOOKUP(Staff[[#This Row],[Rating]],'Salary Vs Rating Scatterplot'!B:B,'Salary Vs Rating Scatterplot'!C:C)</f>
        <v>4</v>
      </c>
      <c r="L46" s="9"/>
    </row>
    <row r="47" spans="1:12" x14ac:dyDescent="0.3">
      <c r="A47" t="s">
        <v>109</v>
      </c>
      <c r="B47" t="s">
        <v>8</v>
      </c>
      <c r="C47">
        <v>38</v>
      </c>
      <c r="D47" t="s">
        <v>13</v>
      </c>
      <c r="E47" s="6">
        <v>44329</v>
      </c>
      <c r="F47" t="s">
        <v>19</v>
      </c>
      <c r="G47">
        <v>56870</v>
      </c>
      <c r="H47" t="s">
        <v>207</v>
      </c>
      <c r="I47" s="9">
        <f ca="1">(TODAY()-Staff[[#This Row],[Date Joined]])/365</f>
        <v>2.3726027397260272</v>
      </c>
      <c r="J47" s="19">
        <f ca="1">ROUND(IF(Staff[[#This Row],[Tenure]]&gt;2,3%,2%)*(Staff[[#This Row],[Salary]]),0)</f>
        <v>1706</v>
      </c>
      <c r="K47" s="20">
        <f>_xlfn.XLOOKUP(Staff[[#This Row],[Rating]],'Salary Vs Rating Scatterplot'!B:B,'Salary Vs Rating Scatterplot'!C:C)</f>
        <v>4</v>
      </c>
      <c r="L47" s="9"/>
    </row>
    <row r="48" spans="1:12" x14ac:dyDescent="0.3">
      <c r="A48" t="s">
        <v>125</v>
      </c>
      <c r="B48" t="s">
        <v>15</v>
      </c>
      <c r="C48">
        <v>21</v>
      </c>
      <c r="D48" t="s">
        <v>16</v>
      </c>
      <c r="E48" s="6">
        <v>44701</v>
      </c>
      <c r="F48" t="s">
        <v>9</v>
      </c>
      <c r="G48">
        <v>57090</v>
      </c>
      <c r="H48" t="s">
        <v>205</v>
      </c>
      <c r="I48" s="9">
        <f ca="1">(TODAY()-Staff[[#This Row],[Date Joined]])/365</f>
        <v>1.3534246575342466</v>
      </c>
      <c r="J48" s="19">
        <f ca="1">ROUND(IF(Staff[[#This Row],[Tenure]]&gt;2,3%,2%)*(Staff[[#This Row],[Salary]]),0)</f>
        <v>1142</v>
      </c>
      <c r="K48" s="20">
        <f>_xlfn.XLOOKUP(Staff[[#This Row],[Rating]],'Salary Vs Rating Scatterplot'!B:B,'Salary Vs Rating Scatterplot'!C:C)</f>
        <v>3</v>
      </c>
      <c r="L48" s="9"/>
    </row>
    <row r="49" spans="1:12" x14ac:dyDescent="0.3">
      <c r="A49" t="s">
        <v>31</v>
      </c>
      <c r="B49" t="s">
        <v>15</v>
      </c>
      <c r="C49">
        <v>21</v>
      </c>
      <c r="D49" t="s">
        <v>16</v>
      </c>
      <c r="E49" s="6">
        <v>44762</v>
      </c>
      <c r="F49" t="s">
        <v>9</v>
      </c>
      <c r="G49">
        <v>57090</v>
      </c>
      <c r="H49" t="s">
        <v>207</v>
      </c>
      <c r="I49" s="9">
        <f ca="1">(TODAY()-Staff[[#This Row],[Date Joined]])/365</f>
        <v>1.1863013698630136</v>
      </c>
      <c r="J49" s="19">
        <f ca="1">ROUND(IF(Staff[[#This Row],[Tenure]]&gt;2,3%,2%)*(Staff[[#This Row],[Salary]]),0)</f>
        <v>1142</v>
      </c>
      <c r="K49" s="20">
        <f>_xlfn.XLOOKUP(Staff[[#This Row],[Rating]],'Salary Vs Rating Scatterplot'!B:B,'Salary Vs Rating Scatterplot'!C:C)</f>
        <v>3</v>
      </c>
      <c r="L49" s="9"/>
    </row>
    <row r="50" spans="1:12" x14ac:dyDescent="0.3">
      <c r="A50" t="s">
        <v>120</v>
      </c>
      <c r="B50" t="s">
        <v>8</v>
      </c>
      <c r="C50">
        <v>31</v>
      </c>
      <c r="D50" t="s">
        <v>16</v>
      </c>
      <c r="E50" s="6">
        <v>44604</v>
      </c>
      <c r="F50" t="s">
        <v>12</v>
      </c>
      <c r="G50">
        <v>58100</v>
      </c>
      <c r="H50" t="s">
        <v>205</v>
      </c>
      <c r="I50" s="9">
        <f ca="1">(TODAY()-Staff[[#This Row],[Date Joined]])/365</f>
        <v>1.6191780821917807</v>
      </c>
      <c r="J50" s="19">
        <f ca="1">ROUND(IF(Staff[[#This Row],[Tenure]]&gt;2,3%,2%)*(Staff[[#This Row],[Salary]]),0)</f>
        <v>1162</v>
      </c>
      <c r="K50" s="20">
        <f>_xlfn.XLOOKUP(Staff[[#This Row],[Rating]],'Salary Vs Rating Scatterplot'!B:B,'Salary Vs Rating Scatterplot'!C:C)</f>
        <v>3</v>
      </c>
      <c r="L50" s="9"/>
    </row>
    <row r="51" spans="1:12" x14ac:dyDescent="0.3">
      <c r="A51" t="s">
        <v>26</v>
      </c>
      <c r="B51" t="s">
        <v>8</v>
      </c>
      <c r="C51">
        <v>31</v>
      </c>
      <c r="D51" t="s">
        <v>16</v>
      </c>
      <c r="E51" s="6">
        <v>44663</v>
      </c>
      <c r="F51" t="s">
        <v>12</v>
      </c>
      <c r="G51">
        <v>58100</v>
      </c>
      <c r="H51" t="s">
        <v>207</v>
      </c>
      <c r="I51" s="9">
        <f ca="1">(TODAY()-Staff[[#This Row],[Date Joined]])/365</f>
        <v>1.4575342465753425</v>
      </c>
      <c r="J51" s="19">
        <f ca="1">ROUND(IF(Staff[[#This Row],[Tenure]]&gt;2,3%,2%)*(Staff[[#This Row],[Salary]]),0)</f>
        <v>1162</v>
      </c>
      <c r="K51" s="20">
        <f>_xlfn.XLOOKUP(Staff[[#This Row],[Rating]],'Salary Vs Rating Scatterplot'!B:B,'Salary Vs Rating Scatterplot'!C:C)</f>
        <v>3</v>
      </c>
      <c r="L51" s="9"/>
    </row>
    <row r="52" spans="1:12" x14ac:dyDescent="0.3">
      <c r="A52" t="s">
        <v>130</v>
      </c>
      <c r="B52" t="s">
        <v>8</v>
      </c>
      <c r="C52">
        <v>34</v>
      </c>
      <c r="D52" t="s">
        <v>16</v>
      </c>
      <c r="E52" s="6">
        <v>44594</v>
      </c>
      <c r="F52" t="s">
        <v>21</v>
      </c>
      <c r="G52">
        <v>58940</v>
      </c>
      <c r="H52" t="s">
        <v>205</v>
      </c>
      <c r="I52" s="9">
        <f ca="1">(TODAY()-Staff[[#This Row],[Date Joined]])/365</f>
        <v>1.6465753424657534</v>
      </c>
      <c r="J52" s="19">
        <f ca="1">ROUND(IF(Staff[[#This Row],[Tenure]]&gt;2,3%,2%)*(Staff[[#This Row],[Salary]]),0)</f>
        <v>1179</v>
      </c>
      <c r="K52" s="20">
        <f>_xlfn.XLOOKUP(Staff[[#This Row],[Rating]],'Salary Vs Rating Scatterplot'!B:B,'Salary Vs Rating Scatterplot'!C:C)</f>
        <v>3</v>
      </c>
      <c r="L52" s="9"/>
    </row>
    <row r="53" spans="1:12" x14ac:dyDescent="0.3">
      <c r="A53" t="s">
        <v>36</v>
      </c>
      <c r="B53" t="s">
        <v>8</v>
      </c>
      <c r="C53">
        <v>34</v>
      </c>
      <c r="D53" t="s">
        <v>16</v>
      </c>
      <c r="E53" s="6">
        <v>44653</v>
      </c>
      <c r="F53" t="s">
        <v>21</v>
      </c>
      <c r="G53">
        <v>58940</v>
      </c>
      <c r="H53" t="s">
        <v>207</v>
      </c>
      <c r="I53" s="9">
        <f ca="1">(TODAY()-Staff[[#This Row],[Date Joined]])/365</f>
        <v>1.484931506849315</v>
      </c>
      <c r="J53" s="19">
        <f ca="1">ROUND(IF(Staff[[#This Row],[Tenure]]&gt;2,3%,2%)*(Staff[[#This Row],[Salary]]),0)</f>
        <v>1179</v>
      </c>
      <c r="K53" s="20">
        <f>_xlfn.XLOOKUP(Staff[[#This Row],[Rating]],'Salary Vs Rating Scatterplot'!B:B,'Salary Vs Rating Scatterplot'!C:C)</f>
        <v>3</v>
      </c>
      <c r="L53" s="9"/>
    </row>
    <row r="54" spans="1:12" x14ac:dyDescent="0.3">
      <c r="A54" t="s">
        <v>193</v>
      </c>
      <c r="B54" t="s">
        <v>15</v>
      </c>
      <c r="C54">
        <v>19</v>
      </c>
      <c r="D54" t="s">
        <v>16</v>
      </c>
      <c r="E54" s="6">
        <v>44218</v>
      </c>
      <c r="F54" t="s">
        <v>9</v>
      </c>
      <c r="G54">
        <v>58960</v>
      </c>
      <c r="H54" t="s">
        <v>205</v>
      </c>
      <c r="I54" s="9">
        <f ca="1">(TODAY()-Staff[[#This Row],[Date Joined]])/365</f>
        <v>2.6767123287671235</v>
      </c>
      <c r="J54" s="19">
        <f ca="1">ROUND(IF(Staff[[#This Row],[Tenure]]&gt;2,3%,2%)*(Staff[[#This Row],[Salary]]),0)</f>
        <v>1769</v>
      </c>
      <c r="K54" s="20">
        <f>_xlfn.XLOOKUP(Staff[[#This Row],[Rating]],'Salary Vs Rating Scatterplot'!B:B,'Salary Vs Rating Scatterplot'!C:C)</f>
        <v>3</v>
      </c>
      <c r="L54" s="9"/>
    </row>
    <row r="55" spans="1:12" x14ac:dyDescent="0.3">
      <c r="A55" t="s">
        <v>100</v>
      </c>
      <c r="B55" t="s">
        <v>15</v>
      </c>
      <c r="C55">
        <v>19</v>
      </c>
      <c r="D55" t="s">
        <v>16</v>
      </c>
      <c r="E55" s="6">
        <v>44277</v>
      </c>
      <c r="F55" t="s">
        <v>9</v>
      </c>
      <c r="G55">
        <v>58960</v>
      </c>
      <c r="H55" t="s">
        <v>207</v>
      </c>
      <c r="I55" s="9">
        <f ca="1">(TODAY()-Staff[[#This Row],[Date Joined]])/365</f>
        <v>2.515068493150685</v>
      </c>
      <c r="J55" s="19">
        <f ca="1">ROUND(IF(Staff[[#This Row],[Tenure]]&gt;2,3%,2%)*(Staff[[#This Row],[Salary]]),0)</f>
        <v>1769</v>
      </c>
      <c r="K55" s="20">
        <f>_xlfn.XLOOKUP(Staff[[#This Row],[Rating]],'Salary Vs Rating Scatterplot'!B:B,'Salary Vs Rating Scatterplot'!C:C)</f>
        <v>3</v>
      </c>
      <c r="L55" s="9"/>
    </row>
    <row r="56" spans="1:12" x14ac:dyDescent="0.3">
      <c r="A56" t="s">
        <v>171</v>
      </c>
      <c r="B56" t="s">
        <v>15</v>
      </c>
      <c r="C56">
        <v>33</v>
      </c>
      <c r="D56" t="s">
        <v>16</v>
      </c>
      <c r="E56" s="6">
        <v>44181</v>
      </c>
      <c r="F56" t="s">
        <v>21</v>
      </c>
      <c r="G56">
        <v>59430</v>
      </c>
      <c r="H56" t="s">
        <v>205</v>
      </c>
      <c r="I56" s="9">
        <f ca="1">(TODAY()-Staff[[#This Row],[Date Joined]])/365</f>
        <v>2.7780821917808218</v>
      </c>
      <c r="J56" s="19">
        <f ca="1">ROUND(IF(Staff[[#This Row],[Tenure]]&gt;2,3%,2%)*(Staff[[#This Row],[Salary]]),0)</f>
        <v>1783</v>
      </c>
      <c r="K56" s="20">
        <f>_xlfn.XLOOKUP(Staff[[#This Row],[Rating]],'Salary Vs Rating Scatterplot'!B:B,'Salary Vs Rating Scatterplot'!C:C)</f>
        <v>3</v>
      </c>
      <c r="L56" s="9"/>
    </row>
    <row r="57" spans="1:12" x14ac:dyDescent="0.3">
      <c r="A57" t="s">
        <v>79</v>
      </c>
      <c r="B57" t="s">
        <v>15</v>
      </c>
      <c r="C57">
        <v>33</v>
      </c>
      <c r="D57" t="s">
        <v>16</v>
      </c>
      <c r="E57" s="6">
        <v>44243</v>
      </c>
      <c r="F57" t="s">
        <v>21</v>
      </c>
      <c r="G57">
        <v>59430</v>
      </c>
      <c r="H57" t="s">
        <v>207</v>
      </c>
      <c r="I57" s="9">
        <f ca="1">(TODAY()-Staff[[#This Row],[Date Joined]])/365</f>
        <v>2.6082191780821917</v>
      </c>
      <c r="J57" s="19">
        <f ca="1">ROUND(IF(Staff[[#This Row],[Tenure]]&gt;2,3%,2%)*(Staff[[#This Row],[Salary]]),0)</f>
        <v>1783</v>
      </c>
      <c r="K57" s="20">
        <f>_xlfn.XLOOKUP(Staff[[#This Row],[Rating]],'Salary Vs Rating Scatterplot'!B:B,'Salary Vs Rating Scatterplot'!C:C)</f>
        <v>3</v>
      </c>
      <c r="L57" s="9"/>
    </row>
    <row r="58" spans="1:12" x14ac:dyDescent="0.3">
      <c r="A58" t="s">
        <v>132</v>
      </c>
      <c r="B58" t="s">
        <v>8</v>
      </c>
      <c r="C58">
        <v>34</v>
      </c>
      <c r="D58" t="s">
        <v>16</v>
      </c>
      <c r="E58" s="6">
        <v>44550</v>
      </c>
      <c r="F58" t="s">
        <v>21</v>
      </c>
      <c r="G58">
        <v>60130</v>
      </c>
      <c r="H58" t="s">
        <v>205</v>
      </c>
      <c r="I58" s="9">
        <f ca="1">(TODAY()-Staff[[#This Row],[Date Joined]])/365</f>
        <v>1.7671232876712328</v>
      </c>
      <c r="J58" s="19">
        <f ca="1">ROUND(IF(Staff[[#This Row],[Tenure]]&gt;2,3%,2%)*(Staff[[#This Row],[Salary]]),0)</f>
        <v>1203</v>
      </c>
      <c r="K58" s="20">
        <f>_xlfn.XLOOKUP(Staff[[#This Row],[Rating]],'Salary Vs Rating Scatterplot'!B:B,'Salary Vs Rating Scatterplot'!C:C)</f>
        <v>3</v>
      </c>
      <c r="L58" s="9"/>
    </row>
    <row r="59" spans="1:12" x14ac:dyDescent="0.3">
      <c r="A59" t="s">
        <v>38</v>
      </c>
      <c r="B59" t="s">
        <v>8</v>
      </c>
      <c r="C59">
        <v>34</v>
      </c>
      <c r="D59" t="s">
        <v>16</v>
      </c>
      <c r="E59" s="6">
        <v>44612</v>
      </c>
      <c r="F59" t="s">
        <v>21</v>
      </c>
      <c r="G59">
        <v>60130</v>
      </c>
      <c r="H59" t="s">
        <v>207</v>
      </c>
      <c r="I59" s="9">
        <f ca="1">(TODAY()-Staff[[#This Row],[Date Joined]])/365</f>
        <v>1.5972602739726027</v>
      </c>
      <c r="J59" s="19">
        <f ca="1">ROUND(IF(Staff[[#This Row],[Tenure]]&gt;2,3%,2%)*(Staff[[#This Row],[Salary]]),0)</f>
        <v>1203</v>
      </c>
      <c r="K59" s="20">
        <f>_xlfn.XLOOKUP(Staff[[#This Row],[Rating]],'Salary Vs Rating Scatterplot'!B:B,'Salary Vs Rating Scatterplot'!C:C)</f>
        <v>3</v>
      </c>
      <c r="L59" s="9"/>
    </row>
    <row r="60" spans="1:12" x14ac:dyDescent="0.3">
      <c r="A60" t="s">
        <v>131</v>
      </c>
      <c r="B60" t="s">
        <v>15</v>
      </c>
      <c r="C60">
        <v>30</v>
      </c>
      <c r="D60" t="s">
        <v>16</v>
      </c>
      <c r="E60" s="6">
        <v>44607</v>
      </c>
      <c r="F60" t="s">
        <v>9</v>
      </c>
      <c r="G60">
        <v>60570</v>
      </c>
      <c r="H60" t="s">
        <v>205</v>
      </c>
      <c r="I60" s="9">
        <f ca="1">(TODAY()-Staff[[#This Row],[Date Joined]])/365</f>
        <v>1.6109589041095891</v>
      </c>
      <c r="J60" s="19">
        <f ca="1">ROUND(IF(Staff[[#This Row],[Tenure]]&gt;2,3%,2%)*(Staff[[#This Row],[Salary]]),0)</f>
        <v>1211</v>
      </c>
      <c r="K60" s="20">
        <f>_xlfn.XLOOKUP(Staff[[#This Row],[Rating]],'Salary Vs Rating Scatterplot'!B:B,'Salary Vs Rating Scatterplot'!C:C)</f>
        <v>3</v>
      </c>
      <c r="L60" s="9"/>
    </row>
    <row r="61" spans="1:12" x14ac:dyDescent="0.3">
      <c r="A61" t="s">
        <v>37</v>
      </c>
      <c r="B61" t="s">
        <v>15</v>
      </c>
      <c r="C61">
        <v>30</v>
      </c>
      <c r="D61" t="s">
        <v>16</v>
      </c>
      <c r="E61" s="6">
        <v>44666</v>
      </c>
      <c r="F61" t="s">
        <v>9</v>
      </c>
      <c r="G61">
        <v>60570</v>
      </c>
      <c r="H61" t="s">
        <v>207</v>
      </c>
      <c r="I61" s="9">
        <f ca="1">(TODAY()-Staff[[#This Row],[Date Joined]])/365</f>
        <v>1.4493150684931506</v>
      </c>
      <c r="J61" s="19">
        <f ca="1">ROUND(IF(Staff[[#This Row],[Tenure]]&gt;2,3%,2%)*(Staff[[#This Row],[Salary]]),0)</f>
        <v>1211</v>
      </c>
      <c r="K61" s="20">
        <f>_xlfn.XLOOKUP(Staff[[#This Row],[Rating]],'Salary Vs Rating Scatterplot'!B:B,'Salary Vs Rating Scatterplot'!C:C)</f>
        <v>3</v>
      </c>
      <c r="L61" s="9"/>
    </row>
    <row r="62" spans="1:12" x14ac:dyDescent="0.3">
      <c r="A62" t="s">
        <v>153</v>
      </c>
      <c r="B62" t="s">
        <v>8</v>
      </c>
      <c r="C62">
        <v>24</v>
      </c>
      <c r="D62" t="s">
        <v>16</v>
      </c>
      <c r="E62" s="6">
        <v>44087</v>
      </c>
      <c r="F62" t="s">
        <v>12</v>
      </c>
      <c r="G62">
        <v>62780</v>
      </c>
      <c r="H62" t="s">
        <v>205</v>
      </c>
      <c r="I62" s="9">
        <f ca="1">(TODAY()-Staff[[#This Row],[Date Joined]])/365</f>
        <v>3.0356164383561643</v>
      </c>
      <c r="J62" s="19">
        <f ca="1">ROUND(IF(Staff[[#This Row],[Tenure]]&gt;2,3%,2%)*(Staff[[#This Row],[Salary]]),0)</f>
        <v>1883</v>
      </c>
      <c r="K62" s="20">
        <f>_xlfn.XLOOKUP(Staff[[#This Row],[Rating]],'Salary Vs Rating Scatterplot'!B:B,'Salary Vs Rating Scatterplot'!C:C)</f>
        <v>3</v>
      </c>
      <c r="L62" s="9"/>
    </row>
    <row r="63" spans="1:12" x14ac:dyDescent="0.3">
      <c r="A63" t="s">
        <v>61</v>
      </c>
      <c r="B63" t="s">
        <v>8</v>
      </c>
      <c r="C63">
        <v>24</v>
      </c>
      <c r="D63" t="s">
        <v>16</v>
      </c>
      <c r="E63" s="6">
        <v>44148</v>
      </c>
      <c r="F63" t="s">
        <v>12</v>
      </c>
      <c r="G63">
        <v>62780</v>
      </c>
      <c r="H63" t="s">
        <v>207</v>
      </c>
      <c r="I63" s="9">
        <f ca="1">(TODAY()-Staff[[#This Row],[Date Joined]])/365</f>
        <v>2.8684931506849316</v>
      </c>
      <c r="J63" s="19">
        <f ca="1">ROUND(IF(Staff[[#This Row],[Tenure]]&gt;2,3%,2%)*(Staff[[#This Row],[Salary]]),0)</f>
        <v>1883</v>
      </c>
      <c r="K63" s="20">
        <f>_xlfn.XLOOKUP(Staff[[#This Row],[Rating]],'Salary Vs Rating Scatterplot'!B:B,'Salary Vs Rating Scatterplot'!C:C)</f>
        <v>3</v>
      </c>
      <c r="L63" s="9"/>
    </row>
    <row r="64" spans="1:12" x14ac:dyDescent="0.3">
      <c r="A64" t="s">
        <v>116</v>
      </c>
      <c r="B64" t="s">
        <v>206</v>
      </c>
      <c r="C64">
        <v>30</v>
      </c>
      <c r="D64" t="s">
        <v>16</v>
      </c>
      <c r="E64" s="6">
        <v>44535</v>
      </c>
      <c r="F64" t="s">
        <v>21</v>
      </c>
      <c r="G64">
        <v>64000</v>
      </c>
      <c r="H64" t="s">
        <v>205</v>
      </c>
      <c r="I64" s="9">
        <f ca="1">(TODAY()-Staff[[#This Row],[Date Joined]])/365</f>
        <v>1.8082191780821917</v>
      </c>
      <c r="J64" s="19">
        <f ca="1">ROUND(IF(Staff[[#This Row],[Tenure]]&gt;2,3%,2%)*(Staff[[#This Row],[Salary]]),0)</f>
        <v>1280</v>
      </c>
      <c r="K64" s="20">
        <f>_xlfn.XLOOKUP(Staff[[#This Row],[Rating]],'Salary Vs Rating Scatterplot'!B:B,'Salary Vs Rating Scatterplot'!C:C)</f>
        <v>3</v>
      </c>
      <c r="L64" s="9"/>
    </row>
    <row r="65" spans="1:12" x14ac:dyDescent="0.3">
      <c r="A65" t="s">
        <v>20</v>
      </c>
      <c r="B65" t="s">
        <v>206</v>
      </c>
      <c r="C65">
        <v>30</v>
      </c>
      <c r="D65" t="s">
        <v>16</v>
      </c>
      <c r="E65" s="6">
        <v>44597</v>
      </c>
      <c r="F65" t="s">
        <v>21</v>
      </c>
      <c r="G65">
        <v>64000</v>
      </c>
      <c r="H65" t="s">
        <v>207</v>
      </c>
      <c r="I65" s="9">
        <f ca="1">(TODAY()-Staff[[#This Row],[Date Joined]])/365</f>
        <v>1.6383561643835616</v>
      </c>
      <c r="J65" s="19">
        <f ca="1">ROUND(IF(Staff[[#This Row],[Tenure]]&gt;2,3%,2%)*(Staff[[#This Row],[Salary]]),0)</f>
        <v>1280</v>
      </c>
      <c r="K65" s="20">
        <f>_xlfn.XLOOKUP(Staff[[#This Row],[Rating]],'Salary Vs Rating Scatterplot'!B:B,'Salary Vs Rating Scatterplot'!C:C)</f>
        <v>3</v>
      </c>
      <c r="L65" s="9"/>
    </row>
    <row r="66" spans="1:12" x14ac:dyDescent="0.3">
      <c r="A66" t="s">
        <v>186</v>
      </c>
      <c r="B66" t="s">
        <v>8</v>
      </c>
      <c r="C66">
        <v>33</v>
      </c>
      <c r="D66" t="s">
        <v>16</v>
      </c>
      <c r="E66" s="6">
        <v>44006</v>
      </c>
      <c r="F66" t="s">
        <v>21</v>
      </c>
      <c r="G66">
        <v>65360</v>
      </c>
      <c r="H66" t="s">
        <v>205</v>
      </c>
      <c r="I66" s="9">
        <f ca="1">(TODAY()-Staff[[#This Row],[Date Joined]])/365</f>
        <v>3.2575342465753425</v>
      </c>
      <c r="J66" s="19">
        <f ca="1">ROUND(IF(Staff[[#This Row],[Tenure]]&gt;2,3%,2%)*(Staff[[#This Row],[Salary]]),0)</f>
        <v>1961</v>
      </c>
      <c r="K66" s="20">
        <f>_xlfn.XLOOKUP(Staff[[#This Row],[Rating]],'Salary Vs Rating Scatterplot'!B:B,'Salary Vs Rating Scatterplot'!C:C)</f>
        <v>3</v>
      </c>
      <c r="L66" s="9"/>
    </row>
    <row r="67" spans="1:12" x14ac:dyDescent="0.3">
      <c r="A67" t="s">
        <v>93</v>
      </c>
      <c r="B67" t="s">
        <v>8</v>
      </c>
      <c r="C67">
        <v>33</v>
      </c>
      <c r="D67" t="s">
        <v>16</v>
      </c>
      <c r="E67" s="6">
        <v>44067</v>
      </c>
      <c r="F67" t="s">
        <v>21</v>
      </c>
      <c r="G67">
        <v>65360</v>
      </c>
      <c r="H67" t="s">
        <v>207</v>
      </c>
      <c r="I67" s="9">
        <f ca="1">(TODAY()-Staff[[#This Row],[Date Joined]])/365</f>
        <v>3.0904109589041098</v>
      </c>
      <c r="J67" s="19">
        <f ca="1">ROUND(IF(Staff[[#This Row],[Tenure]]&gt;2,3%,2%)*(Staff[[#This Row],[Salary]]),0)</f>
        <v>1961</v>
      </c>
      <c r="K67" s="20">
        <f>_xlfn.XLOOKUP(Staff[[#This Row],[Rating]],'Salary Vs Rating Scatterplot'!B:B,'Salary Vs Rating Scatterplot'!C:C)</f>
        <v>3</v>
      </c>
      <c r="L67" s="9"/>
    </row>
    <row r="68" spans="1:12" x14ac:dyDescent="0.3">
      <c r="A68" t="s">
        <v>168</v>
      </c>
      <c r="B68" t="s">
        <v>15</v>
      </c>
      <c r="C68">
        <v>25</v>
      </c>
      <c r="D68" t="s">
        <v>16</v>
      </c>
      <c r="E68" s="6">
        <v>44322</v>
      </c>
      <c r="F68" t="s">
        <v>19</v>
      </c>
      <c r="G68">
        <v>65700</v>
      </c>
      <c r="H68" t="s">
        <v>205</v>
      </c>
      <c r="I68" s="9">
        <f ca="1">(TODAY()-Staff[[#This Row],[Date Joined]])/365</f>
        <v>2.3917808219178083</v>
      </c>
      <c r="J68" s="19">
        <f ca="1">ROUND(IF(Staff[[#This Row],[Tenure]]&gt;2,3%,2%)*(Staff[[#This Row],[Salary]]),0)</f>
        <v>1971</v>
      </c>
      <c r="K68" s="20">
        <f>_xlfn.XLOOKUP(Staff[[#This Row],[Rating]],'Salary Vs Rating Scatterplot'!B:B,'Salary Vs Rating Scatterplot'!C:C)</f>
        <v>3</v>
      </c>
      <c r="L68" s="9"/>
    </row>
    <row r="69" spans="1:12" x14ac:dyDescent="0.3">
      <c r="A69" t="s">
        <v>76</v>
      </c>
      <c r="B69" t="s">
        <v>15</v>
      </c>
      <c r="C69">
        <v>25</v>
      </c>
      <c r="D69" t="s">
        <v>16</v>
      </c>
      <c r="E69" s="6">
        <v>44383</v>
      </c>
      <c r="F69" t="s">
        <v>19</v>
      </c>
      <c r="G69">
        <v>65700</v>
      </c>
      <c r="H69" t="s">
        <v>207</v>
      </c>
      <c r="I69" s="9">
        <f ca="1">(TODAY()-Staff[[#This Row],[Date Joined]])/365</f>
        <v>2.2246575342465755</v>
      </c>
      <c r="J69" s="19">
        <f ca="1">ROUND(IF(Staff[[#This Row],[Tenure]]&gt;2,3%,2%)*(Staff[[#This Row],[Salary]]),0)</f>
        <v>1971</v>
      </c>
      <c r="K69" s="20">
        <f>_xlfn.XLOOKUP(Staff[[#This Row],[Rating]],'Salary Vs Rating Scatterplot'!B:B,'Salary Vs Rating Scatterplot'!C:C)</f>
        <v>3</v>
      </c>
      <c r="L69" s="9"/>
    </row>
    <row r="70" spans="1:12" x14ac:dyDescent="0.3">
      <c r="A70" t="s">
        <v>126</v>
      </c>
      <c r="B70" t="s">
        <v>8</v>
      </c>
      <c r="C70">
        <v>21</v>
      </c>
      <c r="D70" t="s">
        <v>16</v>
      </c>
      <c r="E70" s="6">
        <v>44256</v>
      </c>
      <c r="F70" t="s">
        <v>21</v>
      </c>
      <c r="G70">
        <v>65920</v>
      </c>
      <c r="H70" t="s">
        <v>205</v>
      </c>
      <c r="I70" s="9">
        <f ca="1">(TODAY()-Staff[[#This Row],[Date Joined]])/365</f>
        <v>2.5726027397260274</v>
      </c>
      <c r="J70" s="19">
        <f ca="1">ROUND(IF(Staff[[#This Row],[Tenure]]&gt;2,3%,2%)*(Staff[[#This Row],[Salary]]),0)</f>
        <v>1978</v>
      </c>
      <c r="K70" s="20">
        <f>_xlfn.XLOOKUP(Staff[[#This Row],[Rating]],'Salary Vs Rating Scatterplot'!B:B,'Salary Vs Rating Scatterplot'!C:C)</f>
        <v>3</v>
      </c>
      <c r="L70" s="9"/>
    </row>
    <row r="71" spans="1:12" x14ac:dyDescent="0.3">
      <c r="A71" t="s">
        <v>32</v>
      </c>
      <c r="B71" t="s">
        <v>8</v>
      </c>
      <c r="C71">
        <v>21</v>
      </c>
      <c r="D71" t="s">
        <v>16</v>
      </c>
      <c r="E71" s="6">
        <v>44317</v>
      </c>
      <c r="F71" t="s">
        <v>21</v>
      </c>
      <c r="G71">
        <v>65920</v>
      </c>
      <c r="H71" t="s">
        <v>207</v>
      </c>
      <c r="I71" s="9">
        <f ca="1">(TODAY()-Staff[[#This Row],[Date Joined]])/365</f>
        <v>2.4054794520547946</v>
      </c>
      <c r="J71" s="19">
        <f ca="1">ROUND(IF(Staff[[#This Row],[Tenure]]&gt;2,3%,2%)*(Staff[[#This Row],[Salary]]),0)</f>
        <v>1978</v>
      </c>
      <c r="K71" s="20">
        <f>_xlfn.XLOOKUP(Staff[[#This Row],[Rating]],'Salary Vs Rating Scatterplot'!B:B,'Salary Vs Rating Scatterplot'!C:C)</f>
        <v>3</v>
      </c>
      <c r="L71" s="9"/>
    </row>
    <row r="72" spans="1:12" x14ac:dyDescent="0.3">
      <c r="A72" t="s">
        <v>121</v>
      </c>
      <c r="B72" t="s">
        <v>8</v>
      </c>
      <c r="C72">
        <v>30</v>
      </c>
      <c r="D72" t="s">
        <v>24</v>
      </c>
      <c r="E72" s="6">
        <v>44328</v>
      </c>
      <c r="F72" t="s">
        <v>21</v>
      </c>
      <c r="G72">
        <v>67910</v>
      </c>
      <c r="H72" t="s">
        <v>205</v>
      </c>
      <c r="I72" s="9">
        <f ca="1">(TODAY()-Staff[[#This Row],[Date Joined]])/365</f>
        <v>2.3753424657534246</v>
      </c>
      <c r="J72" s="19">
        <f ca="1">ROUND(IF(Staff[[#This Row],[Tenure]]&gt;2,3%,2%)*(Staff[[#This Row],[Salary]]),0)</f>
        <v>2037</v>
      </c>
      <c r="K72" s="20">
        <f>_xlfn.XLOOKUP(Staff[[#This Row],[Rating]],'Salary Vs Rating Scatterplot'!B:B,'Salary Vs Rating Scatterplot'!C:C)</f>
        <v>2</v>
      </c>
      <c r="L72" s="9"/>
    </row>
    <row r="73" spans="1:12" x14ac:dyDescent="0.3">
      <c r="A73" t="s">
        <v>27</v>
      </c>
      <c r="B73" t="s">
        <v>8</v>
      </c>
      <c r="C73">
        <v>30</v>
      </c>
      <c r="D73" t="s">
        <v>24</v>
      </c>
      <c r="E73" s="6">
        <v>44389</v>
      </c>
      <c r="F73" t="s">
        <v>21</v>
      </c>
      <c r="G73">
        <v>67910</v>
      </c>
      <c r="H73" t="s">
        <v>207</v>
      </c>
      <c r="I73" s="9">
        <f ca="1">(TODAY()-Staff[[#This Row],[Date Joined]])/365</f>
        <v>2.2082191780821918</v>
      </c>
      <c r="J73" s="19">
        <f ca="1">ROUND(IF(Staff[[#This Row],[Tenure]]&gt;2,3%,2%)*(Staff[[#This Row],[Salary]]),0)</f>
        <v>2037</v>
      </c>
      <c r="K73" s="20">
        <f>_xlfn.XLOOKUP(Staff[[#This Row],[Rating]],'Salary Vs Rating Scatterplot'!B:B,'Salary Vs Rating Scatterplot'!C:C)</f>
        <v>2</v>
      </c>
      <c r="L73" s="9"/>
    </row>
    <row r="74" spans="1:12" x14ac:dyDescent="0.3">
      <c r="A74" t="s">
        <v>138</v>
      </c>
      <c r="B74" t="s">
        <v>15</v>
      </c>
      <c r="C74">
        <v>30</v>
      </c>
      <c r="D74" t="s">
        <v>16</v>
      </c>
      <c r="E74" s="6">
        <v>44640</v>
      </c>
      <c r="F74" t="s">
        <v>9</v>
      </c>
      <c r="G74">
        <v>67950</v>
      </c>
      <c r="H74" t="s">
        <v>205</v>
      </c>
      <c r="I74" s="9">
        <f ca="1">(TODAY()-Staff[[#This Row],[Date Joined]])/365</f>
        <v>1.5205479452054795</v>
      </c>
      <c r="J74" s="19">
        <f ca="1">ROUND(IF(Staff[[#This Row],[Tenure]]&gt;2,3%,2%)*(Staff[[#This Row],[Salary]]),0)</f>
        <v>1359</v>
      </c>
      <c r="K74" s="20">
        <f>_xlfn.XLOOKUP(Staff[[#This Row],[Rating]],'Salary Vs Rating Scatterplot'!B:B,'Salary Vs Rating Scatterplot'!C:C)</f>
        <v>3</v>
      </c>
      <c r="L74" s="9"/>
    </row>
    <row r="75" spans="1:12" x14ac:dyDescent="0.3">
      <c r="A75" t="s">
        <v>45</v>
      </c>
      <c r="B75" t="s">
        <v>15</v>
      </c>
      <c r="C75">
        <v>30</v>
      </c>
      <c r="D75" t="s">
        <v>16</v>
      </c>
      <c r="E75" s="6">
        <v>44701</v>
      </c>
      <c r="F75" t="s">
        <v>9</v>
      </c>
      <c r="G75">
        <v>67950</v>
      </c>
      <c r="H75" t="s">
        <v>207</v>
      </c>
      <c r="I75" s="9">
        <f ca="1">(TODAY()-Staff[[#This Row],[Date Joined]])/365</f>
        <v>1.3534246575342466</v>
      </c>
      <c r="J75" s="19">
        <f ca="1">ROUND(IF(Staff[[#This Row],[Tenure]]&gt;2,3%,2%)*(Staff[[#This Row],[Salary]]),0)</f>
        <v>1359</v>
      </c>
      <c r="K75" s="20">
        <f>_xlfn.XLOOKUP(Staff[[#This Row],[Rating]],'Salary Vs Rating Scatterplot'!B:B,'Salary Vs Rating Scatterplot'!C:C)</f>
        <v>3</v>
      </c>
      <c r="L75" s="9"/>
    </row>
    <row r="76" spans="1:12" x14ac:dyDescent="0.3">
      <c r="A76" t="s">
        <v>184</v>
      </c>
      <c r="B76" t="s">
        <v>8</v>
      </c>
      <c r="C76">
        <v>20</v>
      </c>
      <c r="D76" t="s">
        <v>24</v>
      </c>
      <c r="E76" s="6">
        <v>44476</v>
      </c>
      <c r="F76" t="s">
        <v>19</v>
      </c>
      <c r="G76">
        <v>68900</v>
      </c>
      <c r="H76" t="s">
        <v>205</v>
      </c>
      <c r="I76" s="9">
        <f ca="1">(TODAY()-Staff[[#This Row],[Date Joined]])/365</f>
        <v>1.9698630136986301</v>
      </c>
      <c r="J76" s="19">
        <f ca="1">ROUND(IF(Staff[[#This Row],[Tenure]]&gt;2,3%,2%)*(Staff[[#This Row],[Salary]]),0)</f>
        <v>1378</v>
      </c>
      <c r="K76" s="20">
        <f>_xlfn.XLOOKUP(Staff[[#This Row],[Rating]],'Salary Vs Rating Scatterplot'!B:B,'Salary Vs Rating Scatterplot'!C:C)</f>
        <v>2</v>
      </c>
      <c r="L76" s="9"/>
    </row>
    <row r="77" spans="1:12" x14ac:dyDescent="0.3">
      <c r="A77" t="s">
        <v>91</v>
      </c>
      <c r="B77" t="s">
        <v>8</v>
      </c>
      <c r="C77">
        <v>20</v>
      </c>
      <c r="D77" t="s">
        <v>24</v>
      </c>
      <c r="E77" s="6">
        <v>44537</v>
      </c>
      <c r="F77" t="s">
        <v>19</v>
      </c>
      <c r="G77">
        <v>68900</v>
      </c>
      <c r="H77" t="s">
        <v>207</v>
      </c>
      <c r="I77" s="9">
        <f ca="1">(TODAY()-Staff[[#This Row],[Date Joined]])/365</f>
        <v>1.8027397260273972</v>
      </c>
      <c r="J77" s="19">
        <f ca="1">ROUND(IF(Staff[[#This Row],[Tenure]]&gt;2,3%,2%)*(Staff[[#This Row],[Salary]]),0)</f>
        <v>1378</v>
      </c>
      <c r="K77" s="20">
        <f>_xlfn.XLOOKUP(Staff[[#This Row],[Rating]],'Salary Vs Rating Scatterplot'!B:B,'Salary Vs Rating Scatterplot'!C:C)</f>
        <v>2</v>
      </c>
      <c r="L77" s="9"/>
    </row>
    <row r="78" spans="1:12" x14ac:dyDescent="0.3">
      <c r="A78" t="s">
        <v>190</v>
      </c>
      <c r="B78" t="s">
        <v>15</v>
      </c>
      <c r="C78">
        <v>37</v>
      </c>
      <c r="D78" t="s">
        <v>16</v>
      </c>
      <c r="E78" s="6">
        <v>44640</v>
      </c>
      <c r="F78" t="s">
        <v>12</v>
      </c>
      <c r="G78">
        <v>69070</v>
      </c>
      <c r="H78" t="s">
        <v>205</v>
      </c>
      <c r="I78" s="9">
        <f ca="1">(TODAY()-Staff[[#This Row],[Date Joined]])/365</f>
        <v>1.5205479452054795</v>
      </c>
      <c r="J78" s="19">
        <f ca="1">ROUND(IF(Staff[[#This Row],[Tenure]]&gt;2,3%,2%)*(Staff[[#This Row],[Salary]]),0)</f>
        <v>1381</v>
      </c>
      <c r="K78" s="20">
        <f>_xlfn.XLOOKUP(Staff[[#This Row],[Rating]],'Salary Vs Rating Scatterplot'!B:B,'Salary Vs Rating Scatterplot'!C:C)</f>
        <v>3</v>
      </c>
      <c r="L78" s="9"/>
    </row>
    <row r="79" spans="1:12" x14ac:dyDescent="0.3">
      <c r="A79" t="s">
        <v>97</v>
      </c>
      <c r="B79" t="s">
        <v>15</v>
      </c>
      <c r="C79">
        <v>37</v>
      </c>
      <c r="D79" t="s">
        <v>16</v>
      </c>
      <c r="E79" s="6">
        <v>44701</v>
      </c>
      <c r="F79" t="s">
        <v>12</v>
      </c>
      <c r="G79">
        <v>69070</v>
      </c>
      <c r="H79" t="s">
        <v>207</v>
      </c>
      <c r="I79" s="9">
        <f ca="1">(TODAY()-Staff[[#This Row],[Date Joined]])/365</f>
        <v>1.3534246575342466</v>
      </c>
      <c r="J79" s="19">
        <f ca="1">ROUND(IF(Staff[[#This Row],[Tenure]]&gt;2,3%,2%)*(Staff[[#This Row],[Salary]]),0)</f>
        <v>1381</v>
      </c>
      <c r="K79" s="20">
        <f>_xlfn.XLOOKUP(Staff[[#This Row],[Rating]],'Salary Vs Rating Scatterplot'!B:B,'Salary Vs Rating Scatterplot'!C:C)</f>
        <v>3</v>
      </c>
      <c r="L79" s="9"/>
    </row>
    <row r="80" spans="1:12" x14ac:dyDescent="0.3">
      <c r="A80" t="s">
        <v>119</v>
      </c>
      <c r="B80" t="s">
        <v>15</v>
      </c>
      <c r="C80">
        <v>30</v>
      </c>
      <c r="D80" t="s">
        <v>16</v>
      </c>
      <c r="E80" s="6">
        <v>44214</v>
      </c>
      <c r="F80" t="s">
        <v>12</v>
      </c>
      <c r="G80">
        <v>69120</v>
      </c>
      <c r="H80" t="s">
        <v>205</v>
      </c>
      <c r="I80" s="9">
        <f ca="1">(TODAY()-Staff[[#This Row],[Date Joined]])/365</f>
        <v>2.6876712328767125</v>
      </c>
      <c r="J80" s="19">
        <f ca="1">ROUND(IF(Staff[[#This Row],[Tenure]]&gt;2,3%,2%)*(Staff[[#This Row],[Salary]]),0)</f>
        <v>2074</v>
      </c>
      <c r="K80" s="20">
        <f>_xlfn.XLOOKUP(Staff[[#This Row],[Rating]],'Salary Vs Rating Scatterplot'!B:B,'Salary Vs Rating Scatterplot'!C:C)</f>
        <v>3</v>
      </c>
      <c r="L80" s="9"/>
    </row>
    <row r="81" spans="1:12" x14ac:dyDescent="0.3">
      <c r="A81" t="s">
        <v>25</v>
      </c>
      <c r="B81" t="s">
        <v>15</v>
      </c>
      <c r="C81">
        <v>30</v>
      </c>
      <c r="D81" t="s">
        <v>16</v>
      </c>
      <c r="E81" s="6">
        <v>44273</v>
      </c>
      <c r="F81" t="s">
        <v>12</v>
      </c>
      <c r="G81">
        <v>69120</v>
      </c>
      <c r="H81" t="s">
        <v>207</v>
      </c>
      <c r="I81" s="9">
        <f ca="1">(TODAY()-Staff[[#This Row],[Date Joined]])/365</f>
        <v>2.526027397260274</v>
      </c>
      <c r="J81" s="19">
        <f ca="1">ROUND(IF(Staff[[#This Row],[Tenure]]&gt;2,3%,2%)*(Staff[[#This Row],[Salary]]),0)</f>
        <v>2074</v>
      </c>
      <c r="K81" s="20">
        <f>_xlfn.XLOOKUP(Staff[[#This Row],[Rating]],'Salary Vs Rating Scatterplot'!B:B,'Salary Vs Rating Scatterplot'!C:C)</f>
        <v>3</v>
      </c>
      <c r="L81" s="9"/>
    </row>
    <row r="82" spans="1:12" x14ac:dyDescent="0.3">
      <c r="A82" t="s">
        <v>159</v>
      </c>
      <c r="B82" t="s">
        <v>15</v>
      </c>
      <c r="C82">
        <v>30</v>
      </c>
      <c r="D82" t="s">
        <v>16</v>
      </c>
      <c r="E82" s="6">
        <v>44789</v>
      </c>
      <c r="F82" t="s">
        <v>12</v>
      </c>
      <c r="G82">
        <v>69710</v>
      </c>
      <c r="H82" t="s">
        <v>205</v>
      </c>
      <c r="I82" s="9">
        <f ca="1">(TODAY()-Staff[[#This Row],[Date Joined]])/365</f>
        <v>1.1123287671232878</v>
      </c>
      <c r="J82" s="19">
        <f ca="1">ROUND(IF(Staff[[#This Row],[Tenure]]&gt;2,3%,2%)*(Staff[[#This Row],[Salary]]),0)</f>
        <v>1394</v>
      </c>
      <c r="K82" s="20">
        <f>_xlfn.XLOOKUP(Staff[[#This Row],[Rating]],'Salary Vs Rating Scatterplot'!B:B,'Salary Vs Rating Scatterplot'!C:C)</f>
        <v>3</v>
      </c>
      <c r="L82" s="9"/>
    </row>
    <row r="83" spans="1:12" x14ac:dyDescent="0.3">
      <c r="A83" t="s">
        <v>67</v>
      </c>
      <c r="B83" t="s">
        <v>15</v>
      </c>
      <c r="C83">
        <v>30</v>
      </c>
      <c r="D83" t="s">
        <v>16</v>
      </c>
      <c r="E83" s="6">
        <v>44850</v>
      </c>
      <c r="F83" t="s">
        <v>12</v>
      </c>
      <c r="G83">
        <v>69710</v>
      </c>
      <c r="H83" t="s">
        <v>207</v>
      </c>
      <c r="I83" s="9">
        <f ca="1">(TODAY()-Staff[[#This Row],[Date Joined]])/365</f>
        <v>0.9452054794520548</v>
      </c>
      <c r="J83" s="19">
        <f ca="1">ROUND(IF(Staff[[#This Row],[Tenure]]&gt;2,3%,2%)*(Staff[[#This Row],[Salary]]),0)</f>
        <v>1394</v>
      </c>
      <c r="K83" s="20">
        <f>_xlfn.XLOOKUP(Staff[[#This Row],[Rating]],'Salary Vs Rating Scatterplot'!B:B,'Salary Vs Rating Scatterplot'!C:C)</f>
        <v>3</v>
      </c>
      <c r="L83" s="9"/>
    </row>
    <row r="84" spans="1:12" x14ac:dyDescent="0.3">
      <c r="A84" t="s">
        <v>183</v>
      </c>
      <c r="B84" t="s">
        <v>15</v>
      </c>
      <c r="C84">
        <v>42</v>
      </c>
      <c r="D84" t="s">
        <v>24</v>
      </c>
      <c r="E84" s="6">
        <v>44670</v>
      </c>
      <c r="F84" t="s">
        <v>21</v>
      </c>
      <c r="G84">
        <v>70270</v>
      </c>
      <c r="H84" t="s">
        <v>205</v>
      </c>
      <c r="I84" s="9">
        <f ca="1">(TODAY()-Staff[[#This Row],[Date Joined]])/365</f>
        <v>1.4383561643835616</v>
      </c>
      <c r="J84" s="19">
        <f ca="1">ROUND(IF(Staff[[#This Row],[Tenure]]&gt;2,3%,2%)*(Staff[[#This Row],[Salary]]),0)</f>
        <v>1405</v>
      </c>
      <c r="K84" s="20">
        <f>_xlfn.XLOOKUP(Staff[[#This Row],[Rating]],'Salary Vs Rating Scatterplot'!B:B,'Salary Vs Rating Scatterplot'!C:C)</f>
        <v>2</v>
      </c>
      <c r="L84" s="9"/>
    </row>
    <row r="85" spans="1:12" x14ac:dyDescent="0.3">
      <c r="A85" t="s">
        <v>90</v>
      </c>
      <c r="B85" t="s">
        <v>15</v>
      </c>
      <c r="C85">
        <v>42</v>
      </c>
      <c r="D85" t="s">
        <v>24</v>
      </c>
      <c r="E85" s="6">
        <v>44731</v>
      </c>
      <c r="F85" t="s">
        <v>21</v>
      </c>
      <c r="G85">
        <v>70270</v>
      </c>
      <c r="H85" t="s">
        <v>207</v>
      </c>
      <c r="I85" s="9">
        <f ca="1">(TODAY()-Staff[[#This Row],[Date Joined]])/365</f>
        <v>1.2712328767123289</v>
      </c>
      <c r="J85" s="19">
        <f ca="1">ROUND(IF(Staff[[#This Row],[Tenure]]&gt;2,3%,2%)*(Staff[[#This Row],[Salary]]),0)</f>
        <v>1405</v>
      </c>
      <c r="K85" s="20">
        <f>_xlfn.XLOOKUP(Staff[[#This Row],[Rating]],'Salary Vs Rating Scatterplot'!B:B,'Salary Vs Rating Scatterplot'!C:C)</f>
        <v>2</v>
      </c>
      <c r="L85" s="9"/>
    </row>
    <row r="86" spans="1:12" x14ac:dyDescent="0.3">
      <c r="A86" t="s">
        <v>162</v>
      </c>
      <c r="B86" t="s">
        <v>15</v>
      </c>
      <c r="C86">
        <v>46</v>
      </c>
      <c r="D86" t="s">
        <v>16</v>
      </c>
      <c r="E86" s="6">
        <v>44697</v>
      </c>
      <c r="F86" t="s">
        <v>9</v>
      </c>
      <c r="G86">
        <v>70610</v>
      </c>
      <c r="H86" t="s">
        <v>205</v>
      </c>
      <c r="I86" s="9">
        <f ca="1">(TODAY()-Staff[[#This Row],[Date Joined]])/365</f>
        <v>1.3643835616438356</v>
      </c>
      <c r="J86" s="19">
        <f ca="1">ROUND(IF(Staff[[#This Row],[Tenure]]&gt;2,3%,2%)*(Staff[[#This Row],[Salary]]),0)</f>
        <v>1412</v>
      </c>
      <c r="K86" s="20">
        <f>_xlfn.XLOOKUP(Staff[[#This Row],[Rating]],'Salary Vs Rating Scatterplot'!B:B,'Salary Vs Rating Scatterplot'!C:C)</f>
        <v>3</v>
      </c>
      <c r="L86" s="9"/>
    </row>
    <row r="87" spans="1:12" x14ac:dyDescent="0.3">
      <c r="A87" t="s">
        <v>70</v>
      </c>
      <c r="B87" t="s">
        <v>15</v>
      </c>
      <c r="C87">
        <v>46</v>
      </c>
      <c r="D87" t="s">
        <v>16</v>
      </c>
      <c r="E87" s="6">
        <v>44758</v>
      </c>
      <c r="F87" t="s">
        <v>9</v>
      </c>
      <c r="G87">
        <v>70610</v>
      </c>
      <c r="H87" t="s">
        <v>207</v>
      </c>
      <c r="I87" s="9">
        <f ca="1">(TODAY()-Staff[[#This Row],[Date Joined]])/365</f>
        <v>1.1972602739726028</v>
      </c>
      <c r="J87" s="19">
        <f ca="1">ROUND(IF(Staff[[#This Row],[Tenure]]&gt;2,3%,2%)*(Staff[[#This Row],[Salary]]),0)</f>
        <v>1412</v>
      </c>
      <c r="K87" s="20">
        <f>_xlfn.XLOOKUP(Staff[[#This Row],[Rating]],'Salary Vs Rating Scatterplot'!B:B,'Salary Vs Rating Scatterplot'!C:C)</f>
        <v>3</v>
      </c>
      <c r="L87" s="9"/>
    </row>
    <row r="88" spans="1:12" x14ac:dyDescent="0.3">
      <c r="A88" t="s">
        <v>187</v>
      </c>
      <c r="B88" t="s">
        <v>15</v>
      </c>
      <c r="C88">
        <v>36</v>
      </c>
      <c r="D88" t="s">
        <v>16</v>
      </c>
      <c r="E88" s="6">
        <v>44272</v>
      </c>
      <c r="F88" t="s">
        <v>21</v>
      </c>
      <c r="G88">
        <v>71380</v>
      </c>
      <c r="H88" t="s">
        <v>205</v>
      </c>
      <c r="I88" s="9">
        <f ca="1">(TODAY()-Staff[[#This Row],[Date Joined]])/365</f>
        <v>2.5287671232876714</v>
      </c>
      <c r="J88" s="19">
        <f ca="1">ROUND(IF(Staff[[#This Row],[Tenure]]&gt;2,3%,2%)*(Staff[[#This Row],[Salary]]),0)</f>
        <v>2141</v>
      </c>
      <c r="K88" s="20">
        <f>_xlfn.XLOOKUP(Staff[[#This Row],[Rating]],'Salary Vs Rating Scatterplot'!B:B,'Salary Vs Rating Scatterplot'!C:C)</f>
        <v>3</v>
      </c>
      <c r="L88" s="9"/>
    </row>
    <row r="89" spans="1:12" x14ac:dyDescent="0.3">
      <c r="A89" t="s">
        <v>94</v>
      </c>
      <c r="B89" t="s">
        <v>15</v>
      </c>
      <c r="C89">
        <v>36</v>
      </c>
      <c r="D89" t="s">
        <v>16</v>
      </c>
      <c r="E89" s="6">
        <v>44333</v>
      </c>
      <c r="F89" t="s">
        <v>21</v>
      </c>
      <c r="G89">
        <v>71380</v>
      </c>
      <c r="H89" t="s">
        <v>207</v>
      </c>
      <c r="I89" s="9">
        <f ca="1">(TODAY()-Staff[[#This Row],[Date Joined]])/365</f>
        <v>2.3616438356164382</v>
      </c>
      <c r="J89" s="19">
        <f ca="1">ROUND(IF(Staff[[#This Row],[Tenure]]&gt;2,3%,2%)*(Staff[[#This Row],[Salary]]),0)</f>
        <v>2141</v>
      </c>
      <c r="K89" s="20">
        <f>_xlfn.XLOOKUP(Staff[[#This Row],[Rating]],'Salary Vs Rating Scatterplot'!B:B,'Salary Vs Rating Scatterplot'!C:C)</f>
        <v>3</v>
      </c>
      <c r="L89" s="9"/>
    </row>
    <row r="90" spans="1:12" x14ac:dyDescent="0.3">
      <c r="A90" t="s">
        <v>115</v>
      </c>
      <c r="B90" t="s">
        <v>15</v>
      </c>
      <c r="C90">
        <v>33</v>
      </c>
      <c r="D90" t="s">
        <v>16</v>
      </c>
      <c r="E90" s="6">
        <v>44324</v>
      </c>
      <c r="F90" t="s">
        <v>19</v>
      </c>
      <c r="G90">
        <v>74550</v>
      </c>
      <c r="H90" t="s">
        <v>205</v>
      </c>
      <c r="I90" s="9">
        <f ca="1">(TODAY()-Staff[[#This Row],[Date Joined]])/365</f>
        <v>2.3863013698630136</v>
      </c>
      <c r="J90" s="19">
        <f ca="1">ROUND(IF(Staff[[#This Row],[Tenure]]&gt;2,3%,2%)*(Staff[[#This Row],[Salary]]),0)</f>
        <v>2237</v>
      </c>
      <c r="K90" s="20">
        <f>_xlfn.XLOOKUP(Staff[[#This Row],[Rating]],'Salary Vs Rating Scatterplot'!B:B,'Salary Vs Rating Scatterplot'!C:C)</f>
        <v>3</v>
      </c>
      <c r="L90" s="9"/>
    </row>
    <row r="91" spans="1:12" x14ac:dyDescent="0.3">
      <c r="A91" t="s">
        <v>18</v>
      </c>
      <c r="B91" t="s">
        <v>15</v>
      </c>
      <c r="C91">
        <v>33</v>
      </c>
      <c r="D91" t="s">
        <v>16</v>
      </c>
      <c r="E91" s="6">
        <v>44385</v>
      </c>
      <c r="F91" t="s">
        <v>19</v>
      </c>
      <c r="G91">
        <v>74550</v>
      </c>
      <c r="H91" t="s">
        <v>207</v>
      </c>
      <c r="I91" s="9">
        <f ca="1">(TODAY()-Staff[[#This Row],[Date Joined]])/365</f>
        <v>2.2191780821917808</v>
      </c>
      <c r="J91" s="19">
        <f ca="1">ROUND(IF(Staff[[#This Row],[Tenure]]&gt;2,3%,2%)*(Staff[[#This Row],[Salary]]),0)</f>
        <v>2237</v>
      </c>
      <c r="K91" s="20">
        <f>_xlfn.XLOOKUP(Staff[[#This Row],[Rating]],'Salary Vs Rating Scatterplot'!B:B,'Salary Vs Rating Scatterplot'!C:C)</f>
        <v>3</v>
      </c>
      <c r="L91" s="9"/>
    </row>
    <row r="92" spans="1:12" x14ac:dyDescent="0.3">
      <c r="A92" t="s">
        <v>111</v>
      </c>
      <c r="B92" t="s">
        <v>8</v>
      </c>
      <c r="C92">
        <v>42</v>
      </c>
      <c r="D92" t="s">
        <v>10</v>
      </c>
      <c r="E92" s="6">
        <v>44718</v>
      </c>
      <c r="F92" t="s">
        <v>9</v>
      </c>
      <c r="G92">
        <v>75000</v>
      </c>
      <c r="H92" t="s">
        <v>205</v>
      </c>
      <c r="I92" s="9">
        <f ca="1">(TODAY()-Staff[[#This Row],[Date Joined]])/365</f>
        <v>1.3068493150684932</v>
      </c>
      <c r="J92" s="19">
        <f ca="1">ROUND(IF(Staff[[#This Row],[Tenure]]&gt;2,3%,2%)*(Staff[[#This Row],[Salary]]),0)</f>
        <v>1500</v>
      </c>
      <c r="K92" s="20">
        <f>_xlfn.XLOOKUP(Staff[[#This Row],[Rating]],'Salary Vs Rating Scatterplot'!B:B,'Salary Vs Rating Scatterplot'!C:C)</f>
        <v>5</v>
      </c>
      <c r="L92" s="9"/>
    </row>
    <row r="93" spans="1:12" x14ac:dyDescent="0.3">
      <c r="A93" t="s">
        <v>7</v>
      </c>
      <c r="B93" t="s">
        <v>8</v>
      </c>
      <c r="C93">
        <v>42</v>
      </c>
      <c r="D93" t="s">
        <v>10</v>
      </c>
      <c r="E93" s="6">
        <v>44779</v>
      </c>
      <c r="F93" t="s">
        <v>9</v>
      </c>
      <c r="G93">
        <v>75000</v>
      </c>
      <c r="H93" t="s">
        <v>207</v>
      </c>
      <c r="I93" s="9">
        <f ca="1">(TODAY()-Staff[[#This Row],[Date Joined]])/365</f>
        <v>1.1397260273972603</v>
      </c>
      <c r="J93" s="19">
        <f ca="1">ROUND(IF(Staff[[#This Row],[Tenure]]&gt;2,3%,2%)*(Staff[[#This Row],[Salary]]),0)</f>
        <v>1500</v>
      </c>
      <c r="K93" s="20">
        <f>_xlfn.XLOOKUP(Staff[[#This Row],[Rating]],'Salary Vs Rating Scatterplot'!B:B,'Salary Vs Rating Scatterplot'!C:C)</f>
        <v>5</v>
      </c>
      <c r="L93" s="9"/>
    </row>
    <row r="94" spans="1:12" x14ac:dyDescent="0.3">
      <c r="A94" t="s">
        <v>188</v>
      </c>
      <c r="B94" t="s">
        <v>8</v>
      </c>
      <c r="C94">
        <v>33</v>
      </c>
      <c r="D94" t="s">
        <v>16</v>
      </c>
      <c r="E94" s="6">
        <v>44253</v>
      </c>
      <c r="F94" t="s">
        <v>12</v>
      </c>
      <c r="G94">
        <v>75280</v>
      </c>
      <c r="H94" t="s">
        <v>205</v>
      </c>
      <c r="I94" s="9">
        <f ca="1">(TODAY()-Staff[[#This Row],[Date Joined]])/365</f>
        <v>2.580821917808219</v>
      </c>
      <c r="J94" s="19">
        <f ca="1">ROUND(IF(Staff[[#This Row],[Tenure]]&gt;2,3%,2%)*(Staff[[#This Row],[Salary]]),0)</f>
        <v>2258</v>
      </c>
      <c r="K94" s="20">
        <f>_xlfn.XLOOKUP(Staff[[#This Row],[Rating]],'Salary Vs Rating Scatterplot'!B:B,'Salary Vs Rating Scatterplot'!C:C)</f>
        <v>3</v>
      </c>
      <c r="L94" s="9"/>
    </row>
    <row r="95" spans="1:12" x14ac:dyDescent="0.3">
      <c r="A95" t="s">
        <v>95</v>
      </c>
      <c r="B95" t="s">
        <v>8</v>
      </c>
      <c r="C95">
        <v>33</v>
      </c>
      <c r="D95" t="s">
        <v>16</v>
      </c>
      <c r="E95" s="6">
        <v>44312</v>
      </c>
      <c r="F95" t="s">
        <v>12</v>
      </c>
      <c r="G95">
        <v>75280</v>
      </c>
      <c r="H95" t="s">
        <v>207</v>
      </c>
      <c r="I95" s="9">
        <f ca="1">(TODAY()-Staff[[#This Row],[Date Joined]])/365</f>
        <v>2.419178082191781</v>
      </c>
      <c r="J95" s="19">
        <f ca="1">ROUND(IF(Staff[[#This Row],[Tenure]]&gt;2,3%,2%)*(Staff[[#This Row],[Salary]]),0)</f>
        <v>2258</v>
      </c>
      <c r="K95" s="20">
        <f>_xlfn.XLOOKUP(Staff[[#This Row],[Rating]],'Salary Vs Rating Scatterplot'!B:B,'Salary Vs Rating Scatterplot'!C:C)</f>
        <v>3</v>
      </c>
      <c r="L95" s="9"/>
    </row>
    <row r="96" spans="1:12" x14ac:dyDescent="0.3">
      <c r="A96" t="s">
        <v>135</v>
      </c>
      <c r="B96" t="s">
        <v>8</v>
      </c>
      <c r="C96">
        <v>33</v>
      </c>
      <c r="D96" t="s">
        <v>42</v>
      </c>
      <c r="E96" s="6">
        <v>44313</v>
      </c>
      <c r="F96" t="s">
        <v>12</v>
      </c>
      <c r="G96">
        <v>75480</v>
      </c>
      <c r="H96" t="s">
        <v>205</v>
      </c>
      <c r="I96" s="9">
        <f ca="1">(TODAY()-Staff[[#This Row],[Date Joined]])/365</f>
        <v>2.4164383561643836</v>
      </c>
      <c r="J96" s="19">
        <f ca="1">ROUND(IF(Staff[[#This Row],[Tenure]]&gt;2,3%,2%)*(Staff[[#This Row],[Salary]]),0)</f>
        <v>2264</v>
      </c>
      <c r="K96" s="20">
        <f>_xlfn.XLOOKUP(Staff[[#This Row],[Rating]],'Salary Vs Rating Scatterplot'!B:B,'Salary Vs Rating Scatterplot'!C:C)</f>
        <v>1</v>
      </c>
      <c r="L96" s="9"/>
    </row>
    <row r="97" spans="1:12" x14ac:dyDescent="0.3">
      <c r="A97" t="s">
        <v>41</v>
      </c>
      <c r="B97" t="s">
        <v>8</v>
      </c>
      <c r="C97">
        <v>33</v>
      </c>
      <c r="D97" t="s">
        <v>42</v>
      </c>
      <c r="E97" s="6">
        <v>44374</v>
      </c>
      <c r="F97" t="s">
        <v>12</v>
      </c>
      <c r="G97">
        <v>75480</v>
      </c>
      <c r="H97" t="s">
        <v>207</v>
      </c>
      <c r="I97" s="9">
        <f ca="1">(TODAY()-Staff[[#This Row],[Date Joined]])/365</f>
        <v>2.2493150684931509</v>
      </c>
      <c r="J97" s="19">
        <f ca="1">ROUND(IF(Staff[[#This Row],[Tenure]]&gt;2,3%,2%)*(Staff[[#This Row],[Salary]]),0)</f>
        <v>2264</v>
      </c>
      <c r="K97" s="20">
        <f>_xlfn.XLOOKUP(Staff[[#This Row],[Rating]],'Salary Vs Rating Scatterplot'!B:B,'Salary Vs Rating Scatterplot'!C:C)</f>
        <v>1</v>
      </c>
      <c r="L97" s="9"/>
    </row>
    <row r="98" spans="1:12" x14ac:dyDescent="0.3">
      <c r="A98" t="s">
        <v>170</v>
      </c>
      <c r="B98" t="s">
        <v>15</v>
      </c>
      <c r="C98">
        <v>21</v>
      </c>
      <c r="D98" t="s">
        <v>16</v>
      </c>
      <c r="E98" s="6">
        <v>44180</v>
      </c>
      <c r="F98" t="s">
        <v>56</v>
      </c>
      <c r="G98">
        <v>75880</v>
      </c>
      <c r="H98" t="s">
        <v>205</v>
      </c>
      <c r="I98" s="9">
        <f ca="1">(TODAY()-Staff[[#This Row],[Date Joined]])/365</f>
        <v>2.7808219178082192</v>
      </c>
      <c r="J98" s="19">
        <f ca="1">ROUND(IF(Staff[[#This Row],[Tenure]]&gt;2,3%,2%)*(Staff[[#This Row],[Salary]]),0)</f>
        <v>2276</v>
      </c>
      <c r="K98" s="20">
        <f>_xlfn.XLOOKUP(Staff[[#This Row],[Rating]],'Salary Vs Rating Scatterplot'!B:B,'Salary Vs Rating Scatterplot'!C:C)</f>
        <v>3</v>
      </c>
      <c r="L98" s="9"/>
    </row>
    <row r="99" spans="1:12" x14ac:dyDescent="0.3">
      <c r="A99" t="s">
        <v>78</v>
      </c>
      <c r="B99" t="s">
        <v>15</v>
      </c>
      <c r="C99">
        <v>21</v>
      </c>
      <c r="D99" t="s">
        <v>16</v>
      </c>
      <c r="E99" s="6">
        <v>44242</v>
      </c>
      <c r="F99" t="s">
        <v>56</v>
      </c>
      <c r="G99">
        <v>75880</v>
      </c>
      <c r="H99" t="s">
        <v>207</v>
      </c>
      <c r="I99" s="9">
        <f ca="1">(TODAY()-Staff[[#This Row],[Date Joined]])/365</f>
        <v>2.6109589041095891</v>
      </c>
      <c r="J99" s="19">
        <f ca="1">ROUND(IF(Staff[[#This Row],[Tenure]]&gt;2,3%,2%)*(Staff[[#This Row],[Salary]]),0)</f>
        <v>2276</v>
      </c>
      <c r="K99" s="20">
        <f>_xlfn.XLOOKUP(Staff[[#This Row],[Rating]],'Salary Vs Rating Scatterplot'!B:B,'Salary Vs Rating Scatterplot'!C:C)</f>
        <v>3</v>
      </c>
      <c r="L99" s="9"/>
    </row>
    <row r="100" spans="1:12" x14ac:dyDescent="0.3">
      <c r="A100" t="s">
        <v>129</v>
      </c>
      <c r="B100" t="s">
        <v>8</v>
      </c>
      <c r="C100">
        <v>28</v>
      </c>
      <c r="D100" t="s">
        <v>16</v>
      </c>
      <c r="E100" s="6">
        <v>44124</v>
      </c>
      <c r="F100" t="s">
        <v>21</v>
      </c>
      <c r="G100">
        <v>75970</v>
      </c>
      <c r="H100" t="s">
        <v>205</v>
      </c>
      <c r="I100" s="9">
        <f ca="1">(TODAY()-Staff[[#This Row],[Date Joined]])/365</f>
        <v>2.9342465753424656</v>
      </c>
      <c r="J100" s="19">
        <f ca="1">ROUND(IF(Staff[[#This Row],[Tenure]]&gt;2,3%,2%)*(Staff[[#This Row],[Salary]]),0)</f>
        <v>2279</v>
      </c>
      <c r="K100" s="20">
        <f>_xlfn.XLOOKUP(Staff[[#This Row],[Rating]],'Salary Vs Rating Scatterplot'!B:B,'Salary Vs Rating Scatterplot'!C:C)</f>
        <v>3</v>
      </c>
      <c r="L100" s="9"/>
    </row>
    <row r="101" spans="1:12" x14ac:dyDescent="0.3">
      <c r="A101" t="s">
        <v>35</v>
      </c>
      <c r="B101" t="s">
        <v>8</v>
      </c>
      <c r="C101">
        <v>28</v>
      </c>
      <c r="D101" t="s">
        <v>16</v>
      </c>
      <c r="E101" s="6">
        <v>44185</v>
      </c>
      <c r="F101" t="s">
        <v>21</v>
      </c>
      <c r="G101">
        <v>75970</v>
      </c>
      <c r="H101" t="s">
        <v>207</v>
      </c>
      <c r="I101" s="9">
        <f ca="1">(TODAY()-Staff[[#This Row],[Date Joined]])/365</f>
        <v>2.7671232876712328</v>
      </c>
      <c r="J101" s="19">
        <f ca="1">ROUND(IF(Staff[[#This Row],[Tenure]]&gt;2,3%,2%)*(Staff[[#This Row],[Salary]]),0)</f>
        <v>2279</v>
      </c>
      <c r="K101" s="20">
        <f>_xlfn.XLOOKUP(Staff[[#This Row],[Rating]],'Salary Vs Rating Scatterplot'!B:B,'Salary Vs Rating Scatterplot'!C:C)</f>
        <v>3</v>
      </c>
      <c r="L101" s="9"/>
    </row>
    <row r="102" spans="1:12" x14ac:dyDescent="0.3">
      <c r="A102" t="s">
        <v>154</v>
      </c>
      <c r="B102" t="s">
        <v>8</v>
      </c>
      <c r="C102">
        <v>22</v>
      </c>
      <c r="D102" t="s">
        <v>13</v>
      </c>
      <c r="E102" s="6">
        <v>44388</v>
      </c>
      <c r="F102" t="s">
        <v>9</v>
      </c>
      <c r="G102">
        <v>76900</v>
      </c>
      <c r="H102" t="s">
        <v>205</v>
      </c>
      <c r="I102" s="9">
        <f ca="1">(TODAY()-Staff[[#This Row],[Date Joined]])/365</f>
        <v>2.2109589041095892</v>
      </c>
      <c r="J102" s="19">
        <f ca="1">ROUND(IF(Staff[[#This Row],[Tenure]]&gt;2,3%,2%)*(Staff[[#This Row],[Salary]]),0)</f>
        <v>2307</v>
      </c>
      <c r="K102" s="20">
        <f>_xlfn.XLOOKUP(Staff[[#This Row],[Rating]],'Salary Vs Rating Scatterplot'!B:B,'Salary Vs Rating Scatterplot'!C:C)</f>
        <v>4</v>
      </c>
      <c r="L102" s="9"/>
    </row>
    <row r="103" spans="1:12" x14ac:dyDescent="0.3">
      <c r="A103" t="s">
        <v>62</v>
      </c>
      <c r="B103" t="s">
        <v>8</v>
      </c>
      <c r="C103">
        <v>22</v>
      </c>
      <c r="D103" t="s">
        <v>13</v>
      </c>
      <c r="E103" s="6">
        <v>44450</v>
      </c>
      <c r="F103" t="s">
        <v>9</v>
      </c>
      <c r="G103">
        <v>76900</v>
      </c>
      <c r="H103" t="s">
        <v>207</v>
      </c>
      <c r="I103" s="9">
        <f ca="1">(TODAY()-Staff[[#This Row],[Date Joined]])/365</f>
        <v>2.0410958904109591</v>
      </c>
      <c r="J103" s="19">
        <f ca="1">ROUND(IF(Staff[[#This Row],[Tenure]]&gt;2,3%,2%)*(Staff[[#This Row],[Salary]]),0)</f>
        <v>2307</v>
      </c>
      <c r="K103" s="20">
        <f>_xlfn.XLOOKUP(Staff[[#This Row],[Rating]],'Salary Vs Rating Scatterplot'!B:B,'Salary Vs Rating Scatterplot'!C:C)</f>
        <v>4</v>
      </c>
      <c r="L103" s="9"/>
    </row>
    <row r="104" spans="1:12" x14ac:dyDescent="0.3">
      <c r="A104" t="s">
        <v>164</v>
      </c>
      <c r="B104" t="s">
        <v>8</v>
      </c>
      <c r="C104">
        <v>36</v>
      </c>
      <c r="D104" t="s">
        <v>16</v>
      </c>
      <c r="E104" s="6">
        <v>44468</v>
      </c>
      <c r="F104" t="s">
        <v>9</v>
      </c>
      <c r="G104">
        <v>78390</v>
      </c>
      <c r="H104" t="s">
        <v>205</v>
      </c>
      <c r="I104" s="9">
        <f ca="1">(TODAY()-Staff[[#This Row],[Date Joined]])/365</f>
        <v>1.9917808219178081</v>
      </c>
      <c r="J104" s="19">
        <f ca="1">ROUND(IF(Staff[[#This Row],[Tenure]]&gt;2,3%,2%)*(Staff[[#This Row],[Salary]]),0)</f>
        <v>1568</v>
      </c>
      <c r="K104" s="20">
        <f>_xlfn.XLOOKUP(Staff[[#This Row],[Rating]],'Salary Vs Rating Scatterplot'!B:B,'Salary Vs Rating Scatterplot'!C:C)</f>
        <v>3</v>
      </c>
      <c r="L104" s="9"/>
    </row>
    <row r="105" spans="1:12" x14ac:dyDescent="0.3">
      <c r="A105" t="s">
        <v>72</v>
      </c>
      <c r="B105" t="s">
        <v>8</v>
      </c>
      <c r="C105">
        <v>36</v>
      </c>
      <c r="D105" t="s">
        <v>16</v>
      </c>
      <c r="E105" s="6">
        <v>44529</v>
      </c>
      <c r="F105" t="s">
        <v>9</v>
      </c>
      <c r="G105">
        <v>78390</v>
      </c>
      <c r="H105" t="s">
        <v>207</v>
      </c>
      <c r="I105" s="9">
        <f ca="1">(TODAY()-Staff[[#This Row],[Date Joined]])/365</f>
        <v>1.8246575342465754</v>
      </c>
      <c r="J105" s="19">
        <f ca="1">ROUND(IF(Staff[[#This Row],[Tenure]]&gt;2,3%,2%)*(Staff[[#This Row],[Salary]]),0)</f>
        <v>1568</v>
      </c>
      <c r="K105" s="20">
        <f>_xlfn.XLOOKUP(Staff[[#This Row],[Rating]],'Salary Vs Rating Scatterplot'!B:B,'Salary Vs Rating Scatterplot'!C:C)</f>
        <v>3</v>
      </c>
      <c r="L105" s="9"/>
    </row>
    <row r="106" spans="1:12" x14ac:dyDescent="0.3">
      <c r="A106" t="s">
        <v>141</v>
      </c>
      <c r="B106" t="s">
        <v>8</v>
      </c>
      <c r="C106">
        <v>36</v>
      </c>
      <c r="D106" t="s">
        <v>16</v>
      </c>
      <c r="E106" s="6">
        <v>44433</v>
      </c>
      <c r="F106" t="s">
        <v>19</v>
      </c>
      <c r="G106">
        <v>78540</v>
      </c>
      <c r="H106" t="s">
        <v>205</v>
      </c>
      <c r="I106" s="9">
        <f ca="1">(TODAY()-Staff[[#This Row],[Date Joined]])/365</f>
        <v>2.0876712328767124</v>
      </c>
      <c r="J106" s="19">
        <f ca="1">ROUND(IF(Staff[[#This Row],[Tenure]]&gt;2,3%,2%)*(Staff[[#This Row],[Salary]]),0)</f>
        <v>2356</v>
      </c>
      <c r="K106" s="20">
        <f>_xlfn.XLOOKUP(Staff[[#This Row],[Rating]],'Salary Vs Rating Scatterplot'!B:B,'Salary Vs Rating Scatterplot'!C:C)</f>
        <v>3</v>
      </c>
      <c r="L106" s="9"/>
    </row>
    <row r="107" spans="1:12" x14ac:dyDescent="0.3">
      <c r="A107" t="s">
        <v>48</v>
      </c>
      <c r="B107" t="s">
        <v>8</v>
      </c>
      <c r="C107">
        <v>36</v>
      </c>
      <c r="D107" t="s">
        <v>16</v>
      </c>
      <c r="E107" s="6">
        <v>44494</v>
      </c>
      <c r="F107" t="s">
        <v>19</v>
      </c>
      <c r="G107">
        <v>78540</v>
      </c>
      <c r="H107" t="s">
        <v>207</v>
      </c>
      <c r="I107" s="9">
        <f ca="1">(TODAY()-Staff[[#This Row],[Date Joined]])/365</f>
        <v>1.9205479452054794</v>
      </c>
      <c r="J107" s="19">
        <f ca="1">ROUND(IF(Staff[[#This Row],[Tenure]]&gt;2,3%,2%)*(Staff[[#This Row],[Salary]]),0)</f>
        <v>1571</v>
      </c>
      <c r="K107" s="20">
        <f>_xlfn.XLOOKUP(Staff[[#This Row],[Rating]],'Salary Vs Rating Scatterplot'!B:B,'Salary Vs Rating Scatterplot'!C:C)</f>
        <v>3</v>
      </c>
      <c r="L107" s="9"/>
    </row>
    <row r="108" spans="1:12" x14ac:dyDescent="0.3">
      <c r="A108" t="s">
        <v>197</v>
      </c>
      <c r="B108" t="s">
        <v>15</v>
      </c>
      <c r="C108">
        <v>20</v>
      </c>
      <c r="D108" t="s">
        <v>16</v>
      </c>
      <c r="E108" s="6">
        <v>44683</v>
      </c>
      <c r="F108" t="s">
        <v>9</v>
      </c>
      <c r="G108">
        <v>79570</v>
      </c>
      <c r="H108" t="s">
        <v>205</v>
      </c>
      <c r="I108" s="9">
        <f ca="1">(TODAY()-Staff[[#This Row],[Date Joined]])/365</f>
        <v>1.4027397260273973</v>
      </c>
      <c r="J108" s="19">
        <f ca="1">ROUND(IF(Staff[[#This Row],[Tenure]]&gt;2,3%,2%)*(Staff[[#This Row],[Salary]]),0)</f>
        <v>1591</v>
      </c>
      <c r="K108" s="20">
        <f>_xlfn.XLOOKUP(Staff[[#This Row],[Rating]],'Salary Vs Rating Scatterplot'!B:B,'Salary Vs Rating Scatterplot'!C:C)</f>
        <v>3</v>
      </c>
      <c r="L108" s="9"/>
    </row>
    <row r="109" spans="1:12" x14ac:dyDescent="0.3">
      <c r="A109" t="s">
        <v>104</v>
      </c>
      <c r="B109" t="s">
        <v>15</v>
      </c>
      <c r="C109">
        <v>20</v>
      </c>
      <c r="D109" t="s">
        <v>16</v>
      </c>
      <c r="E109" s="6">
        <v>44744</v>
      </c>
      <c r="F109" t="s">
        <v>9</v>
      </c>
      <c r="G109">
        <v>79570</v>
      </c>
      <c r="H109" t="s">
        <v>207</v>
      </c>
      <c r="I109" s="9">
        <f ca="1">(TODAY()-Staff[[#This Row],[Date Joined]])/365</f>
        <v>1.2356164383561643</v>
      </c>
      <c r="J109" s="19">
        <f ca="1">ROUND(IF(Staff[[#This Row],[Tenure]]&gt;2,3%,2%)*(Staff[[#This Row],[Salary]]),0)</f>
        <v>1591</v>
      </c>
      <c r="K109" s="20">
        <f>_xlfn.XLOOKUP(Staff[[#This Row],[Rating]],'Salary Vs Rating Scatterplot'!B:B,'Salary Vs Rating Scatterplot'!C:C)</f>
        <v>3</v>
      </c>
      <c r="L109" s="9"/>
    </row>
    <row r="110" spans="1:12" x14ac:dyDescent="0.3">
      <c r="A110" t="s">
        <v>133</v>
      </c>
      <c r="B110" t="s">
        <v>8</v>
      </c>
      <c r="C110">
        <v>25</v>
      </c>
      <c r="D110" t="s">
        <v>13</v>
      </c>
      <c r="E110" s="6">
        <v>44633</v>
      </c>
      <c r="F110" t="s">
        <v>12</v>
      </c>
      <c r="G110">
        <v>80700</v>
      </c>
      <c r="H110" t="s">
        <v>205</v>
      </c>
      <c r="I110" s="9">
        <f ca="1">(TODAY()-Staff[[#This Row],[Date Joined]])/365</f>
        <v>1.5397260273972602</v>
      </c>
      <c r="J110" s="19">
        <f ca="1">ROUND(IF(Staff[[#This Row],[Tenure]]&gt;2,3%,2%)*(Staff[[#This Row],[Salary]]),0)</f>
        <v>1614</v>
      </c>
      <c r="K110" s="20">
        <f>_xlfn.XLOOKUP(Staff[[#This Row],[Rating]],'Salary Vs Rating Scatterplot'!B:B,'Salary Vs Rating Scatterplot'!C:C)</f>
        <v>4</v>
      </c>
      <c r="L110" s="9"/>
    </row>
    <row r="111" spans="1:12" x14ac:dyDescent="0.3">
      <c r="A111" t="s">
        <v>39</v>
      </c>
      <c r="B111" t="s">
        <v>8</v>
      </c>
      <c r="C111">
        <v>25</v>
      </c>
      <c r="D111" t="s">
        <v>13</v>
      </c>
      <c r="E111" s="6">
        <v>44694</v>
      </c>
      <c r="F111" t="s">
        <v>12</v>
      </c>
      <c r="G111">
        <v>80700</v>
      </c>
      <c r="H111" t="s">
        <v>207</v>
      </c>
      <c r="I111" s="9">
        <f ca="1">(TODAY()-Staff[[#This Row],[Date Joined]])/365</f>
        <v>1.3726027397260274</v>
      </c>
      <c r="J111" s="19">
        <f ca="1">ROUND(IF(Staff[[#This Row],[Tenure]]&gt;2,3%,2%)*(Staff[[#This Row],[Salary]]),0)</f>
        <v>1614</v>
      </c>
      <c r="K111" s="20">
        <f>_xlfn.XLOOKUP(Staff[[#This Row],[Rating]],'Salary Vs Rating Scatterplot'!B:B,'Salary Vs Rating Scatterplot'!C:C)</f>
        <v>4</v>
      </c>
      <c r="L111" s="9"/>
    </row>
    <row r="112" spans="1:12" x14ac:dyDescent="0.3">
      <c r="A112" t="s">
        <v>185</v>
      </c>
      <c r="B112" t="s">
        <v>8</v>
      </c>
      <c r="C112">
        <v>27</v>
      </c>
      <c r="D112" t="s">
        <v>16</v>
      </c>
      <c r="E112" s="6">
        <v>44625</v>
      </c>
      <c r="F112" t="s">
        <v>12</v>
      </c>
      <c r="G112">
        <v>83750</v>
      </c>
      <c r="H112" t="s">
        <v>205</v>
      </c>
      <c r="I112" s="9">
        <f ca="1">(TODAY()-Staff[[#This Row],[Date Joined]])/365</f>
        <v>1.5616438356164384</v>
      </c>
      <c r="J112" s="19">
        <f ca="1">ROUND(IF(Staff[[#This Row],[Tenure]]&gt;2,3%,2%)*(Staff[[#This Row],[Salary]]),0)</f>
        <v>1675</v>
      </c>
      <c r="K112" s="20">
        <f>_xlfn.XLOOKUP(Staff[[#This Row],[Rating]],'Salary Vs Rating Scatterplot'!B:B,'Salary Vs Rating Scatterplot'!C:C)</f>
        <v>3</v>
      </c>
      <c r="L112" s="9"/>
    </row>
    <row r="113" spans="1:12" x14ac:dyDescent="0.3">
      <c r="A113" t="s">
        <v>92</v>
      </c>
      <c r="B113" t="s">
        <v>8</v>
      </c>
      <c r="C113">
        <v>27</v>
      </c>
      <c r="D113" t="s">
        <v>16</v>
      </c>
      <c r="E113" s="6">
        <v>44686</v>
      </c>
      <c r="F113" t="s">
        <v>12</v>
      </c>
      <c r="G113">
        <v>83750</v>
      </c>
      <c r="H113" t="s">
        <v>207</v>
      </c>
      <c r="I113" s="9">
        <f ca="1">(TODAY()-Staff[[#This Row],[Date Joined]])/365</f>
        <v>1.3945205479452054</v>
      </c>
      <c r="J113" s="19">
        <f ca="1">ROUND(IF(Staff[[#This Row],[Tenure]]&gt;2,3%,2%)*(Staff[[#This Row],[Salary]]),0)</f>
        <v>1675</v>
      </c>
      <c r="K113" s="20">
        <f>_xlfn.XLOOKUP(Staff[[#This Row],[Rating]],'Salary Vs Rating Scatterplot'!B:B,'Salary Vs Rating Scatterplot'!C:C)</f>
        <v>3</v>
      </c>
      <c r="L113" s="9"/>
    </row>
    <row r="114" spans="1:12" x14ac:dyDescent="0.3">
      <c r="A114" t="s">
        <v>122</v>
      </c>
      <c r="B114" t="s">
        <v>8</v>
      </c>
      <c r="C114">
        <v>34</v>
      </c>
      <c r="D114" t="s">
        <v>16</v>
      </c>
      <c r="E114" s="6">
        <v>44397</v>
      </c>
      <c r="F114" t="s">
        <v>21</v>
      </c>
      <c r="G114">
        <v>85000</v>
      </c>
      <c r="H114" t="s">
        <v>205</v>
      </c>
      <c r="I114" s="9">
        <f ca="1">(TODAY()-Staff[[#This Row],[Date Joined]])/365</f>
        <v>2.1863013698630138</v>
      </c>
      <c r="J114" s="19">
        <f ca="1">ROUND(IF(Staff[[#This Row],[Tenure]]&gt;2,3%,2%)*(Staff[[#This Row],[Salary]]),0)</f>
        <v>2550</v>
      </c>
      <c r="K114" s="20">
        <f>_xlfn.XLOOKUP(Staff[[#This Row],[Rating]],'Salary Vs Rating Scatterplot'!B:B,'Salary Vs Rating Scatterplot'!C:C)</f>
        <v>3</v>
      </c>
      <c r="L114" s="9"/>
    </row>
    <row r="115" spans="1:12" x14ac:dyDescent="0.3">
      <c r="A115" t="s">
        <v>28</v>
      </c>
      <c r="B115" t="s">
        <v>8</v>
      </c>
      <c r="C115">
        <v>34</v>
      </c>
      <c r="D115" t="s">
        <v>16</v>
      </c>
      <c r="E115" s="6">
        <v>44459</v>
      </c>
      <c r="F115" t="s">
        <v>21</v>
      </c>
      <c r="G115">
        <v>85000</v>
      </c>
      <c r="H115" t="s">
        <v>207</v>
      </c>
      <c r="I115" s="9">
        <f ca="1">(TODAY()-Staff[[#This Row],[Date Joined]])/365</f>
        <v>2.0164383561643837</v>
      </c>
      <c r="J115" s="19">
        <f ca="1">ROUND(IF(Staff[[#This Row],[Tenure]]&gt;2,3%,2%)*(Staff[[#This Row],[Salary]]),0)</f>
        <v>2550</v>
      </c>
      <c r="K115" s="20">
        <f>_xlfn.XLOOKUP(Staff[[#This Row],[Rating]],'Salary Vs Rating Scatterplot'!B:B,'Salary Vs Rating Scatterplot'!C:C)</f>
        <v>3</v>
      </c>
      <c r="L115" s="9"/>
    </row>
    <row r="116" spans="1:12" x14ac:dyDescent="0.3">
      <c r="A116" t="s">
        <v>181</v>
      </c>
      <c r="B116" t="s">
        <v>8</v>
      </c>
      <c r="C116">
        <v>33</v>
      </c>
      <c r="D116" t="s">
        <v>16</v>
      </c>
      <c r="E116" s="6">
        <v>44747</v>
      </c>
      <c r="F116" t="s">
        <v>21</v>
      </c>
      <c r="G116">
        <v>86570</v>
      </c>
      <c r="H116" t="s">
        <v>205</v>
      </c>
      <c r="I116" s="9">
        <f ca="1">(TODAY()-Staff[[#This Row],[Date Joined]])/365</f>
        <v>1.2273972602739727</v>
      </c>
      <c r="J116" s="19">
        <f ca="1">ROUND(IF(Staff[[#This Row],[Tenure]]&gt;2,3%,2%)*(Staff[[#This Row],[Salary]]),0)</f>
        <v>1731</v>
      </c>
      <c r="K116" s="20">
        <f>_xlfn.XLOOKUP(Staff[[#This Row],[Rating]],'Salary Vs Rating Scatterplot'!B:B,'Salary Vs Rating Scatterplot'!C:C)</f>
        <v>3</v>
      </c>
      <c r="L116" s="9"/>
    </row>
    <row r="117" spans="1:12" x14ac:dyDescent="0.3">
      <c r="A117" t="s">
        <v>88</v>
      </c>
      <c r="B117" t="s">
        <v>8</v>
      </c>
      <c r="C117">
        <v>33</v>
      </c>
      <c r="D117" t="s">
        <v>16</v>
      </c>
      <c r="E117" s="6">
        <v>44809</v>
      </c>
      <c r="F117" t="s">
        <v>21</v>
      </c>
      <c r="G117">
        <v>86570</v>
      </c>
      <c r="H117" t="s">
        <v>207</v>
      </c>
      <c r="I117" s="9">
        <f ca="1">(TODAY()-Staff[[#This Row],[Date Joined]])/365</f>
        <v>1.0575342465753426</v>
      </c>
      <c r="J117" s="19">
        <f ca="1">ROUND(IF(Staff[[#This Row],[Tenure]]&gt;2,3%,2%)*(Staff[[#This Row],[Salary]]),0)</f>
        <v>1731</v>
      </c>
      <c r="K117" s="20">
        <f>_xlfn.XLOOKUP(Staff[[#This Row],[Rating]],'Salary Vs Rating Scatterplot'!B:B,'Salary Vs Rating Scatterplot'!C:C)</f>
        <v>3</v>
      </c>
      <c r="L117" s="9"/>
    </row>
    <row r="118" spans="1:12" x14ac:dyDescent="0.3">
      <c r="A118" t="s">
        <v>166</v>
      </c>
      <c r="B118" t="s">
        <v>8</v>
      </c>
      <c r="C118">
        <v>40</v>
      </c>
      <c r="D118" t="s">
        <v>16</v>
      </c>
      <c r="E118" s="6">
        <v>44276</v>
      </c>
      <c r="F118" t="s">
        <v>12</v>
      </c>
      <c r="G118">
        <v>87620</v>
      </c>
      <c r="H118" t="s">
        <v>205</v>
      </c>
      <c r="I118" s="9">
        <f ca="1">(TODAY()-Staff[[#This Row],[Date Joined]])/365</f>
        <v>2.5178082191780824</v>
      </c>
      <c r="J118" s="19">
        <f ca="1">ROUND(IF(Staff[[#This Row],[Tenure]]&gt;2,3%,2%)*(Staff[[#This Row],[Salary]]),0)</f>
        <v>2629</v>
      </c>
      <c r="K118" s="20">
        <f>_xlfn.XLOOKUP(Staff[[#This Row],[Rating]],'Salary Vs Rating Scatterplot'!B:B,'Salary Vs Rating Scatterplot'!C:C)</f>
        <v>3</v>
      </c>
      <c r="L118" s="9"/>
    </row>
    <row r="119" spans="1:12" x14ac:dyDescent="0.3">
      <c r="A119" t="s">
        <v>74</v>
      </c>
      <c r="B119" t="s">
        <v>8</v>
      </c>
      <c r="C119">
        <v>40</v>
      </c>
      <c r="D119" t="s">
        <v>16</v>
      </c>
      <c r="E119" s="6">
        <v>44337</v>
      </c>
      <c r="F119" t="s">
        <v>12</v>
      </c>
      <c r="G119">
        <v>87620</v>
      </c>
      <c r="H119" t="s">
        <v>207</v>
      </c>
      <c r="I119" s="9">
        <f ca="1">(TODAY()-Staff[[#This Row],[Date Joined]])/365</f>
        <v>2.3506849315068492</v>
      </c>
      <c r="J119" s="19">
        <f ca="1">ROUND(IF(Staff[[#This Row],[Tenure]]&gt;2,3%,2%)*(Staff[[#This Row],[Salary]]),0)</f>
        <v>2629</v>
      </c>
      <c r="K119" s="20">
        <f>_xlfn.XLOOKUP(Staff[[#This Row],[Rating]],'Salary Vs Rating Scatterplot'!B:B,'Salary Vs Rating Scatterplot'!C:C)</f>
        <v>3</v>
      </c>
      <c r="L119" s="9"/>
    </row>
    <row r="120" spans="1:12" x14ac:dyDescent="0.3">
      <c r="A120" t="s">
        <v>118</v>
      </c>
      <c r="B120" t="s">
        <v>15</v>
      </c>
      <c r="C120">
        <v>37</v>
      </c>
      <c r="D120" t="s">
        <v>24</v>
      </c>
      <c r="E120" s="6">
        <v>44277</v>
      </c>
      <c r="F120" t="s">
        <v>12</v>
      </c>
      <c r="G120">
        <v>88050</v>
      </c>
      <c r="H120" t="s">
        <v>205</v>
      </c>
      <c r="I120" s="9">
        <f ca="1">(TODAY()-Staff[[#This Row],[Date Joined]])/365</f>
        <v>2.515068493150685</v>
      </c>
      <c r="J120" s="19">
        <f ca="1">ROUND(IF(Staff[[#This Row],[Tenure]]&gt;2,3%,2%)*(Staff[[#This Row],[Salary]]),0)</f>
        <v>2642</v>
      </c>
      <c r="K120" s="20">
        <f>_xlfn.XLOOKUP(Staff[[#This Row],[Rating]],'Salary Vs Rating Scatterplot'!B:B,'Salary Vs Rating Scatterplot'!C:C)</f>
        <v>2</v>
      </c>
      <c r="L120" s="9"/>
    </row>
    <row r="121" spans="1:12" x14ac:dyDescent="0.3">
      <c r="A121" t="s">
        <v>23</v>
      </c>
      <c r="B121" t="s">
        <v>15</v>
      </c>
      <c r="C121">
        <v>37</v>
      </c>
      <c r="D121" t="s">
        <v>24</v>
      </c>
      <c r="E121" s="6">
        <v>44338</v>
      </c>
      <c r="F121" t="s">
        <v>12</v>
      </c>
      <c r="G121">
        <v>88050</v>
      </c>
      <c r="H121" t="s">
        <v>207</v>
      </c>
      <c r="I121" s="9">
        <f ca="1">(TODAY()-Staff[[#This Row],[Date Joined]])/365</f>
        <v>2.3479452054794518</v>
      </c>
      <c r="J121" s="19">
        <f ca="1">ROUND(IF(Staff[[#This Row],[Tenure]]&gt;2,3%,2%)*(Staff[[#This Row],[Salary]]),0)</f>
        <v>2642</v>
      </c>
      <c r="K121" s="20">
        <f>_xlfn.XLOOKUP(Staff[[#This Row],[Rating]],'Salary Vs Rating Scatterplot'!B:B,'Salary Vs Rating Scatterplot'!C:C)</f>
        <v>2</v>
      </c>
      <c r="L121" s="9"/>
    </row>
    <row r="122" spans="1:12" x14ac:dyDescent="0.3">
      <c r="A122" t="s">
        <v>112</v>
      </c>
      <c r="B122" t="s">
        <v>206</v>
      </c>
      <c r="C122">
        <v>27</v>
      </c>
      <c r="D122" t="s">
        <v>13</v>
      </c>
      <c r="E122" s="6">
        <v>44212</v>
      </c>
      <c r="F122" t="s">
        <v>12</v>
      </c>
      <c r="G122">
        <v>90700</v>
      </c>
      <c r="H122" t="s">
        <v>205</v>
      </c>
      <c r="I122" s="9">
        <f ca="1">(TODAY()-Staff[[#This Row],[Date Joined]])/365</f>
        <v>2.6931506849315068</v>
      </c>
      <c r="J122" s="19">
        <f ca="1">ROUND(IF(Staff[[#This Row],[Tenure]]&gt;2,3%,2%)*(Staff[[#This Row],[Salary]]),0)</f>
        <v>2721</v>
      </c>
      <c r="K122" s="20">
        <f>_xlfn.XLOOKUP(Staff[[#This Row],[Rating]],'Salary Vs Rating Scatterplot'!B:B,'Salary Vs Rating Scatterplot'!C:C)</f>
        <v>4</v>
      </c>
      <c r="L122" s="9"/>
    </row>
    <row r="123" spans="1:12" x14ac:dyDescent="0.3">
      <c r="A123" t="s">
        <v>11</v>
      </c>
      <c r="B123" t="s">
        <v>206</v>
      </c>
      <c r="C123">
        <v>26</v>
      </c>
      <c r="D123" t="s">
        <v>13</v>
      </c>
      <c r="E123" s="6">
        <v>44271</v>
      </c>
      <c r="F123" t="s">
        <v>12</v>
      </c>
      <c r="G123">
        <v>90700</v>
      </c>
      <c r="H123" t="s">
        <v>207</v>
      </c>
      <c r="I123" s="9">
        <f ca="1">(TODAY()-Staff[[#This Row],[Date Joined]])/365</f>
        <v>2.5315068493150683</v>
      </c>
      <c r="J123" s="19">
        <f ca="1">ROUND(IF(Staff[[#This Row],[Tenure]]&gt;2,3%,2%)*(Staff[[#This Row],[Salary]]),0)</f>
        <v>2721</v>
      </c>
      <c r="K123" s="20">
        <f>_xlfn.XLOOKUP(Staff[[#This Row],[Rating]],'Salary Vs Rating Scatterplot'!B:B,'Salary Vs Rating Scatterplot'!C:C)</f>
        <v>4</v>
      </c>
      <c r="L123" s="9"/>
    </row>
    <row r="124" spans="1:12" x14ac:dyDescent="0.3">
      <c r="A124" t="s">
        <v>145</v>
      </c>
      <c r="B124" t="s">
        <v>206</v>
      </c>
      <c r="C124">
        <v>32</v>
      </c>
      <c r="D124" t="s">
        <v>16</v>
      </c>
      <c r="E124" s="6">
        <v>44713</v>
      </c>
      <c r="F124" t="s">
        <v>12</v>
      </c>
      <c r="G124">
        <v>91310</v>
      </c>
      <c r="H124" t="s">
        <v>205</v>
      </c>
      <c r="I124" s="9">
        <f ca="1">(TODAY()-Staff[[#This Row],[Date Joined]])/365</f>
        <v>1.3205479452054794</v>
      </c>
      <c r="J124" s="19">
        <f ca="1">ROUND(IF(Staff[[#This Row],[Tenure]]&gt;2,3%,2%)*(Staff[[#This Row],[Salary]]),0)</f>
        <v>1826</v>
      </c>
      <c r="K124" s="20">
        <f>_xlfn.XLOOKUP(Staff[[#This Row],[Rating]],'Salary Vs Rating Scatterplot'!B:B,'Salary Vs Rating Scatterplot'!C:C)</f>
        <v>3</v>
      </c>
      <c r="L124" s="9"/>
    </row>
    <row r="125" spans="1:12" x14ac:dyDescent="0.3">
      <c r="A125" t="s">
        <v>52</v>
      </c>
      <c r="B125" t="s">
        <v>206</v>
      </c>
      <c r="C125">
        <v>32</v>
      </c>
      <c r="D125" t="s">
        <v>16</v>
      </c>
      <c r="E125" s="6">
        <v>44774</v>
      </c>
      <c r="F125" t="s">
        <v>12</v>
      </c>
      <c r="G125">
        <v>91310</v>
      </c>
      <c r="H125" t="s">
        <v>207</v>
      </c>
      <c r="I125" s="9">
        <f ca="1">(TODAY()-Staff[[#This Row],[Date Joined]])/365</f>
        <v>1.1534246575342466</v>
      </c>
      <c r="J125" s="19">
        <f ca="1">ROUND(IF(Staff[[#This Row],[Tenure]]&gt;2,3%,2%)*(Staff[[#This Row],[Salary]]),0)</f>
        <v>1826</v>
      </c>
      <c r="K125" s="20">
        <f>_xlfn.XLOOKUP(Staff[[#This Row],[Rating]],'Salary Vs Rating Scatterplot'!B:B,'Salary Vs Rating Scatterplot'!C:C)</f>
        <v>3</v>
      </c>
      <c r="L125" s="9"/>
    </row>
    <row r="126" spans="1:12" x14ac:dyDescent="0.3">
      <c r="A126" t="s">
        <v>160</v>
      </c>
      <c r="B126" t="s">
        <v>15</v>
      </c>
      <c r="C126">
        <v>27</v>
      </c>
      <c r="D126" t="s">
        <v>13</v>
      </c>
      <c r="E126" s="6">
        <v>44174</v>
      </c>
      <c r="F126" t="s">
        <v>21</v>
      </c>
      <c r="G126">
        <v>91650</v>
      </c>
      <c r="H126" t="s">
        <v>205</v>
      </c>
      <c r="I126" s="9">
        <f ca="1">(TODAY()-Staff[[#This Row],[Date Joined]])/365</f>
        <v>2.7972602739726029</v>
      </c>
      <c r="J126" s="19">
        <f ca="1">ROUND(IF(Staff[[#This Row],[Tenure]]&gt;2,3%,2%)*(Staff[[#This Row],[Salary]]),0)</f>
        <v>2750</v>
      </c>
      <c r="K126" s="20">
        <f>_xlfn.XLOOKUP(Staff[[#This Row],[Rating]],'Salary Vs Rating Scatterplot'!B:B,'Salary Vs Rating Scatterplot'!C:C)</f>
        <v>4</v>
      </c>
      <c r="L126" s="9"/>
    </row>
    <row r="127" spans="1:12" x14ac:dyDescent="0.3">
      <c r="A127" t="s">
        <v>68</v>
      </c>
      <c r="B127" t="s">
        <v>15</v>
      </c>
      <c r="C127">
        <v>27</v>
      </c>
      <c r="D127" t="s">
        <v>13</v>
      </c>
      <c r="E127" s="6">
        <v>44236</v>
      </c>
      <c r="F127" t="s">
        <v>21</v>
      </c>
      <c r="G127">
        <v>91650</v>
      </c>
      <c r="H127" t="s">
        <v>207</v>
      </c>
      <c r="I127" s="9">
        <f ca="1">(TODAY()-Staff[[#This Row],[Date Joined]])/365</f>
        <v>2.6273972602739728</v>
      </c>
      <c r="J127" s="19">
        <f ca="1">ROUND(IF(Staff[[#This Row],[Tenure]]&gt;2,3%,2%)*(Staff[[#This Row],[Salary]]),0)</f>
        <v>2750</v>
      </c>
      <c r="K127" s="20">
        <f>_xlfn.XLOOKUP(Staff[[#This Row],[Rating]],'Salary Vs Rating Scatterplot'!B:B,'Salary Vs Rating Scatterplot'!C:C)</f>
        <v>4</v>
      </c>
      <c r="L127" s="9"/>
    </row>
    <row r="128" spans="1:12" x14ac:dyDescent="0.3">
      <c r="A128" t="s">
        <v>195</v>
      </c>
      <c r="B128" t="s">
        <v>8</v>
      </c>
      <c r="C128">
        <v>34</v>
      </c>
      <c r="D128" t="s">
        <v>16</v>
      </c>
      <c r="E128" s="6">
        <v>44383</v>
      </c>
      <c r="F128" t="s">
        <v>21</v>
      </c>
      <c r="G128">
        <v>92450</v>
      </c>
      <c r="H128" t="s">
        <v>205</v>
      </c>
      <c r="I128" s="9">
        <f ca="1">(TODAY()-Staff[[#This Row],[Date Joined]])/365</f>
        <v>2.2246575342465755</v>
      </c>
      <c r="J128" s="19">
        <f ca="1">ROUND(IF(Staff[[#This Row],[Tenure]]&gt;2,3%,2%)*(Staff[[#This Row],[Salary]]),0)</f>
        <v>2774</v>
      </c>
      <c r="K128" s="20">
        <f>_xlfn.XLOOKUP(Staff[[#This Row],[Rating]],'Salary Vs Rating Scatterplot'!B:B,'Salary Vs Rating Scatterplot'!C:C)</f>
        <v>3</v>
      </c>
      <c r="L128" s="9"/>
    </row>
    <row r="129" spans="1:12" x14ac:dyDescent="0.3">
      <c r="A129" t="s">
        <v>102</v>
      </c>
      <c r="B129" t="s">
        <v>8</v>
      </c>
      <c r="C129">
        <v>34</v>
      </c>
      <c r="D129" t="s">
        <v>16</v>
      </c>
      <c r="E129" s="6">
        <v>44445</v>
      </c>
      <c r="F129" t="s">
        <v>21</v>
      </c>
      <c r="G129">
        <v>92450</v>
      </c>
      <c r="H129" t="s">
        <v>207</v>
      </c>
      <c r="I129" s="9">
        <f ca="1">(TODAY()-Staff[[#This Row],[Date Joined]])/365</f>
        <v>2.0547945205479454</v>
      </c>
      <c r="J129" s="19">
        <f ca="1">ROUND(IF(Staff[[#This Row],[Tenure]]&gt;2,3%,2%)*(Staff[[#This Row],[Salary]]),0)</f>
        <v>2774</v>
      </c>
      <c r="K129" s="20">
        <f>_xlfn.XLOOKUP(Staff[[#This Row],[Rating]],'Salary Vs Rating Scatterplot'!B:B,'Salary Vs Rating Scatterplot'!C:C)</f>
        <v>3</v>
      </c>
      <c r="L129" s="9"/>
    </row>
    <row r="130" spans="1:12" x14ac:dyDescent="0.3">
      <c r="A130" t="s">
        <v>169</v>
      </c>
      <c r="B130" t="s">
        <v>8</v>
      </c>
      <c r="C130">
        <v>25</v>
      </c>
      <c r="D130" t="s">
        <v>16</v>
      </c>
      <c r="E130" s="6">
        <v>44144</v>
      </c>
      <c r="F130" t="s">
        <v>19</v>
      </c>
      <c r="G130">
        <v>92700</v>
      </c>
      <c r="H130" t="s">
        <v>205</v>
      </c>
      <c r="I130" s="9">
        <f ca="1">(TODAY()-Staff[[#This Row],[Date Joined]])/365</f>
        <v>2.8794520547945206</v>
      </c>
      <c r="J130" s="19">
        <f ca="1">ROUND(IF(Staff[[#This Row],[Tenure]]&gt;2,3%,2%)*(Staff[[#This Row],[Salary]]),0)</f>
        <v>2781</v>
      </c>
      <c r="K130" s="20">
        <f>_xlfn.XLOOKUP(Staff[[#This Row],[Rating]],'Salary Vs Rating Scatterplot'!B:B,'Salary Vs Rating Scatterplot'!C:C)</f>
        <v>3</v>
      </c>
      <c r="L130" s="9"/>
    </row>
    <row r="131" spans="1:12" x14ac:dyDescent="0.3">
      <c r="A131" t="s">
        <v>77</v>
      </c>
      <c r="B131" t="s">
        <v>8</v>
      </c>
      <c r="C131">
        <v>25</v>
      </c>
      <c r="D131" t="s">
        <v>16</v>
      </c>
      <c r="E131" s="6">
        <v>44205</v>
      </c>
      <c r="F131" t="s">
        <v>19</v>
      </c>
      <c r="G131">
        <v>92700</v>
      </c>
      <c r="H131" t="s">
        <v>207</v>
      </c>
      <c r="I131" s="9">
        <f ca="1">(TODAY()-Staff[[#This Row],[Date Joined]])/365</f>
        <v>2.7123287671232879</v>
      </c>
      <c r="J131" s="19">
        <f ca="1">ROUND(IF(Staff[[#This Row],[Tenure]]&gt;2,3%,2%)*(Staff[[#This Row],[Salary]]),0)</f>
        <v>2781</v>
      </c>
      <c r="K131" s="20">
        <f>_xlfn.XLOOKUP(Staff[[#This Row],[Rating]],'Salary Vs Rating Scatterplot'!B:B,'Salary Vs Rating Scatterplot'!C:C)</f>
        <v>3</v>
      </c>
      <c r="L131" s="9"/>
    </row>
    <row r="132" spans="1:12" x14ac:dyDescent="0.3">
      <c r="A132" t="s">
        <v>163</v>
      </c>
      <c r="B132" t="s">
        <v>8</v>
      </c>
      <c r="C132">
        <v>33</v>
      </c>
      <c r="D132" t="s">
        <v>16</v>
      </c>
      <c r="E132" s="6">
        <v>44129</v>
      </c>
      <c r="F132" t="s">
        <v>12</v>
      </c>
      <c r="G132">
        <v>96140</v>
      </c>
      <c r="H132" t="s">
        <v>205</v>
      </c>
      <c r="I132" s="9">
        <f ca="1">(TODAY()-Staff[[#This Row],[Date Joined]])/365</f>
        <v>2.9205479452054797</v>
      </c>
      <c r="J132" s="19">
        <f ca="1">ROUND(IF(Staff[[#This Row],[Tenure]]&gt;2,3%,2%)*(Staff[[#This Row],[Salary]]),0)</f>
        <v>2884</v>
      </c>
      <c r="K132" s="20">
        <f>_xlfn.XLOOKUP(Staff[[#This Row],[Rating]],'Salary Vs Rating Scatterplot'!B:B,'Salary Vs Rating Scatterplot'!C:C)</f>
        <v>3</v>
      </c>
      <c r="L132" s="9"/>
    </row>
    <row r="133" spans="1:12" x14ac:dyDescent="0.3">
      <c r="A133" t="s">
        <v>71</v>
      </c>
      <c r="B133" t="s">
        <v>8</v>
      </c>
      <c r="C133">
        <v>33</v>
      </c>
      <c r="D133" t="s">
        <v>16</v>
      </c>
      <c r="E133" s="6">
        <v>44190</v>
      </c>
      <c r="F133" t="s">
        <v>12</v>
      </c>
      <c r="G133">
        <v>96140</v>
      </c>
      <c r="H133" t="s">
        <v>207</v>
      </c>
      <c r="I133" s="9">
        <f ca="1">(TODAY()-Staff[[#This Row],[Date Joined]])/365</f>
        <v>2.7534246575342465</v>
      </c>
      <c r="J133" s="19">
        <f ca="1">ROUND(IF(Staff[[#This Row],[Tenure]]&gt;2,3%,2%)*(Staff[[#This Row],[Salary]]),0)</f>
        <v>2884</v>
      </c>
      <c r="K133" s="20">
        <f>_xlfn.XLOOKUP(Staff[[#This Row],[Rating]],'Salary Vs Rating Scatterplot'!B:B,'Salary Vs Rating Scatterplot'!C:C)</f>
        <v>3</v>
      </c>
      <c r="L133" s="9"/>
    </row>
    <row r="134" spans="1:12" x14ac:dyDescent="0.3">
      <c r="A134" t="s">
        <v>177</v>
      </c>
      <c r="B134" t="s">
        <v>15</v>
      </c>
      <c r="C134">
        <v>30</v>
      </c>
      <c r="D134" t="s">
        <v>16</v>
      </c>
      <c r="E134" s="6">
        <v>44544</v>
      </c>
      <c r="F134" t="s">
        <v>21</v>
      </c>
      <c r="G134">
        <v>96800</v>
      </c>
      <c r="H134" t="s">
        <v>205</v>
      </c>
      <c r="I134" s="9">
        <f ca="1">(TODAY()-Staff[[#This Row],[Date Joined]])/365</f>
        <v>1.7835616438356163</v>
      </c>
      <c r="J134" s="19">
        <f ca="1">ROUND(IF(Staff[[#This Row],[Tenure]]&gt;2,3%,2%)*(Staff[[#This Row],[Salary]]),0)</f>
        <v>1936</v>
      </c>
      <c r="K134" s="20">
        <f>_xlfn.XLOOKUP(Staff[[#This Row],[Rating]],'Salary Vs Rating Scatterplot'!B:B,'Salary Vs Rating Scatterplot'!C:C)</f>
        <v>3</v>
      </c>
      <c r="L134" s="9"/>
    </row>
    <row r="135" spans="1:12" x14ac:dyDescent="0.3">
      <c r="A135" t="s">
        <v>85</v>
      </c>
      <c r="B135" t="s">
        <v>15</v>
      </c>
      <c r="C135">
        <v>30</v>
      </c>
      <c r="D135" t="s">
        <v>16</v>
      </c>
      <c r="E135" s="6">
        <v>44606</v>
      </c>
      <c r="F135" t="s">
        <v>21</v>
      </c>
      <c r="G135">
        <v>96800</v>
      </c>
      <c r="H135" t="s">
        <v>207</v>
      </c>
      <c r="I135" s="9">
        <f ca="1">(TODAY()-Staff[[#This Row],[Date Joined]])/365</f>
        <v>1.6136986301369862</v>
      </c>
      <c r="J135" s="19">
        <f ca="1">ROUND(IF(Staff[[#This Row],[Tenure]]&gt;2,3%,2%)*(Staff[[#This Row],[Salary]]),0)</f>
        <v>1936</v>
      </c>
      <c r="K135" s="20">
        <f>_xlfn.XLOOKUP(Staff[[#This Row],[Rating]],'Salary Vs Rating Scatterplot'!B:B,'Salary Vs Rating Scatterplot'!C:C)</f>
        <v>3</v>
      </c>
      <c r="L135" s="9"/>
    </row>
    <row r="136" spans="1:12" x14ac:dyDescent="0.3">
      <c r="A136" t="s">
        <v>198</v>
      </c>
      <c r="B136" t="s">
        <v>15</v>
      </c>
      <c r="C136">
        <v>40</v>
      </c>
      <c r="D136" t="s">
        <v>16</v>
      </c>
      <c r="E136" s="6">
        <v>44204</v>
      </c>
      <c r="F136" t="s">
        <v>9</v>
      </c>
      <c r="G136">
        <v>99750</v>
      </c>
      <c r="H136" t="s">
        <v>205</v>
      </c>
      <c r="I136" s="9">
        <f ca="1">(TODAY()-Staff[[#This Row],[Date Joined]])/365</f>
        <v>2.7150684931506848</v>
      </c>
      <c r="J136" s="19">
        <f ca="1">ROUND(IF(Staff[[#This Row],[Tenure]]&gt;2,3%,2%)*(Staff[[#This Row],[Salary]]),0)</f>
        <v>2993</v>
      </c>
      <c r="K136" s="20">
        <f>_xlfn.XLOOKUP(Staff[[#This Row],[Rating]],'Salary Vs Rating Scatterplot'!B:B,'Salary Vs Rating Scatterplot'!C:C)</f>
        <v>3</v>
      </c>
      <c r="L136" s="9"/>
    </row>
    <row r="137" spans="1:12" x14ac:dyDescent="0.3">
      <c r="A137" t="s">
        <v>105</v>
      </c>
      <c r="B137" t="s">
        <v>15</v>
      </c>
      <c r="C137">
        <v>40</v>
      </c>
      <c r="D137" t="s">
        <v>16</v>
      </c>
      <c r="E137" s="6">
        <v>44263</v>
      </c>
      <c r="F137" t="s">
        <v>9</v>
      </c>
      <c r="G137">
        <v>99750</v>
      </c>
      <c r="H137" t="s">
        <v>207</v>
      </c>
      <c r="I137" s="9">
        <f ca="1">(TODAY()-Staff[[#This Row],[Date Joined]])/365</f>
        <v>2.5534246575342467</v>
      </c>
      <c r="J137" s="19">
        <f ca="1">ROUND(IF(Staff[[#This Row],[Tenure]]&gt;2,3%,2%)*(Staff[[#This Row],[Salary]]),0)</f>
        <v>2993</v>
      </c>
      <c r="K137" s="20">
        <f>_xlfn.XLOOKUP(Staff[[#This Row],[Rating]],'Salary Vs Rating Scatterplot'!B:B,'Salary Vs Rating Scatterplot'!C:C)</f>
        <v>3</v>
      </c>
      <c r="L137" s="9"/>
    </row>
    <row r="138" spans="1:12" x14ac:dyDescent="0.3">
      <c r="A138" t="s">
        <v>200</v>
      </c>
      <c r="B138" t="s">
        <v>8</v>
      </c>
      <c r="C138">
        <v>28</v>
      </c>
      <c r="D138" t="s">
        <v>16</v>
      </c>
      <c r="E138" s="6">
        <v>44571</v>
      </c>
      <c r="F138" t="s">
        <v>9</v>
      </c>
      <c r="G138">
        <v>99970</v>
      </c>
      <c r="H138" t="s">
        <v>205</v>
      </c>
      <c r="I138" s="9">
        <f ca="1">(TODAY()-Staff[[#This Row],[Date Joined]])/365</f>
        <v>1.7095890410958905</v>
      </c>
      <c r="J138" s="19">
        <f ca="1">ROUND(IF(Staff[[#This Row],[Tenure]]&gt;2,3%,2%)*(Staff[[#This Row],[Salary]]),0)</f>
        <v>1999</v>
      </c>
      <c r="K138" s="20">
        <f>_xlfn.XLOOKUP(Staff[[#This Row],[Rating]],'Salary Vs Rating Scatterplot'!B:B,'Salary Vs Rating Scatterplot'!C:C)</f>
        <v>3</v>
      </c>
      <c r="L138" s="9"/>
    </row>
    <row r="139" spans="1:12" x14ac:dyDescent="0.3">
      <c r="A139" t="s">
        <v>107</v>
      </c>
      <c r="B139" t="s">
        <v>8</v>
      </c>
      <c r="C139">
        <v>28</v>
      </c>
      <c r="D139" t="s">
        <v>16</v>
      </c>
      <c r="E139" s="6">
        <v>44630</v>
      </c>
      <c r="F139" t="s">
        <v>9</v>
      </c>
      <c r="G139">
        <v>99970</v>
      </c>
      <c r="H139" t="s">
        <v>207</v>
      </c>
      <c r="I139" s="9">
        <f ca="1">(TODAY()-Staff[[#This Row],[Date Joined]])/365</f>
        <v>1.547945205479452</v>
      </c>
      <c r="J139" s="19">
        <f ca="1">ROUND(IF(Staff[[#This Row],[Tenure]]&gt;2,3%,2%)*(Staff[[#This Row],[Salary]]),0)</f>
        <v>1999</v>
      </c>
      <c r="K139" s="20">
        <f>_xlfn.XLOOKUP(Staff[[#This Row],[Rating]],'Salary Vs Rating Scatterplot'!B:B,'Salary Vs Rating Scatterplot'!C:C)</f>
        <v>3</v>
      </c>
      <c r="L139" s="9"/>
    </row>
    <row r="140" spans="1:12" x14ac:dyDescent="0.3">
      <c r="A140" t="s">
        <v>196</v>
      </c>
      <c r="B140" t="s">
        <v>15</v>
      </c>
      <c r="C140">
        <v>24</v>
      </c>
      <c r="D140" t="s">
        <v>16</v>
      </c>
      <c r="E140" s="6">
        <v>44625</v>
      </c>
      <c r="F140" t="s">
        <v>12</v>
      </c>
      <c r="G140">
        <v>100420</v>
      </c>
      <c r="H140" t="s">
        <v>205</v>
      </c>
      <c r="I140" s="9">
        <f ca="1">(TODAY()-Staff[[#This Row],[Date Joined]])/365</f>
        <v>1.5616438356164384</v>
      </c>
      <c r="J140" s="19">
        <f ca="1">ROUND(IF(Staff[[#This Row],[Tenure]]&gt;2,3%,2%)*(Staff[[#This Row],[Salary]]),0)</f>
        <v>2008</v>
      </c>
      <c r="K140" s="20">
        <f>_xlfn.XLOOKUP(Staff[[#This Row],[Rating]],'Salary Vs Rating Scatterplot'!B:B,'Salary Vs Rating Scatterplot'!C:C)</f>
        <v>3</v>
      </c>
      <c r="L140" s="9"/>
    </row>
    <row r="141" spans="1:12" x14ac:dyDescent="0.3">
      <c r="A141" t="s">
        <v>103</v>
      </c>
      <c r="B141" t="s">
        <v>15</v>
      </c>
      <c r="C141">
        <v>24</v>
      </c>
      <c r="D141" t="s">
        <v>16</v>
      </c>
      <c r="E141" s="6">
        <v>44686</v>
      </c>
      <c r="F141" t="s">
        <v>12</v>
      </c>
      <c r="G141">
        <v>100420</v>
      </c>
      <c r="H141" t="s">
        <v>207</v>
      </c>
      <c r="I141" s="9">
        <f ca="1">(TODAY()-Staff[[#This Row],[Date Joined]])/365</f>
        <v>1.3945205479452054</v>
      </c>
      <c r="J141" s="19">
        <f ca="1">ROUND(IF(Staff[[#This Row],[Tenure]]&gt;2,3%,2%)*(Staff[[#This Row],[Salary]]),0)</f>
        <v>2008</v>
      </c>
      <c r="K141" s="20">
        <f>_xlfn.XLOOKUP(Staff[[#This Row],[Rating]],'Salary Vs Rating Scatterplot'!B:B,'Salary Vs Rating Scatterplot'!C:C)</f>
        <v>3</v>
      </c>
      <c r="L141" s="9"/>
    </row>
    <row r="142" spans="1:12" x14ac:dyDescent="0.3">
      <c r="A142" t="s">
        <v>143</v>
      </c>
      <c r="B142" t="s">
        <v>15</v>
      </c>
      <c r="C142">
        <v>31</v>
      </c>
      <c r="D142" t="s">
        <v>16</v>
      </c>
      <c r="E142" s="6">
        <v>44663</v>
      </c>
      <c r="F142" t="s">
        <v>9</v>
      </c>
      <c r="G142">
        <v>103550</v>
      </c>
      <c r="H142" t="s">
        <v>205</v>
      </c>
      <c r="I142" s="9">
        <f ca="1">(TODAY()-Staff[[#This Row],[Date Joined]])/365</f>
        <v>1.4575342465753425</v>
      </c>
      <c r="J142" s="19">
        <f ca="1">ROUND(IF(Staff[[#This Row],[Tenure]]&gt;2,3%,2%)*(Staff[[#This Row],[Salary]]),0)</f>
        <v>2071</v>
      </c>
      <c r="K142" s="20">
        <f>_xlfn.XLOOKUP(Staff[[#This Row],[Rating]],'Salary Vs Rating Scatterplot'!B:B,'Salary Vs Rating Scatterplot'!C:C)</f>
        <v>3</v>
      </c>
      <c r="L142" s="9"/>
    </row>
    <row r="143" spans="1:12" x14ac:dyDescent="0.3">
      <c r="A143" t="s">
        <v>50</v>
      </c>
      <c r="B143" t="s">
        <v>15</v>
      </c>
      <c r="C143">
        <v>31</v>
      </c>
      <c r="D143" t="s">
        <v>16</v>
      </c>
      <c r="E143" s="6">
        <v>44724</v>
      </c>
      <c r="F143" t="s">
        <v>9</v>
      </c>
      <c r="G143">
        <v>103550</v>
      </c>
      <c r="H143" t="s">
        <v>207</v>
      </c>
      <c r="I143" s="9">
        <f ca="1">(TODAY()-Staff[[#This Row],[Date Joined]])/365</f>
        <v>1.2904109589041095</v>
      </c>
      <c r="J143" s="19">
        <f ca="1">ROUND(IF(Staff[[#This Row],[Tenure]]&gt;2,3%,2%)*(Staff[[#This Row],[Salary]]),0)</f>
        <v>2071</v>
      </c>
      <c r="K143" s="20">
        <f>_xlfn.XLOOKUP(Staff[[#This Row],[Rating]],'Salary Vs Rating Scatterplot'!B:B,'Salary Vs Rating Scatterplot'!C:C)</f>
        <v>3</v>
      </c>
      <c r="L143" s="9"/>
    </row>
    <row r="144" spans="1:12" x14ac:dyDescent="0.3">
      <c r="A144" t="s">
        <v>189</v>
      </c>
      <c r="B144" t="s">
        <v>8</v>
      </c>
      <c r="C144">
        <v>28</v>
      </c>
      <c r="D144" t="s">
        <v>16</v>
      </c>
      <c r="E144" s="6">
        <v>44590</v>
      </c>
      <c r="F144" t="s">
        <v>9</v>
      </c>
      <c r="G144">
        <v>104120</v>
      </c>
      <c r="H144" t="s">
        <v>205</v>
      </c>
      <c r="I144" s="9">
        <f ca="1">(TODAY()-Staff[[#This Row],[Date Joined]])/365</f>
        <v>1.6575342465753424</v>
      </c>
      <c r="J144" s="19">
        <f ca="1">ROUND(IF(Staff[[#This Row],[Tenure]]&gt;2,3%,2%)*(Staff[[#This Row],[Salary]]),0)</f>
        <v>2082</v>
      </c>
      <c r="K144" s="20">
        <f>_xlfn.XLOOKUP(Staff[[#This Row],[Rating]],'Salary Vs Rating Scatterplot'!B:B,'Salary Vs Rating Scatterplot'!C:C)</f>
        <v>3</v>
      </c>
      <c r="L144" s="9"/>
    </row>
    <row r="145" spans="1:12" x14ac:dyDescent="0.3">
      <c r="A145" t="s">
        <v>96</v>
      </c>
      <c r="B145" t="s">
        <v>8</v>
      </c>
      <c r="C145">
        <v>28</v>
      </c>
      <c r="D145" t="s">
        <v>16</v>
      </c>
      <c r="E145" s="6">
        <v>44649</v>
      </c>
      <c r="F145" t="s">
        <v>9</v>
      </c>
      <c r="G145">
        <v>104120</v>
      </c>
      <c r="H145" t="s">
        <v>207</v>
      </c>
      <c r="I145" s="9">
        <f ca="1">(TODAY()-Staff[[#This Row],[Date Joined]])/365</f>
        <v>1.4958904109589042</v>
      </c>
      <c r="J145" s="19">
        <f ca="1">ROUND(IF(Staff[[#This Row],[Tenure]]&gt;2,3%,2%)*(Staff[[#This Row],[Salary]]),0)</f>
        <v>2082</v>
      </c>
      <c r="K145" s="20">
        <f>_xlfn.XLOOKUP(Staff[[#This Row],[Rating]],'Salary Vs Rating Scatterplot'!B:B,'Salary Vs Rating Scatterplot'!C:C)</f>
        <v>3</v>
      </c>
      <c r="L145" s="9"/>
    </row>
    <row r="146" spans="1:12" x14ac:dyDescent="0.3">
      <c r="A146" t="s">
        <v>194</v>
      </c>
      <c r="B146" t="s">
        <v>8</v>
      </c>
      <c r="C146">
        <v>40</v>
      </c>
      <c r="D146" t="s">
        <v>16</v>
      </c>
      <c r="E146" s="6">
        <v>44320</v>
      </c>
      <c r="F146" t="s">
        <v>12</v>
      </c>
      <c r="G146">
        <v>104410</v>
      </c>
      <c r="H146" t="s">
        <v>205</v>
      </c>
      <c r="I146" s="9">
        <f ca="1">(TODAY()-Staff[[#This Row],[Date Joined]])/365</f>
        <v>2.3972602739726026</v>
      </c>
      <c r="J146" s="19">
        <f ca="1">ROUND(IF(Staff[[#This Row],[Tenure]]&gt;2,3%,2%)*(Staff[[#This Row],[Salary]]),0)</f>
        <v>3132</v>
      </c>
      <c r="K146" s="20">
        <f>_xlfn.XLOOKUP(Staff[[#This Row],[Rating]],'Salary Vs Rating Scatterplot'!B:B,'Salary Vs Rating Scatterplot'!C:C)</f>
        <v>3</v>
      </c>
      <c r="L146" s="9"/>
    </row>
    <row r="147" spans="1:12" x14ac:dyDescent="0.3">
      <c r="A147" t="s">
        <v>101</v>
      </c>
      <c r="B147" t="s">
        <v>8</v>
      </c>
      <c r="C147">
        <v>40</v>
      </c>
      <c r="D147" t="s">
        <v>16</v>
      </c>
      <c r="E147" s="6">
        <v>44381</v>
      </c>
      <c r="F147" t="s">
        <v>12</v>
      </c>
      <c r="G147">
        <v>104410</v>
      </c>
      <c r="H147" t="s">
        <v>207</v>
      </c>
      <c r="I147" s="9">
        <f ca="1">(TODAY()-Staff[[#This Row],[Date Joined]])/365</f>
        <v>2.2301369863013698</v>
      </c>
      <c r="J147" s="19">
        <f ca="1">ROUND(IF(Staff[[#This Row],[Tenure]]&gt;2,3%,2%)*(Staff[[#This Row],[Salary]]),0)</f>
        <v>3132</v>
      </c>
      <c r="K147" s="20">
        <f>_xlfn.XLOOKUP(Staff[[#This Row],[Rating]],'Salary Vs Rating Scatterplot'!B:B,'Salary Vs Rating Scatterplot'!C:C)</f>
        <v>3</v>
      </c>
      <c r="L147" s="9"/>
    </row>
    <row r="148" spans="1:12" x14ac:dyDescent="0.3">
      <c r="A148" t="s">
        <v>136</v>
      </c>
      <c r="B148" t="s">
        <v>8</v>
      </c>
      <c r="C148">
        <v>28</v>
      </c>
      <c r="D148" t="s">
        <v>16</v>
      </c>
      <c r="E148" s="6">
        <v>44425</v>
      </c>
      <c r="F148" t="s">
        <v>9</v>
      </c>
      <c r="G148">
        <v>104770</v>
      </c>
      <c r="H148" t="s">
        <v>205</v>
      </c>
      <c r="I148" s="9">
        <f ca="1">(TODAY()-Staff[[#This Row],[Date Joined]])/365</f>
        <v>2.1095890410958904</v>
      </c>
      <c r="J148" s="19">
        <f ca="1">ROUND(IF(Staff[[#This Row],[Tenure]]&gt;2,3%,2%)*(Staff[[#This Row],[Salary]]),0)</f>
        <v>3143</v>
      </c>
      <c r="K148" s="20">
        <f>_xlfn.XLOOKUP(Staff[[#This Row],[Rating]],'Salary Vs Rating Scatterplot'!B:B,'Salary Vs Rating Scatterplot'!C:C)</f>
        <v>3</v>
      </c>
      <c r="L148" s="9"/>
    </row>
    <row r="149" spans="1:12" x14ac:dyDescent="0.3">
      <c r="A149" t="s">
        <v>43</v>
      </c>
      <c r="B149" t="s">
        <v>8</v>
      </c>
      <c r="C149">
        <v>28</v>
      </c>
      <c r="D149" t="s">
        <v>16</v>
      </c>
      <c r="E149" s="6">
        <v>44486</v>
      </c>
      <c r="F149" t="s">
        <v>9</v>
      </c>
      <c r="G149">
        <v>104770</v>
      </c>
      <c r="H149" t="s">
        <v>207</v>
      </c>
      <c r="I149" s="9">
        <f ca="1">(TODAY()-Staff[[#This Row],[Date Joined]])/365</f>
        <v>1.9424657534246574</v>
      </c>
      <c r="J149" s="19">
        <f ca="1">ROUND(IF(Staff[[#This Row],[Tenure]]&gt;2,3%,2%)*(Staff[[#This Row],[Salary]]),0)</f>
        <v>2095</v>
      </c>
      <c r="K149" s="20">
        <f>_xlfn.XLOOKUP(Staff[[#This Row],[Rating]],'Salary Vs Rating Scatterplot'!B:B,'Salary Vs Rating Scatterplot'!C:C)</f>
        <v>3</v>
      </c>
      <c r="L149" s="9"/>
    </row>
    <row r="150" spans="1:12" x14ac:dyDescent="0.3">
      <c r="A150" t="s">
        <v>161</v>
      </c>
      <c r="B150" t="s">
        <v>15</v>
      </c>
      <c r="C150">
        <v>23</v>
      </c>
      <c r="D150" t="s">
        <v>16</v>
      </c>
      <c r="E150" s="6">
        <v>44378</v>
      </c>
      <c r="F150" t="s">
        <v>9</v>
      </c>
      <c r="G150">
        <v>106460</v>
      </c>
      <c r="H150" t="s">
        <v>205</v>
      </c>
      <c r="I150" s="9">
        <f ca="1">(TODAY()-Staff[[#This Row],[Date Joined]])/365</f>
        <v>2.2383561643835614</v>
      </c>
      <c r="J150" s="19">
        <f ca="1">ROUND(IF(Staff[[#This Row],[Tenure]]&gt;2,3%,2%)*(Staff[[#This Row],[Salary]]),0)</f>
        <v>3194</v>
      </c>
      <c r="K150" s="20">
        <f>_xlfn.XLOOKUP(Staff[[#This Row],[Rating]],'Salary Vs Rating Scatterplot'!B:B,'Salary Vs Rating Scatterplot'!C:C)</f>
        <v>3</v>
      </c>
      <c r="L150" s="9"/>
    </row>
    <row r="151" spans="1:12" x14ac:dyDescent="0.3">
      <c r="A151" t="s">
        <v>69</v>
      </c>
      <c r="B151" t="s">
        <v>15</v>
      </c>
      <c r="C151">
        <v>23</v>
      </c>
      <c r="D151" t="s">
        <v>16</v>
      </c>
      <c r="E151" s="6">
        <v>44440</v>
      </c>
      <c r="F151" t="s">
        <v>9</v>
      </c>
      <c r="G151">
        <v>106460</v>
      </c>
      <c r="H151" t="s">
        <v>207</v>
      </c>
      <c r="I151" s="9">
        <f ca="1">(TODAY()-Staff[[#This Row],[Date Joined]])/365</f>
        <v>2.0684931506849313</v>
      </c>
      <c r="J151" s="19">
        <f ca="1">ROUND(IF(Staff[[#This Row],[Tenure]]&gt;2,3%,2%)*(Staff[[#This Row],[Salary]]),0)</f>
        <v>3194</v>
      </c>
      <c r="K151" s="20">
        <f>_xlfn.XLOOKUP(Staff[[#This Row],[Rating]],'Salary Vs Rating Scatterplot'!B:B,'Salary Vs Rating Scatterplot'!C:C)</f>
        <v>3</v>
      </c>
      <c r="L151" s="9"/>
    </row>
    <row r="152" spans="1:12" x14ac:dyDescent="0.3">
      <c r="A152" t="s">
        <v>117</v>
      </c>
      <c r="B152" t="s">
        <v>15</v>
      </c>
      <c r="C152">
        <v>20</v>
      </c>
      <c r="D152" t="s">
        <v>16</v>
      </c>
      <c r="E152" s="6">
        <v>44397</v>
      </c>
      <c r="F152" t="s">
        <v>12</v>
      </c>
      <c r="G152">
        <v>107700</v>
      </c>
      <c r="H152" t="s">
        <v>205</v>
      </c>
      <c r="I152" s="9">
        <f ca="1">(TODAY()-Staff[[#This Row],[Date Joined]])/365</f>
        <v>2.1863013698630138</v>
      </c>
      <c r="J152" s="19">
        <f ca="1">ROUND(IF(Staff[[#This Row],[Tenure]]&gt;2,3%,2%)*(Staff[[#This Row],[Salary]]),0)</f>
        <v>3231</v>
      </c>
      <c r="K152" s="20">
        <f>_xlfn.XLOOKUP(Staff[[#This Row],[Rating]],'Salary Vs Rating Scatterplot'!B:B,'Salary Vs Rating Scatterplot'!C:C)</f>
        <v>3</v>
      </c>
      <c r="L152" s="9"/>
    </row>
    <row r="153" spans="1:12" x14ac:dyDescent="0.3">
      <c r="A153" t="s">
        <v>22</v>
      </c>
      <c r="B153" t="s">
        <v>15</v>
      </c>
      <c r="C153">
        <v>20</v>
      </c>
      <c r="D153" t="s">
        <v>16</v>
      </c>
      <c r="E153" s="6">
        <v>44459</v>
      </c>
      <c r="F153" t="s">
        <v>12</v>
      </c>
      <c r="G153">
        <v>107700</v>
      </c>
      <c r="H153" t="s">
        <v>207</v>
      </c>
      <c r="I153" s="9">
        <f ca="1">(TODAY()-Staff[[#This Row],[Date Joined]])/365</f>
        <v>2.0164383561643837</v>
      </c>
      <c r="J153" s="19">
        <f ca="1">ROUND(IF(Staff[[#This Row],[Tenure]]&gt;2,3%,2%)*(Staff[[#This Row],[Salary]]),0)</f>
        <v>3231</v>
      </c>
      <c r="K153" s="20">
        <f>_xlfn.XLOOKUP(Staff[[#This Row],[Rating]],'Salary Vs Rating Scatterplot'!B:B,'Salary Vs Rating Scatterplot'!C:C)</f>
        <v>3</v>
      </c>
      <c r="L153" s="9"/>
    </row>
    <row r="154" spans="1:12" x14ac:dyDescent="0.3">
      <c r="A154" t="s">
        <v>127</v>
      </c>
      <c r="B154" t="s">
        <v>8</v>
      </c>
      <c r="C154">
        <v>38</v>
      </c>
      <c r="D154" t="s">
        <v>10</v>
      </c>
      <c r="E154" s="6">
        <v>44316</v>
      </c>
      <c r="F154" t="s">
        <v>19</v>
      </c>
      <c r="G154">
        <v>109160</v>
      </c>
      <c r="H154" t="s">
        <v>205</v>
      </c>
      <c r="I154" s="9">
        <f ca="1">(TODAY()-Staff[[#This Row],[Date Joined]])/365</f>
        <v>2.408219178082192</v>
      </c>
      <c r="J154" s="19">
        <f ca="1">ROUND(IF(Staff[[#This Row],[Tenure]]&gt;2,3%,2%)*(Staff[[#This Row],[Salary]]),0)</f>
        <v>3275</v>
      </c>
      <c r="K154" s="20">
        <f>_xlfn.XLOOKUP(Staff[[#This Row],[Rating]],'Salary Vs Rating Scatterplot'!B:B,'Salary Vs Rating Scatterplot'!C:C)</f>
        <v>5</v>
      </c>
      <c r="L154" s="9"/>
    </row>
    <row r="155" spans="1:12" x14ac:dyDescent="0.3">
      <c r="A155" t="s">
        <v>33</v>
      </c>
      <c r="B155" t="s">
        <v>8</v>
      </c>
      <c r="C155">
        <v>38</v>
      </c>
      <c r="D155" t="s">
        <v>10</v>
      </c>
      <c r="E155" s="6">
        <v>44377</v>
      </c>
      <c r="F155" t="s">
        <v>19</v>
      </c>
      <c r="G155">
        <v>109160</v>
      </c>
      <c r="H155" t="s">
        <v>207</v>
      </c>
      <c r="I155" s="9">
        <f ca="1">(TODAY()-Staff[[#This Row],[Date Joined]])/365</f>
        <v>2.2410958904109588</v>
      </c>
      <c r="J155" s="19">
        <f ca="1">ROUND(IF(Staff[[#This Row],[Tenure]]&gt;2,3%,2%)*(Staff[[#This Row],[Salary]]),0)</f>
        <v>3275</v>
      </c>
      <c r="K155" s="20">
        <f>_xlfn.XLOOKUP(Staff[[#This Row],[Rating]],'Salary Vs Rating Scatterplot'!B:B,'Salary Vs Rating Scatterplot'!C:C)</f>
        <v>5</v>
      </c>
      <c r="L155" s="9"/>
    </row>
    <row r="156" spans="1:12" x14ac:dyDescent="0.3">
      <c r="A156" t="s">
        <v>128</v>
      </c>
      <c r="B156" t="s">
        <v>15</v>
      </c>
      <c r="C156">
        <v>25</v>
      </c>
      <c r="D156" t="s">
        <v>13</v>
      </c>
      <c r="E156" s="6">
        <v>44665</v>
      </c>
      <c r="F156" t="s">
        <v>9</v>
      </c>
      <c r="G156">
        <v>109190</v>
      </c>
      <c r="H156" t="s">
        <v>205</v>
      </c>
      <c r="I156" s="9">
        <f ca="1">(TODAY()-Staff[[#This Row],[Date Joined]])/365</f>
        <v>1.452054794520548</v>
      </c>
      <c r="J156" s="19">
        <f ca="1">ROUND(IF(Staff[[#This Row],[Tenure]]&gt;2,3%,2%)*(Staff[[#This Row],[Salary]]),0)</f>
        <v>2184</v>
      </c>
      <c r="K156" s="20">
        <f>_xlfn.XLOOKUP(Staff[[#This Row],[Rating]],'Salary Vs Rating Scatterplot'!B:B,'Salary Vs Rating Scatterplot'!C:C)</f>
        <v>4</v>
      </c>
      <c r="L156" s="9"/>
    </row>
    <row r="157" spans="1:12" x14ac:dyDescent="0.3">
      <c r="A157" t="s">
        <v>34</v>
      </c>
      <c r="B157" t="s">
        <v>15</v>
      </c>
      <c r="C157">
        <v>25</v>
      </c>
      <c r="D157" t="s">
        <v>13</v>
      </c>
      <c r="E157" s="6">
        <v>44726</v>
      </c>
      <c r="F157" t="s">
        <v>9</v>
      </c>
      <c r="G157">
        <v>109190</v>
      </c>
      <c r="H157" t="s">
        <v>207</v>
      </c>
      <c r="I157" s="9">
        <f ca="1">(TODAY()-Staff[[#This Row],[Date Joined]])/365</f>
        <v>1.284931506849315</v>
      </c>
      <c r="J157" s="19">
        <f ca="1">ROUND(IF(Staff[[#This Row],[Tenure]]&gt;2,3%,2%)*(Staff[[#This Row],[Salary]]),0)</f>
        <v>2184</v>
      </c>
      <c r="K157" s="20">
        <f>_xlfn.XLOOKUP(Staff[[#This Row],[Rating]],'Salary Vs Rating Scatterplot'!B:B,'Salary Vs Rating Scatterplot'!C:C)</f>
        <v>4</v>
      </c>
      <c r="L157" s="9"/>
    </row>
    <row r="158" spans="1:12" x14ac:dyDescent="0.3">
      <c r="A158" t="s">
        <v>180</v>
      </c>
      <c r="B158" t="s">
        <v>15</v>
      </c>
      <c r="C158">
        <v>29</v>
      </c>
      <c r="D158" t="s">
        <v>24</v>
      </c>
      <c r="E158" s="6">
        <v>44119</v>
      </c>
      <c r="F158" t="s">
        <v>12</v>
      </c>
      <c r="G158">
        <v>112110</v>
      </c>
      <c r="H158" t="s">
        <v>205</v>
      </c>
      <c r="I158" s="9">
        <f ca="1">(TODAY()-Staff[[#This Row],[Date Joined]])/365</f>
        <v>2.9479452054794519</v>
      </c>
      <c r="J158" s="19">
        <f ca="1">ROUND(IF(Staff[[#This Row],[Tenure]]&gt;2,3%,2%)*(Staff[[#This Row],[Salary]]),0)</f>
        <v>3363</v>
      </c>
      <c r="K158" s="20">
        <f>_xlfn.XLOOKUP(Staff[[#This Row],[Rating]],'Salary Vs Rating Scatterplot'!B:B,'Salary Vs Rating Scatterplot'!C:C)</f>
        <v>2</v>
      </c>
      <c r="L158" s="9"/>
    </row>
    <row r="159" spans="1:12" x14ac:dyDescent="0.3">
      <c r="A159" t="s">
        <v>87</v>
      </c>
      <c r="B159" t="s">
        <v>15</v>
      </c>
      <c r="C159">
        <v>29</v>
      </c>
      <c r="D159" t="s">
        <v>24</v>
      </c>
      <c r="E159" s="6">
        <v>44180</v>
      </c>
      <c r="F159" t="s">
        <v>12</v>
      </c>
      <c r="G159">
        <v>112110</v>
      </c>
      <c r="H159" t="s">
        <v>207</v>
      </c>
      <c r="I159" s="9">
        <f ca="1">(TODAY()-Staff[[#This Row],[Date Joined]])/365</f>
        <v>2.7808219178082192</v>
      </c>
      <c r="J159" s="19">
        <f ca="1">ROUND(IF(Staff[[#This Row],[Tenure]]&gt;2,3%,2%)*(Staff[[#This Row],[Salary]]),0)</f>
        <v>3363</v>
      </c>
      <c r="K159" s="20">
        <f>_xlfn.XLOOKUP(Staff[[#This Row],[Rating]],'Salary Vs Rating Scatterplot'!B:B,'Salary Vs Rating Scatterplot'!C:C)</f>
        <v>2</v>
      </c>
      <c r="L159" s="9"/>
    </row>
    <row r="160" spans="1:12" x14ac:dyDescent="0.3">
      <c r="A160" t="s">
        <v>173</v>
      </c>
      <c r="B160" t="s">
        <v>8</v>
      </c>
      <c r="C160">
        <v>30</v>
      </c>
      <c r="D160" t="s">
        <v>16</v>
      </c>
      <c r="E160" s="6">
        <v>44800</v>
      </c>
      <c r="F160" t="s">
        <v>9</v>
      </c>
      <c r="G160">
        <v>112570</v>
      </c>
      <c r="H160" t="s">
        <v>205</v>
      </c>
      <c r="I160" s="9">
        <f ca="1">(TODAY()-Staff[[#This Row],[Date Joined]])/365</f>
        <v>1.0821917808219179</v>
      </c>
      <c r="J160" s="19">
        <f ca="1">ROUND(IF(Staff[[#This Row],[Tenure]]&gt;2,3%,2%)*(Staff[[#This Row],[Salary]]),0)</f>
        <v>2251</v>
      </c>
      <c r="K160" s="20">
        <f>_xlfn.XLOOKUP(Staff[[#This Row],[Rating]],'Salary Vs Rating Scatterplot'!B:B,'Salary Vs Rating Scatterplot'!C:C)</f>
        <v>3</v>
      </c>
      <c r="L160" s="9"/>
    </row>
    <row r="161" spans="1:12" x14ac:dyDescent="0.3">
      <c r="A161" t="s">
        <v>81</v>
      </c>
      <c r="B161" t="s">
        <v>8</v>
      </c>
      <c r="C161">
        <v>30</v>
      </c>
      <c r="D161" t="s">
        <v>16</v>
      </c>
      <c r="E161" s="6">
        <v>44861</v>
      </c>
      <c r="F161" t="s">
        <v>9</v>
      </c>
      <c r="G161">
        <v>112570</v>
      </c>
      <c r="H161" t="s">
        <v>207</v>
      </c>
      <c r="I161" s="9">
        <f ca="1">(TODAY()-Staff[[#This Row],[Date Joined]])/365</f>
        <v>0.91506849315068495</v>
      </c>
      <c r="J161" s="19">
        <f ca="1">ROUND(IF(Staff[[#This Row],[Tenure]]&gt;2,3%,2%)*(Staff[[#This Row],[Salary]]),0)</f>
        <v>2251</v>
      </c>
      <c r="K161" s="20">
        <f>_xlfn.XLOOKUP(Staff[[#This Row],[Rating]],'Salary Vs Rating Scatterplot'!B:B,'Salary Vs Rating Scatterplot'!C:C)</f>
        <v>3</v>
      </c>
      <c r="L161" s="9"/>
    </row>
    <row r="162" spans="1:12" x14ac:dyDescent="0.3">
      <c r="A162" t="s">
        <v>156</v>
      </c>
      <c r="B162" t="s">
        <v>15</v>
      </c>
      <c r="C162">
        <v>20</v>
      </c>
      <c r="D162" t="s">
        <v>16</v>
      </c>
      <c r="E162" s="6">
        <v>44122</v>
      </c>
      <c r="F162" t="s">
        <v>12</v>
      </c>
      <c r="G162">
        <v>112650</v>
      </c>
      <c r="H162" t="s">
        <v>205</v>
      </c>
      <c r="I162" s="9">
        <f ca="1">(TODAY()-Staff[[#This Row],[Date Joined]])/365</f>
        <v>2.9397260273972603</v>
      </c>
      <c r="J162" s="19">
        <f ca="1">ROUND(IF(Staff[[#This Row],[Tenure]]&gt;2,3%,2%)*(Staff[[#This Row],[Salary]]),0)</f>
        <v>3380</v>
      </c>
      <c r="K162" s="20">
        <f>_xlfn.XLOOKUP(Staff[[#This Row],[Rating]],'Salary Vs Rating Scatterplot'!B:B,'Salary Vs Rating Scatterplot'!C:C)</f>
        <v>3</v>
      </c>
      <c r="L162" s="9"/>
    </row>
    <row r="163" spans="1:12" x14ac:dyDescent="0.3">
      <c r="A163" t="s">
        <v>178</v>
      </c>
      <c r="B163" t="s">
        <v>15</v>
      </c>
      <c r="C163">
        <v>34</v>
      </c>
      <c r="D163" t="s">
        <v>16</v>
      </c>
      <c r="E163" s="6">
        <v>44642</v>
      </c>
      <c r="F163" t="s">
        <v>9</v>
      </c>
      <c r="G163">
        <v>112650</v>
      </c>
      <c r="H163" t="s">
        <v>205</v>
      </c>
      <c r="I163" s="9">
        <f ca="1">(TODAY()-Staff[[#This Row],[Date Joined]])/365</f>
        <v>1.515068493150685</v>
      </c>
      <c r="J163" s="19">
        <f ca="1">ROUND(IF(Staff[[#This Row],[Tenure]]&gt;2,3%,2%)*(Staff[[#This Row],[Salary]]),0)</f>
        <v>2253</v>
      </c>
      <c r="K163" s="20">
        <f>_xlfn.XLOOKUP(Staff[[#This Row],[Rating]],'Salary Vs Rating Scatterplot'!B:B,'Salary Vs Rating Scatterplot'!C:C)</f>
        <v>3</v>
      </c>
      <c r="L163" s="9"/>
    </row>
    <row r="164" spans="1:12" x14ac:dyDescent="0.3">
      <c r="A164" t="s">
        <v>64</v>
      </c>
      <c r="B164" t="s">
        <v>15</v>
      </c>
      <c r="C164">
        <v>20</v>
      </c>
      <c r="D164" t="s">
        <v>16</v>
      </c>
      <c r="E164" s="6">
        <v>44183</v>
      </c>
      <c r="F164" t="s">
        <v>12</v>
      </c>
      <c r="G164">
        <v>112650</v>
      </c>
      <c r="H164" t="s">
        <v>207</v>
      </c>
      <c r="I164" s="9">
        <f ca="1">(TODAY()-Staff[[#This Row],[Date Joined]])/365</f>
        <v>2.7726027397260276</v>
      </c>
      <c r="J164" s="19">
        <f ca="1">ROUND(IF(Staff[[#This Row],[Tenure]]&gt;2,3%,2%)*(Staff[[#This Row],[Salary]]),0)</f>
        <v>3380</v>
      </c>
      <c r="K164" s="20">
        <f>_xlfn.XLOOKUP(Staff[[#This Row],[Rating]],'Salary Vs Rating Scatterplot'!B:B,'Salary Vs Rating Scatterplot'!C:C)</f>
        <v>3</v>
      </c>
      <c r="L164" s="9"/>
    </row>
    <row r="165" spans="1:12" x14ac:dyDescent="0.3">
      <c r="A165" t="s">
        <v>150</v>
      </c>
      <c r="B165" t="s">
        <v>15</v>
      </c>
      <c r="C165">
        <v>22</v>
      </c>
      <c r="D165" t="s">
        <v>13</v>
      </c>
      <c r="E165" s="6">
        <v>44384</v>
      </c>
      <c r="F165" t="s">
        <v>19</v>
      </c>
      <c r="G165">
        <v>112780</v>
      </c>
      <c r="H165" t="s">
        <v>205</v>
      </c>
      <c r="I165" s="9">
        <f ca="1">(TODAY()-Staff[[#This Row],[Date Joined]])/365</f>
        <v>2.2219178082191782</v>
      </c>
      <c r="J165" s="19">
        <f ca="1">ROUND(IF(Staff[[#This Row],[Tenure]]&gt;2,3%,2%)*(Staff[[#This Row],[Salary]]),0)</f>
        <v>3383</v>
      </c>
      <c r="K165" s="20">
        <f>_xlfn.XLOOKUP(Staff[[#This Row],[Rating]],'Salary Vs Rating Scatterplot'!B:B,'Salary Vs Rating Scatterplot'!C:C)</f>
        <v>4</v>
      </c>
      <c r="L165" s="9"/>
    </row>
    <row r="166" spans="1:12" x14ac:dyDescent="0.3">
      <c r="A166" t="s">
        <v>58</v>
      </c>
      <c r="B166" t="s">
        <v>15</v>
      </c>
      <c r="C166">
        <v>22</v>
      </c>
      <c r="D166" t="s">
        <v>13</v>
      </c>
      <c r="E166" s="6">
        <v>44446</v>
      </c>
      <c r="F166" t="s">
        <v>19</v>
      </c>
      <c r="G166">
        <v>112780</v>
      </c>
      <c r="H166" t="s">
        <v>207</v>
      </c>
      <c r="I166" s="9">
        <f ca="1">(TODAY()-Staff[[#This Row],[Date Joined]])/365</f>
        <v>2.0520547945205481</v>
      </c>
      <c r="J166" s="19">
        <f ca="1">ROUND(IF(Staff[[#This Row],[Tenure]]&gt;2,3%,2%)*(Staff[[#This Row],[Salary]]),0)</f>
        <v>3383</v>
      </c>
      <c r="K166" s="20">
        <f>_xlfn.XLOOKUP(Staff[[#This Row],[Rating]],'Salary Vs Rating Scatterplot'!B:B,'Salary Vs Rating Scatterplot'!C:C)</f>
        <v>4</v>
      </c>
      <c r="L166" s="9"/>
    </row>
    <row r="167" spans="1:12" x14ac:dyDescent="0.3">
      <c r="A167" t="s">
        <v>191</v>
      </c>
      <c r="B167" t="s">
        <v>15</v>
      </c>
      <c r="C167">
        <v>27</v>
      </c>
      <c r="D167" t="s">
        <v>42</v>
      </c>
      <c r="E167" s="6">
        <v>44547</v>
      </c>
      <c r="F167" t="s">
        <v>9</v>
      </c>
      <c r="G167">
        <v>113280</v>
      </c>
      <c r="H167" t="s">
        <v>205</v>
      </c>
      <c r="I167" s="9">
        <f ca="1">(TODAY()-Staff[[#This Row],[Date Joined]])/365</f>
        <v>1.7753424657534247</v>
      </c>
      <c r="J167" s="19">
        <f ca="1">ROUND(IF(Staff[[#This Row],[Tenure]]&gt;2,3%,2%)*(Staff[[#This Row],[Salary]]),0)</f>
        <v>2266</v>
      </c>
      <c r="K167" s="20">
        <f>_xlfn.XLOOKUP(Staff[[#This Row],[Rating]],'Salary Vs Rating Scatterplot'!B:B,'Salary Vs Rating Scatterplot'!C:C)</f>
        <v>1</v>
      </c>
      <c r="L167" s="9"/>
    </row>
    <row r="168" spans="1:12" x14ac:dyDescent="0.3">
      <c r="A168" t="s">
        <v>98</v>
      </c>
      <c r="B168" t="s">
        <v>15</v>
      </c>
      <c r="C168">
        <v>27</v>
      </c>
      <c r="D168" t="s">
        <v>42</v>
      </c>
      <c r="E168" s="6">
        <v>44609</v>
      </c>
      <c r="F168" t="s">
        <v>9</v>
      </c>
      <c r="G168">
        <v>113280</v>
      </c>
      <c r="H168" t="s">
        <v>207</v>
      </c>
      <c r="I168" s="9">
        <f ca="1">(TODAY()-Staff[[#This Row],[Date Joined]])/365</f>
        <v>1.6054794520547946</v>
      </c>
      <c r="J168" s="19">
        <f ca="1">ROUND(IF(Staff[[#This Row],[Tenure]]&gt;2,3%,2%)*(Staff[[#This Row],[Salary]]),0)</f>
        <v>2266</v>
      </c>
      <c r="K168" s="20">
        <f>_xlfn.XLOOKUP(Staff[[#This Row],[Rating]],'Salary Vs Rating Scatterplot'!B:B,'Salary Vs Rating Scatterplot'!C:C)</f>
        <v>1</v>
      </c>
      <c r="L168" s="9"/>
    </row>
    <row r="169" spans="1:12" x14ac:dyDescent="0.3">
      <c r="A169" t="s">
        <v>147</v>
      </c>
      <c r="B169" t="s">
        <v>8</v>
      </c>
      <c r="C169">
        <v>30</v>
      </c>
      <c r="D169" t="s">
        <v>16</v>
      </c>
      <c r="E169" s="6">
        <v>44789</v>
      </c>
      <c r="F169" t="s">
        <v>9</v>
      </c>
      <c r="G169">
        <v>114180</v>
      </c>
      <c r="H169" t="s">
        <v>205</v>
      </c>
      <c r="I169" s="9">
        <f ca="1">(TODAY()-Staff[[#This Row],[Date Joined]])/365</f>
        <v>1.1123287671232878</v>
      </c>
      <c r="J169" s="19">
        <f ca="1">ROUND(IF(Staff[[#This Row],[Tenure]]&gt;2,3%,2%)*(Staff[[#This Row],[Salary]]),0)</f>
        <v>2284</v>
      </c>
      <c r="K169" s="20">
        <f>_xlfn.XLOOKUP(Staff[[#This Row],[Rating]],'Salary Vs Rating Scatterplot'!B:B,'Salary Vs Rating Scatterplot'!C:C)</f>
        <v>3</v>
      </c>
      <c r="L169" s="9"/>
    </row>
    <row r="170" spans="1:12" x14ac:dyDescent="0.3">
      <c r="A170" t="s">
        <v>54</v>
      </c>
      <c r="B170" t="s">
        <v>8</v>
      </c>
      <c r="C170">
        <v>30</v>
      </c>
      <c r="D170" t="s">
        <v>16</v>
      </c>
      <c r="E170" s="6">
        <v>44850</v>
      </c>
      <c r="F170" t="s">
        <v>9</v>
      </c>
      <c r="G170">
        <v>114180</v>
      </c>
      <c r="H170" t="s">
        <v>207</v>
      </c>
      <c r="I170" s="9">
        <f ca="1">(TODAY()-Staff[[#This Row],[Date Joined]])/365</f>
        <v>0.9452054794520548</v>
      </c>
      <c r="J170" s="19">
        <f ca="1">ROUND(IF(Staff[[#This Row],[Tenure]]&gt;2,3%,2%)*(Staff[[#This Row],[Salary]]),0)</f>
        <v>2284</v>
      </c>
      <c r="K170" s="20">
        <f>_xlfn.XLOOKUP(Staff[[#This Row],[Rating]],'Salary Vs Rating Scatterplot'!B:B,'Salary Vs Rating Scatterplot'!C:C)</f>
        <v>3</v>
      </c>
      <c r="L170" s="9"/>
    </row>
    <row r="171" spans="1:12" x14ac:dyDescent="0.3">
      <c r="A171" t="s">
        <v>114</v>
      </c>
      <c r="B171" t="s">
        <v>8</v>
      </c>
      <c r="C171">
        <v>44</v>
      </c>
      <c r="D171" t="s">
        <v>16</v>
      </c>
      <c r="E171" s="6">
        <v>44985</v>
      </c>
      <c r="F171" t="s">
        <v>12</v>
      </c>
      <c r="G171">
        <v>114870</v>
      </c>
      <c r="H171" t="s">
        <v>205</v>
      </c>
      <c r="I171" s="9">
        <f ca="1">(TODAY()-Staff[[#This Row],[Date Joined]])/365</f>
        <v>0.57534246575342463</v>
      </c>
      <c r="J171" s="19">
        <f ca="1">ROUND(IF(Staff[[#This Row],[Tenure]]&gt;2,3%,2%)*(Staff[[#This Row],[Salary]]),0)</f>
        <v>2297</v>
      </c>
      <c r="K171" s="20">
        <f>_xlfn.XLOOKUP(Staff[[#This Row],[Rating]],'Salary Vs Rating Scatterplot'!B:B,'Salary Vs Rating Scatterplot'!C:C)</f>
        <v>3</v>
      </c>
      <c r="L171" s="9"/>
    </row>
    <row r="172" spans="1:12" x14ac:dyDescent="0.3">
      <c r="A172" t="s">
        <v>17</v>
      </c>
      <c r="B172" t="s">
        <v>8</v>
      </c>
      <c r="C172">
        <v>43</v>
      </c>
      <c r="D172" t="s">
        <v>16</v>
      </c>
      <c r="E172" s="6">
        <v>45045</v>
      </c>
      <c r="F172" t="s">
        <v>12</v>
      </c>
      <c r="G172">
        <v>114870</v>
      </c>
      <c r="H172" t="s">
        <v>207</v>
      </c>
      <c r="I172" s="9">
        <f ca="1">(TODAY()-Staff[[#This Row],[Date Joined]])/365</f>
        <v>0.41095890410958902</v>
      </c>
      <c r="J172" s="19">
        <f ca="1">ROUND(IF(Staff[[#This Row],[Tenure]]&gt;2,3%,2%)*(Staff[[#This Row],[Salary]]),0)</f>
        <v>2297</v>
      </c>
      <c r="K172" s="20">
        <f>_xlfn.XLOOKUP(Staff[[#This Row],[Rating]],'Salary Vs Rating Scatterplot'!B:B,'Salary Vs Rating Scatterplot'!C:C)</f>
        <v>3</v>
      </c>
      <c r="L172" s="9"/>
    </row>
    <row r="173" spans="1:12" x14ac:dyDescent="0.3">
      <c r="A173" t="s">
        <v>175</v>
      </c>
      <c r="B173" t="s">
        <v>8</v>
      </c>
      <c r="C173">
        <v>36</v>
      </c>
      <c r="D173" t="s">
        <v>16</v>
      </c>
      <c r="E173" s="6">
        <v>44023</v>
      </c>
      <c r="F173" t="s">
        <v>9</v>
      </c>
      <c r="G173">
        <v>114890</v>
      </c>
      <c r="H173" t="s">
        <v>205</v>
      </c>
      <c r="I173" s="9">
        <f ca="1">(TODAY()-Staff[[#This Row],[Date Joined]])/365</f>
        <v>3.2109589041095892</v>
      </c>
      <c r="J173" s="19">
        <f ca="1">ROUND(IF(Staff[[#This Row],[Tenure]]&gt;2,3%,2%)*(Staff[[#This Row],[Salary]]),0)</f>
        <v>3447</v>
      </c>
      <c r="K173" s="20">
        <f>_xlfn.XLOOKUP(Staff[[#This Row],[Rating]],'Salary Vs Rating Scatterplot'!B:B,'Salary Vs Rating Scatterplot'!C:C)</f>
        <v>3</v>
      </c>
      <c r="L173" s="9"/>
    </row>
    <row r="174" spans="1:12" x14ac:dyDescent="0.3">
      <c r="A174" t="s">
        <v>83</v>
      </c>
      <c r="B174" t="s">
        <v>8</v>
      </c>
      <c r="C174">
        <v>36</v>
      </c>
      <c r="D174" t="s">
        <v>16</v>
      </c>
      <c r="E174" s="6">
        <v>44085</v>
      </c>
      <c r="F174" t="s">
        <v>9</v>
      </c>
      <c r="G174">
        <v>114890</v>
      </c>
      <c r="H174" t="s">
        <v>207</v>
      </c>
      <c r="I174" s="9">
        <f ca="1">(TODAY()-Staff[[#This Row],[Date Joined]])/365</f>
        <v>3.0410958904109591</v>
      </c>
      <c r="J174" s="19">
        <f ca="1">ROUND(IF(Staff[[#This Row],[Tenure]]&gt;2,3%,2%)*(Staff[[#This Row],[Salary]]),0)</f>
        <v>3447</v>
      </c>
      <c r="K174" s="20">
        <f>_xlfn.XLOOKUP(Staff[[#This Row],[Rating]],'Salary Vs Rating Scatterplot'!B:B,'Salary Vs Rating Scatterplot'!C:C)</f>
        <v>3</v>
      </c>
      <c r="L174" s="9"/>
    </row>
    <row r="175" spans="1:12" x14ac:dyDescent="0.3">
      <c r="A175" t="s">
        <v>142</v>
      </c>
      <c r="B175" t="s">
        <v>206</v>
      </c>
      <c r="C175">
        <v>37</v>
      </c>
      <c r="D175" t="s">
        <v>24</v>
      </c>
      <c r="E175" s="6">
        <v>44085</v>
      </c>
      <c r="F175" t="s">
        <v>21</v>
      </c>
      <c r="G175">
        <v>115440</v>
      </c>
      <c r="H175" t="s">
        <v>205</v>
      </c>
      <c r="I175" s="9">
        <f ca="1">(TODAY()-Staff[[#This Row],[Date Joined]])/365</f>
        <v>3.0410958904109591</v>
      </c>
      <c r="J175" s="19">
        <f ca="1">ROUND(IF(Staff[[#This Row],[Tenure]]&gt;2,3%,2%)*(Staff[[#This Row],[Salary]]),0)</f>
        <v>3463</v>
      </c>
      <c r="K175" s="20">
        <f>_xlfn.XLOOKUP(Staff[[#This Row],[Rating]],'Salary Vs Rating Scatterplot'!B:B,'Salary Vs Rating Scatterplot'!C:C)</f>
        <v>2</v>
      </c>
      <c r="L175" s="9"/>
    </row>
    <row r="176" spans="1:12" x14ac:dyDescent="0.3">
      <c r="A176" t="s">
        <v>49</v>
      </c>
      <c r="B176" t="s">
        <v>206</v>
      </c>
      <c r="C176">
        <v>37</v>
      </c>
      <c r="D176" t="s">
        <v>24</v>
      </c>
      <c r="E176" s="6">
        <v>44146</v>
      </c>
      <c r="F176" t="s">
        <v>21</v>
      </c>
      <c r="G176">
        <v>115440</v>
      </c>
      <c r="H176" t="s">
        <v>207</v>
      </c>
      <c r="I176" s="9">
        <f ca="1">(TODAY()-Staff[[#This Row],[Date Joined]])/365</f>
        <v>2.8739726027397259</v>
      </c>
      <c r="J176" s="19">
        <f ca="1">ROUND(IF(Staff[[#This Row],[Tenure]]&gt;2,3%,2%)*(Staff[[#This Row],[Salary]]),0)</f>
        <v>3463</v>
      </c>
      <c r="K176" s="20">
        <f>_xlfn.XLOOKUP(Staff[[#This Row],[Rating]],'Salary Vs Rating Scatterplot'!B:B,'Salary Vs Rating Scatterplot'!C:C)</f>
        <v>2</v>
      </c>
      <c r="L176" s="9"/>
    </row>
    <row r="177" spans="1:12" x14ac:dyDescent="0.3">
      <c r="A177" t="s">
        <v>134</v>
      </c>
      <c r="B177" t="s">
        <v>15</v>
      </c>
      <c r="C177">
        <v>33</v>
      </c>
      <c r="D177" t="s">
        <v>16</v>
      </c>
      <c r="E177" s="6">
        <v>44103</v>
      </c>
      <c r="F177" t="s">
        <v>9</v>
      </c>
      <c r="G177">
        <v>115920</v>
      </c>
      <c r="H177" t="s">
        <v>205</v>
      </c>
      <c r="I177" s="9">
        <f ca="1">(TODAY()-Staff[[#This Row],[Date Joined]])/365</f>
        <v>2.9917808219178084</v>
      </c>
      <c r="J177" s="19">
        <f ca="1">ROUND(IF(Staff[[#This Row],[Tenure]]&gt;2,3%,2%)*(Staff[[#This Row],[Salary]]),0)</f>
        <v>3478</v>
      </c>
      <c r="K177" s="20">
        <f>_xlfn.XLOOKUP(Staff[[#This Row],[Rating]],'Salary Vs Rating Scatterplot'!B:B,'Salary Vs Rating Scatterplot'!C:C)</f>
        <v>3</v>
      </c>
      <c r="L177" s="9"/>
    </row>
    <row r="178" spans="1:12" x14ac:dyDescent="0.3">
      <c r="A178" t="s">
        <v>40</v>
      </c>
      <c r="B178" t="s">
        <v>15</v>
      </c>
      <c r="C178">
        <v>33</v>
      </c>
      <c r="D178" t="s">
        <v>16</v>
      </c>
      <c r="E178" s="6">
        <v>44164</v>
      </c>
      <c r="F178" t="s">
        <v>9</v>
      </c>
      <c r="G178">
        <v>115920</v>
      </c>
      <c r="H178" t="s">
        <v>207</v>
      </c>
      <c r="I178" s="9">
        <f ca="1">(TODAY()-Staff[[#This Row],[Date Joined]])/365</f>
        <v>2.8246575342465752</v>
      </c>
      <c r="J178" s="19">
        <f ca="1">ROUND(IF(Staff[[#This Row],[Tenure]]&gt;2,3%,2%)*(Staff[[#This Row],[Salary]]),0)</f>
        <v>3478</v>
      </c>
      <c r="K178" s="20">
        <f>_xlfn.XLOOKUP(Staff[[#This Row],[Rating]],'Salary Vs Rating Scatterplot'!B:B,'Salary Vs Rating Scatterplot'!C:C)</f>
        <v>3</v>
      </c>
      <c r="L178" s="9"/>
    </row>
    <row r="179" spans="1:12" x14ac:dyDescent="0.3">
      <c r="A179" t="s">
        <v>148</v>
      </c>
      <c r="B179" t="s">
        <v>8</v>
      </c>
      <c r="C179">
        <v>37</v>
      </c>
      <c r="D179" t="s">
        <v>16</v>
      </c>
      <c r="E179" s="6">
        <v>44389</v>
      </c>
      <c r="F179" t="s">
        <v>56</v>
      </c>
      <c r="G179">
        <v>118100</v>
      </c>
      <c r="H179" t="s">
        <v>205</v>
      </c>
      <c r="I179" s="9">
        <f ca="1">(TODAY()-Staff[[#This Row],[Date Joined]])/365</f>
        <v>2.2082191780821918</v>
      </c>
      <c r="J179" s="19">
        <f ca="1">ROUND(IF(Staff[[#This Row],[Tenure]]&gt;2,3%,2%)*(Staff[[#This Row],[Salary]]),0)</f>
        <v>3543</v>
      </c>
      <c r="K179" s="20">
        <f>_xlfn.XLOOKUP(Staff[[#This Row],[Rating]],'Salary Vs Rating Scatterplot'!B:B,'Salary Vs Rating Scatterplot'!C:C)</f>
        <v>3</v>
      </c>
      <c r="L179" s="9"/>
    </row>
    <row r="180" spans="1:12" x14ac:dyDescent="0.3">
      <c r="A180" t="s">
        <v>55</v>
      </c>
      <c r="B180" t="s">
        <v>8</v>
      </c>
      <c r="C180">
        <v>37</v>
      </c>
      <c r="D180" t="s">
        <v>16</v>
      </c>
      <c r="E180" s="6">
        <v>44451</v>
      </c>
      <c r="F180" t="s">
        <v>56</v>
      </c>
      <c r="G180">
        <v>118100</v>
      </c>
      <c r="H180" t="s">
        <v>207</v>
      </c>
      <c r="I180" s="9">
        <f ca="1">(TODAY()-Staff[[#This Row],[Date Joined]])/365</f>
        <v>2.0383561643835617</v>
      </c>
      <c r="J180" s="19">
        <f ca="1">ROUND(IF(Staff[[#This Row],[Tenure]]&gt;2,3%,2%)*(Staff[[#This Row],[Salary]]),0)</f>
        <v>3543</v>
      </c>
      <c r="K180" s="20">
        <f>_xlfn.XLOOKUP(Staff[[#This Row],[Rating]],'Salary Vs Rating Scatterplot'!B:B,'Salary Vs Rating Scatterplot'!C:C)</f>
        <v>3</v>
      </c>
      <c r="L180" s="9"/>
    </row>
    <row r="181" spans="1:12" x14ac:dyDescent="0.3">
      <c r="A181" t="s">
        <v>199</v>
      </c>
      <c r="B181" t="s">
        <v>15</v>
      </c>
      <c r="C181">
        <v>36</v>
      </c>
      <c r="D181" t="s">
        <v>16</v>
      </c>
      <c r="E181" s="6">
        <v>43958</v>
      </c>
      <c r="F181" t="s">
        <v>12</v>
      </c>
      <c r="G181">
        <v>118840</v>
      </c>
      <c r="H181" t="s">
        <v>205</v>
      </c>
      <c r="I181" s="9">
        <f ca="1">(TODAY()-Staff[[#This Row],[Date Joined]])/365</f>
        <v>3.3890410958904109</v>
      </c>
      <c r="J181" s="19">
        <f ca="1">ROUND(IF(Staff[[#This Row],[Tenure]]&gt;2,3%,2%)*(Staff[[#This Row],[Salary]]),0)</f>
        <v>3565</v>
      </c>
      <c r="K181" s="20">
        <f>_xlfn.XLOOKUP(Staff[[#This Row],[Rating]],'Salary Vs Rating Scatterplot'!B:B,'Salary Vs Rating Scatterplot'!C:C)</f>
        <v>3</v>
      </c>
      <c r="L181" s="9"/>
    </row>
    <row r="182" spans="1:12" x14ac:dyDescent="0.3">
      <c r="A182" t="s">
        <v>106</v>
      </c>
      <c r="B182" t="s">
        <v>15</v>
      </c>
      <c r="C182">
        <v>36</v>
      </c>
      <c r="D182" t="s">
        <v>16</v>
      </c>
      <c r="E182" s="6">
        <v>44019</v>
      </c>
      <c r="F182" t="s">
        <v>12</v>
      </c>
      <c r="G182">
        <v>118840</v>
      </c>
      <c r="H182" t="s">
        <v>207</v>
      </c>
      <c r="I182" s="9">
        <f ca="1">(TODAY()-Staff[[#This Row],[Date Joined]])/365</f>
        <v>3.2219178082191782</v>
      </c>
      <c r="J182" s="19">
        <f ca="1">ROUND(IF(Staff[[#This Row],[Tenure]]&gt;2,3%,2%)*(Staff[[#This Row],[Salary]]),0)</f>
        <v>3565</v>
      </c>
      <c r="K182" s="20">
        <f>_xlfn.XLOOKUP(Staff[[#This Row],[Rating]],'Salary Vs Rating Scatterplot'!B:B,'Salary Vs Rating Scatterplot'!C:C)</f>
        <v>3</v>
      </c>
      <c r="L182" s="9"/>
    </row>
    <row r="183" spans="1:12" x14ac:dyDescent="0.3">
      <c r="A183" t="s">
        <v>152</v>
      </c>
      <c r="B183" t="s">
        <v>8</v>
      </c>
      <c r="C183">
        <v>27</v>
      </c>
      <c r="D183" t="s">
        <v>16</v>
      </c>
      <c r="E183" s="6">
        <v>44061</v>
      </c>
      <c r="F183" t="s">
        <v>56</v>
      </c>
      <c r="G183">
        <v>119110</v>
      </c>
      <c r="H183" t="s">
        <v>205</v>
      </c>
      <c r="I183" s="9">
        <f ca="1">(TODAY()-Staff[[#This Row],[Date Joined]])/365</f>
        <v>3.106849315068493</v>
      </c>
      <c r="J183" s="19">
        <f ca="1">ROUND(IF(Staff[[#This Row],[Tenure]]&gt;2,3%,2%)*(Staff[[#This Row],[Salary]]),0)</f>
        <v>3573</v>
      </c>
      <c r="K183" s="20">
        <f>_xlfn.XLOOKUP(Staff[[#This Row],[Rating]],'Salary Vs Rating Scatterplot'!B:B,'Salary Vs Rating Scatterplot'!C:C)</f>
        <v>3</v>
      </c>
      <c r="L183" s="9"/>
    </row>
    <row r="184" spans="1:12" x14ac:dyDescent="0.3">
      <c r="A184" t="s">
        <v>60</v>
      </c>
      <c r="B184" t="s">
        <v>8</v>
      </c>
      <c r="C184">
        <v>27</v>
      </c>
      <c r="D184" t="s">
        <v>16</v>
      </c>
      <c r="E184" s="6">
        <v>44122</v>
      </c>
      <c r="F184" t="s">
        <v>56</v>
      </c>
      <c r="G184">
        <v>119110</v>
      </c>
      <c r="H184" t="s">
        <v>207</v>
      </c>
      <c r="I184" s="9">
        <f ca="1">(TODAY()-Staff[[#This Row],[Date Joined]])/365</f>
        <v>2.9397260273972603</v>
      </c>
      <c r="J184" s="19">
        <f ca="1">ROUND(IF(Staff[[#This Row],[Tenure]]&gt;2,3%,2%)*(Staff[[#This Row],[Salary]]),0)</f>
        <v>3573</v>
      </c>
      <c r="K184" s="20">
        <f>_xlfn.XLOOKUP(Staff[[#This Row],[Rating]],'Salary Vs Rating Scatterplot'!B:B,'Salary Vs Rating Scatterplot'!C:C)</f>
        <v>3</v>
      </c>
      <c r="L184" s="9"/>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B04A-04B4-4265-9081-3D5DA13403F7}">
  <dimension ref="B3:N33"/>
  <sheetViews>
    <sheetView workbookViewId="0">
      <selection activeCell="S17" sqref="S17"/>
    </sheetView>
  </sheetViews>
  <sheetFormatPr defaultRowHeight="14.4" x14ac:dyDescent="0.3"/>
  <cols>
    <col min="2" max="2" width="16.21875" bestFit="1" customWidth="1"/>
    <col min="13" max="13" width="41.6640625" bestFit="1" customWidth="1"/>
  </cols>
  <sheetData>
    <row r="3" spans="2:14" x14ac:dyDescent="0.3">
      <c r="B3" t="s">
        <v>221</v>
      </c>
      <c r="C3" t="s">
        <v>19</v>
      </c>
      <c r="M3" t="s">
        <v>222</v>
      </c>
    </row>
    <row r="4" spans="2:14" x14ac:dyDescent="0.3">
      <c r="M4" t="s">
        <v>224</v>
      </c>
      <c r="N4" t="s">
        <v>223</v>
      </c>
    </row>
    <row r="5" spans="2:14" x14ac:dyDescent="0.3">
      <c r="B5">
        <v>1</v>
      </c>
      <c r="C5">
        <v>2</v>
      </c>
      <c r="D5">
        <v>3</v>
      </c>
      <c r="E5">
        <v>4</v>
      </c>
      <c r="F5">
        <v>5</v>
      </c>
      <c r="G5">
        <v>6</v>
      </c>
      <c r="H5">
        <v>7</v>
      </c>
      <c r="I5">
        <v>8</v>
      </c>
      <c r="J5">
        <v>9</v>
      </c>
    </row>
    <row r="6" spans="2:14" x14ac:dyDescent="0.3">
      <c r="B6" t="str" cm="1">
        <f t="array" aca="1" ref="B6:L33" ca="1">_xlfn._xlws.FILTER(Staff[],Staff[Department]=C3)</f>
        <v>Waheeda Vasuman</v>
      </c>
      <c r="C6" t="str">
        <f ca="1"/>
        <v>Male</v>
      </c>
      <c r="D6">
        <f ca="1"/>
        <v>43</v>
      </c>
      <c r="E6" t="str">
        <f ca="1"/>
        <v>Average</v>
      </c>
      <c r="F6">
        <f ca="1"/>
        <v>44558</v>
      </c>
      <c r="G6" t="str">
        <f ca="1"/>
        <v>Sales</v>
      </c>
      <c r="H6">
        <f ca="1"/>
        <v>36040</v>
      </c>
      <c r="I6" t="str">
        <f ca="1"/>
        <v>India</v>
      </c>
      <c r="J6">
        <f ca="1"/>
        <v>1.7452054794520548</v>
      </c>
      <c r="K6">
        <f ca="1"/>
        <v>721</v>
      </c>
      <c r="L6">
        <f ca="1"/>
        <v>3</v>
      </c>
    </row>
    <row r="7" spans="2:14" x14ac:dyDescent="0.3">
      <c r="B7" t="str">
        <f ca="1"/>
        <v>Bili Sizey</v>
      </c>
      <c r="C7" t="str">
        <f ca="1"/>
        <v>Male</v>
      </c>
      <c r="D7">
        <f ca="1"/>
        <v>43</v>
      </c>
      <c r="E7" t="str">
        <f ca="1"/>
        <v>Average</v>
      </c>
      <c r="F7">
        <f ca="1"/>
        <v>44620</v>
      </c>
      <c r="G7" t="str">
        <f ca="1"/>
        <v>Sales</v>
      </c>
      <c r="H7">
        <f ca="1"/>
        <v>36040</v>
      </c>
      <c r="I7" t="str">
        <f ca="1"/>
        <v>NZ</v>
      </c>
      <c r="J7">
        <f ca="1"/>
        <v>1.5753424657534247</v>
      </c>
      <c r="K7">
        <f ca="1"/>
        <v>721</v>
      </c>
      <c r="L7">
        <f ca="1"/>
        <v>3</v>
      </c>
    </row>
    <row r="8" spans="2:14" x14ac:dyDescent="0.3">
      <c r="B8" t="str">
        <f ca="1"/>
        <v>Rupak Mehra</v>
      </c>
      <c r="C8" t="str">
        <f ca="1"/>
        <v>Male</v>
      </c>
      <c r="D8">
        <f ca="1"/>
        <v>28</v>
      </c>
      <c r="E8" t="str">
        <f ca="1"/>
        <v>Very poor</v>
      </c>
      <c r="F8">
        <f ca="1"/>
        <v>44758</v>
      </c>
      <c r="G8" t="str">
        <f ca="1"/>
        <v>Sales</v>
      </c>
      <c r="H8">
        <f ca="1"/>
        <v>43510</v>
      </c>
      <c r="I8" t="str">
        <f ca="1"/>
        <v>India</v>
      </c>
      <c r="J8">
        <f ca="1"/>
        <v>1.1972602739726028</v>
      </c>
      <c r="K8">
        <f ca="1"/>
        <v>870</v>
      </c>
      <c r="L8">
        <f ca="1"/>
        <v>1</v>
      </c>
    </row>
    <row r="9" spans="2:14" x14ac:dyDescent="0.3">
      <c r="B9" t="str">
        <f ca="1"/>
        <v>Drusy MacCombe</v>
      </c>
      <c r="C9" t="str">
        <f ca="1"/>
        <v>Male</v>
      </c>
      <c r="D9">
        <f ca="1"/>
        <v>28</v>
      </c>
      <c r="E9" t="str">
        <f ca="1"/>
        <v>Very poor</v>
      </c>
      <c r="F9">
        <f ca="1"/>
        <v>44820</v>
      </c>
      <c r="G9" t="str">
        <f ca="1"/>
        <v>Sales</v>
      </c>
      <c r="H9">
        <f ca="1"/>
        <v>43510</v>
      </c>
      <c r="I9" t="str">
        <f ca="1"/>
        <v>NZ</v>
      </c>
      <c r="J9">
        <f ca="1"/>
        <v>1.0273972602739727</v>
      </c>
      <c r="K9">
        <f ca="1"/>
        <v>870</v>
      </c>
      <c r="L9">
        <f ca="1"/>
        <v>1</v>
      </c>
    </row>
    <row r="10" spans="2:14" x14ac:dyDescent="0.3">
      <c r="B10" t="str">
        <f ca="1"/>
        <v>Daruka Ghazali</v>
      </c>
      <c r="C10" t="str">
        <f ca="1"/>
        <v>Female</v>
      </c>
      <c r="D10">
        <f ca="1"/>
        <v>34</v>
      </c>
      <c r="E10" t="str">
        <f ca="1"/>
        <v>Poor</v>
      </c>
      <c r="F10">
        <f ca="1"/>
        <v>44660</v>
      </c>
      <c r="G10" t="str">
        <f ca="1"/>
        <v>Sales</v>
      </c>
      <c r="H10">
        <f ca="1"/>
        <v>49630</v>
      </c>
      <c r="I10" t="str">
        <f ca="1"/>
        <v>India</v>
      </c>
      <c r="J10">
        <f ca="1"/>
        <v>1.4657534246575343</v>
      </c>
      <c r="K10">
        <f ca="1"/>
        <v>993</v>
      </c>
      <c r="L10">
        <f ca="1"/>
        <v>2</v>
      </c>
    </row>
    <row r="11" spans="2:14" x14ac:dyDescent="0.3">
      <c r="B11" t="str">
        <f ca="1"/>
        <v>Violante Courtonne</v>
      </c>
      <c r="C11" t="str">
        <f ca="1"/>
        <v>Female</v>
      </c>
      <c r="D11">
        <f ca="1"/>
        <v>34</v>
      </c>
      <c r="E11" t="str">
        <f ca="1"/>
        <v>Poor</v>
      </c>
      <c r="F11">
        <f ca="1"/>
        <v>44721</v>
      </c>
      <c r="G11" t="str">
        <f ca="1"/>
        <v>Sales</v>
      </c>
      <c r="H11">
        <f ca="1"/>
        <v>49630</v>
      </c>
      <c r="I11" t="str">
        <f ca="1"/>
        <v>NZ</v>
      </c>
      <c r="J11">
        <f ca="1"/>
        <v>1.2986301369863014</v>
      </c>
      <c r="K11">
        <f ca="1"/>
        <v>993</v>
      </c>
      <c r="L11">
        <f ca="1"/>
        <v>2</v>
      </c>
    </row>
    <row r="12" spans="2:14" x14ac:dyDescent="0.3">
      <c r="B12" t="str">
        <f ca="1"/>
        <v>Anumati Shyamari Meherhomji</v>
      </c>
      <c r="C12" t="str">
        <f ca="1"/>
        <v>Female</v>
      </c>
      <c r="D12">
        <f ca="1"/>
        <v>28</v>
      </c>
      <c r="E12" t="str">
        <f ca="1"/>
        <v>Average</v>
      </c>
      <c r="F12">
        <f ca="1"/>
        <v>44296</v>
      </c>
      <c r="G12" t="str">
        <f ca="1"/>
        <v>Sales</v>
      </c>
      <c r="H12">
        <f ca="1"/>
        <v>53240</v>
      </c>
      <c r="I12" t="str">
        <f ca="1"/>
        <v>India</v>
      </c>
      <c r="J12">
        <f ca="1"/>
        <v>2.463013698630137</v>
      </c>
      <c r="K12">
        <f ca="1"/>
        <v>1597</v>
      </c>
      <c r="L12">
        <f ca="1"/>
        <v>3</v>
      </c>
    </row>
    <row r="13" spans="2:14" x14ac:dyDescent="0.3">
      <c r="B13" t="str">
        <f ca="1"/>
        <v>Tatum Hush</v>
      </c>
      <c r="C13" t="str">
        <f ca="1"/>
        <v>Female</v>
      </c>
      <c r="D13">
        <f ca="1"/>
        <v>28</v>
      </c>
      <c r="E13" t="str">
        <f ca="1"/>
        <v>Average</v>
      </c>
      <c r="F13">
        <f ca="1"/>
        <v>44357</v>
      </c>
      <c r="G13" t="str">
        <f ca="1"/>
        <v>Sales</v>
      </c>
      <c r="H13">
        <f ca="1"/>
        <v>53240</v>
      </c>
      <c r="I13" t="str">
        <f ca="1"/>
        <v>NZ</v>
      </c>
      <c r="J13">
        <f ca="1"/>
        <v>2.2958904109589042</v>
      </c>
      <c r="K13">
        <f ca="1"/>
        <v>1597</v>
      </c>
      <c r="L13">
        <f ca="1"/>
        <v>3</v>
      </c>
    </row>
    <row r="14" spans="2:14" x14ac:dyDescent="0.3">
      <c r="B14" t="str">
        <f ca="1"/>
        <v>Geena Raghavanpillai</v>
      </c>
      <c r="C14" t="str">
        <f ca="1"/>
        <v>Male</v>
      </c>
      <c r="D14">
        <f ca="1"/>
        <v>32</v>
      </c>
      <c r="E14" t="str">
        <f ca="1"/>
        <v>Average</v>
      </c>
      <c r="F14">
        <f ca="1"/>
        <v>44403</v>
      </c>
      <c r="G14" t="str">
        <f ca="1"/>
        <v>Sales</v>
      </c>
      <c r="H14">
        <f ca="1"/>
        <v>53540</v>
      </c>
      <c r="I14" t="str">
        <f ca="1"/>
        <v>India</v>
      </c>
      <c r="J14">
        <f ca="1"/>
        <v>2.1698630136986301</v>
      </c>
      <c r="K14">
        <f ca="1"/>
        <v>1606</v>
      </c>
      <c r="L14">
        <f ca="1"/>
        <v>3</v>
      </c>
    </row>
    <row r="15" spans="2:14" x14ac:dyDescent="0.3">
      <c r="B15" t="str">
        <f ca="1"/>
        <v>Hoyt D'Alesco</v>
      </c>
      <c r="C15" t="str">
        <f ca="1"/>
        <v>Male</v>
      </c>
      <c r="D15">
        <f ca="1"/>
        <v>32</v>
      </c>
      <c r="E15" t="str">
        <f ca="1"/>
        <v>Average</v>
      </c>
      <c r="F15">
        <f ca="1"/>
        <v>44465</v>
      </c>
      <c r="G15" t="str">
        <f ca="1"/>
        <v>Sales</v>
      </c>
      <c r="H15">
        <f ca="1"/>
        <v>53540</v>
      </c>
      <c r="I15" t="str">
        <f ca="1"/>
        <v>NZ</v>
      </c>
      <c r="J15">
        <f ca="1"/>
        <v>2</v>
      </c>
      <c r="K15">
        <f ca="1"/>
        <v>1071</v>
      </c>
      <c r="L15">
        <f ca="1"/>
        <v>3</v>
      </c>
    </row>
    <row r="16" spans="2:14" x14ac:dyDescent="0.3">
      <c r="B16" t="str">
        <f ca="1"/>
        <v>Sanchali Shirish</v>
      </c>
      <c r="C16" t="str">
        <f ca="1"/>
        <v>Male</v>
      </c>
      <c r="D16">
        <f ca="1"/>
        <v>27</v>
      </c>
      <c r="E16" t="str">
        <f ca="1"/>
        <v>Average</v>
      </c>
      <c r="F16">
        <f ca="1"/>
        <v>44073</v>
      </c>
      <c r="G16" t="str">
        <f ca="1"/>
        <v>Sales</v>
      </c>
      <c r="H16">
        <f ca="1"/>
        <v>54970</v>
      </c>
      <c r="I16" t="str">
        <f ca="1"/>
        <v>India</v>
      </c>
      <c r="J16">
        <f ca="1"/>
        <v>3.0739726027397261</v>
      </c>
      <c r="K16">
        <f ca="1"/>
        <v>1649</v>
      </c>
      <c r="L16">
        <f ca="1"/>
        <v>3</v>
      </c>
    </row>
    <row r="17" spans="2:12" x14ac:dyDescent="0.3">
      <c r="B17" t="str">
        <f ca="1"/>
        <v>Alta Kaszper</v>
      </c>
      <c r="C17" t="str">
        <f ca="1"/>
        <v>Male</v>
      </c>
      <c r="D17">
        <f ca="1"/>
        <v>27</v>
      </c>
      <c r="E17" t="str">
        <f ca="1"/>
        <v>Average</v>
      </c>
      <c r="F17">
        <f ca="1"/>
        <v>44134</v>
      </c>
      <c r="G17" t="str">
        <f ca="1"/>
        <v>Sales</v>
      </c>
      <c r="H17">
        <f ca="1"/>
        <v>54970</v>
      </c>
      <c r="I17" t="str">
        <f ca="1"/>
        <v>NZ</v>
      </c>
      <c r="J17">
        <f ca="1"/>
        <v>2.9068493150684933</v>
      </c>
      <c r="K17">
        <f ca="1"/>
        <v>1649</v>
      </c>
      <c r="L17">
        <f ca="1"/>
        <v>3</v>
      </c>
    </row>
    <row r="18" spans="2:12" x14ac:dyDescent="0.3">
      <c r="B18" t="str">
        <f ca="1"/>
        <v>Mirium Seemantini Shivakumar</v>
      </c>
      <c r="C18" t="str">
        <f ca="1"/>
        <v>Female</v>
      </c>
      <c r="D18">
        <f ca="1"/>
        <v>38</v>
      </c>
      <c r="E18" t="str">
        <f ca="1"/>
        <v>Above average</v>
      </c>
      <c r="F18">
        <f ca="1"/>
        <v>44268</v>
      </c>
      <c r="G18" t="str">
        <f ca="1"/>
        <v>Sales</v>
      </c>
      <c r="H18">
        <f ca="1"/>
        <v>56870</v>
      </c>
      <c r="I18" t="str">
        <f ca="1"/>
        <v>India</v>
      </c>
      <c r="J18">
        <f ca="1"/>
        <v>2.5397260273972604</v>
      </c>
      <c r="K18">
        <f ca="1"/>
        <v>1706</v>
      </c>
      <c r="L18">
        <f ca="1"/>
        <v>4</v>
      </c>
    </row>
    <row r="19" spans="2:12" x14ac:dyDescent="0.3">
      <c r="B19" t="str">
        <f ca="1"/>
        <v>Oran Buxcy</v>
      </c>
      <c r="C19" t="str">
        <f ca="1"/>
        <v>Female</v>
      </c>
      <c r="D19">
        <f ca="1"/>
        <v>38</v>
      </c>
      <c r="E19" t="str">
        <f ca="1"/>
        <v>Above average</v>
      </c>
      <c r="F19">
        <f ca="1"/>
        <v>44329</v>
      </c>
      <c r="G19" t="str">
        <f ca="1"/>
        <v>Sales</v>
      </c>
      <c r="H19">
        <f ca="1"/>
        <v>56870</v>
      </c>
      <c r="I19" t="str">
        <f ca="1"/>
        <v>NZ</v>
      </c>
      <c r="J19">
        <f ca="1"/>
        <v>2.3726027397260272</v>
      </c>
      <c r="K19">
        <f ca="1"/>
        <v>1706</v>
      </c>
      <c r="L19">
        <f ca="1"/>
        <v>4</v>
      </c>
    </row>
    <row r="20" spans="2:12" x14ac:dyDescent="0.3">
      <c r="B20" t="str">
        <f ca="1"/>
        <v>Abhaya Priyavardhan</v>
      </c>
      <c r="C20" t="str">
        <f ca="1"/>
        <v>Male</v>
      </c>
      <c r="D20">
        <f ca="1"/>
        <v>25</v>
      </c>
      <c r="E20" t="str">
        <f ca="1"/>
        <v>Average</v>
      </c>
      <c r="F20">
        <f ca="1"/>
        <v>44322</v>
      </c>
      <c r="G20" t="str">
        <f ca="1"/>
        <v>Sales</v>
      </c>
      <c r="H20">
        <f ca="1"/>
        <v>65700</v>
      </c>
      <c r="I20" t="str">
        <f ca="1"/>
        <v>India</v>
      </c>
      <c r="J20">
        <f ca="1"/>
        <v>2.3917808219178083</v>
      </c>
      <c r="K20">
        <f ca="1"/>
        <v>1971</v>
      </c>
      <c r="L20">
        <f ca="1"/>
        <v>3</v>
      </c>
    </row>
    <row r="21" spans="2:12" x14ac:dyDescent="0.3">
      <c r="B21" t="str">
        <f ca="1"/>
        <v>Kath Bletsoe</v>
      </c>
      <c r="C21" t="str">
        <f ca="1"/>
        <v>Male</v>
      </c>
      <c r="D21">
        <f ca="1"/>
        <v>25</v>
      </c>
      <c r="E21" t="str">
        <f ca="1"/>
        <v>Average</v>
      </c>
      <c r="F21">
        <f ca="1"/>
        <v>44383</v>
      </c>
      <c r="G21" t="str">
        <f ca="1"/>
        <v>Sales</v>
      </c>
      <c r="H21">
        <f ca="1"/>
        <v>65700</v>
      </c>
      <c r="I21" t="str">
        <f ca="1"/>
        <v>NZ</v>
      </c>
      <c r="J21">
        <f ca="1"/>
        <v>2.2246575342465755</v>
      </c>
      <c r="K21">
        <f ca="1"/>
        <v>1971</v>
      </c>
      <c r="L21">
        <f ca="1"/>
        <v>3</v>
      </c>
    </row>
    <row r="22" spans="2:12" x14ac:dyDescent="0.3">
      <c r="B22" t="str">
        <f ca="1"/>
        <v>Devasree Fullara Saurin</v>
      </c>
      <c r="C22" t="str">
        <f ca="1"/>
        <v>Female</v>
      </c>
      <c r="D22">
        <f ca="1"/>
        <v>20</v>
      </c>
      <c r="E22" t="str">
        <f ca="1"/>
        <v>Poor</v>
      </c>
      <c r="F22">
        <f ca="1"/>
        <v>44476</v>
      </c>
      <c r="G22" t="str">
        <f ca="1"/>
        <v>Sales</v>
      </c>
      <c r="H22">
        <f ca="1"/>
        <v>68900</v>
      </c>
      <c r="I22" t="str">
        <f ca="1"/>
        <v>India</v>
      </c>
      <c r="J22">
        <f ca="1"/>
        <v>1.9698630136986301</v>
      </c>
      <c r="K22">
        <f ca="1"/>
        <v>1378</v>
      </c>
      <c r="L22">
        <f ca="1"/>
        <v>2</v>
      </c>
    </row>
    <row r="23" spans="2:12" x14ac:dyDescent="0.3">
      <c r="B23" t="str">
        <f ca="1"/>
        <v>Hyacinthie Braybrooke</v>
      </c>
      <c r="C23" t="str">
        <f ca="1"/>
        <v>Female</v>
      </c>
      <c r="D23">
        <f ca="1"/>
        <v>20</v>
      </c>
      <c r="E23" t="str">
        <f ca="1"/>
        <v>Poor</v>
      </c>
      <c r="F23">
        <f ca="1"/>
        <v>44537</v>
      </c>
      <c r="G23" t="str">
        <f ca="1"/>
        <v>Sales</v>
      </c>
      <c r="H23">
        <f ca="1"/>
        <v>68900</v>
      </c>
      <c r="I23" t="str">
        <f ca="1"/>
        <v>NZ</v>
      </c>
      <c r="J23">
        <f ca="1"/>
        <v>1.8027397260273972</v>
      </c>
      <c r="K23">
        <f ca="1"/>
        <v>1378</v>
      </c>
      <c r="L23">
        <f ca="1"/>
        <v>2</v>
      </c>
    </row>
    <row r="24" spans="2:12" x14ac:dyDescent="0.3">
      <c r="B24" t="str">
        <f ca="1"/>
        <v>Yauvani Tarpa</v>
      </c>
      <c r="C24" t="str">
        <f ca="1"/>
        <v>Male</v>
      </c>
      <c r="D24">
        <f ca="1"/>
        <v>33</v>
      </c>
      <c r="E24" t="str">
        <f ca="1"/>
        <v>Average</v>
      </c>
      <c r="F24">
        <f ca="1"/>
        <v>44324</v>
      </c>
      <c r="G24" t="str">
        <f ca="1"/>
        <v>Sales</v>
      </c>
      <c r="H24">
        <f ca="1"/>
        <v>74550</v>
      </c>
      <c r="I24" t="str">
        <f ca="1"/>
        <v>India</v>
      </c>
      <c r="J24">
        <f ca="1"/>
        <v>2.3863013698630136</v>
      </c>
      <c r="K24">
        <f ca="1"/>
        <v>2237</v>
      </c>
      <c r="L24">
        <f ca="1"/>
        <v>3</v>
      </c>
    </row>
    <row r="25" spans="2:12" x14ac:dyDescent="0.3">
      <c r="B25" t="str">
        <f ca="1"/>
        <v>Gigi Bohling</v>
      </c>
      <c r="C25" t="str">
        <f ca="1"/>
        <v>Male</v>
      </c>
      <c r="D25">
        <f ca="1"/>
        <v>33</v>
      </c>
      <c r="E25" t="str">
        <f ca="1"/>
        <v>Average</v>
      </c>
      <c r="F25">
        <f ca="1"/>
        <v>44385</v>
      </c>
      <c r="G25" t="str">
        <f ca="1"/>
        <v>Sales</v>
      </c>
      <c r="H25">
        <f ca="1"/>
        <v>74550</v>
      </c>
      <c r="I25" t="str">
        <f ca="1"/>
        <v>NZ</v>
      </c>
      <c r="J25">
        <f ca="1"/>
        <v>2.2191780821917808</v>
      </c>
      <c r="K25">
        <f ca="1"/>
        <v>2237</v>
      </c>
      <c r="L25">
        <f ca="1"/>
        <v>3</v>
      </c>
    </row>
    <row r="26" spans="2:12" x14ac:dyDescent="0.3">
      <c r="B26" t="str">
        <f ca="1"/>
        <v>Shulabh Qutub Sundaramoorthy</v>
      </c>
      <c r="C26" t="str">
        <f ca="1"/>
        <v>Female</v>
      </c>
      <c r="D26">
        <f ca="1"/>
        <v>36</v>
      </c>
      <c r="E26" t="str">
        <f ca="1"/>
        <v>Average</v>
      </c>
      <c r="F26">
        <f ca="1"/>
        <v>44433</v>
      </c>
      <c r="G26" t="str">
        <f ca="1"/>
        <v>Sales</v>
      </c>
      <c r="H26">
        <f ca="1"/>
        <v>78540</v>
      </c>
      <c r="I26" t="str">
        <f ca="1"/>
        <v>India</v>
      </c>
      <c r="J26">
        <f ca="1"/>
        <v>2.0876712328767124</v>
      </c>
      <c r="K26">
        <f ca="1"/>
        <v>2356</v>
      </c>
      <c r="L26">
        <f ca="1"/>
        <v>3</v>
      </c>
    </row>
    <row r="27" spans="2:12" x14ac:dyDescent="0.3">
      <c r="B27" t="str">
        <f ca="1"/>
        <v>Gray Seamon</v>
      </c>
      <c r="C27" t="str">
        <f ca="1"/>
        <v>Female</v>
      </c>
      <c r="D27">
        <f ca="1"/>
        <v>36</v>
      </c>
      <c r="E27" t="str">
        <f ca="1"/>
        <v>Average</v>
      </c>
      <c r="F27">
        <f ca="1"/>
        <v>44494</v>
      </c>
      <c r="G27" t="str">
        <f ca="1"/>
        <v>Sales</v>
      </c>
      <c r="H27">
        <f ca="1"/>
        <v>78540</v>
      </c>
      <c r="I27" t="str">
        <f ca="1"/>
        <v>NZ</v>
      </c>
      <c r="J27">
        <f ca="1"/>
        <v>1.9205479452054794</v>
      </c>
      <c r="K27">
        <f ca="1"/>
        <v>1571</v>
      </c>
      <c r="L27">
        <f ca="1"/>
        <v>3</v>
      </c>
    </row>
    <row r="28" spans="2:12" x14ac:dyDescent="0.3">
      <c r="B28" t="str">
        <f ca="1"/>
        <v>Purnendu Vijayarangan</v>
      </c>
      <c r="C28" t="str">
        <f ca="1"/>
        <v>Female</v>
      </c>
      <c r="D28">
        <f ca="1"/>
        <v>25</v>
      </c>
      <c r="E28" t="str">
        <f ca="1"/>
        <v>Average</v>
      </c>
      <c r="F28">
        <f ca="1"/>
        <v>44144</v>
      </c>
      <c r="G28" t="str">
        <f ca="1"/>
        <v>Sales</v>
      </c>
      <c r="H28">
        <f ca="1"/>
        <v>92700</v>
      </c>
      <c r="I28" t="str">
        <f ca="1"/>
        <v>India</v>
      </c>
      <c r="J28">
        <f ca="1"/>
        <v>2.8794520547945206</v>
      </c>
      <c r="K28">
        <f ca="1"/>
        <v>2781</v>
      </c>
      <c r="L28">
        <f ca="1"/>
        <v>3</v>
      </c>
    </row>
    <row r="29" spans="2:12" x14ac:dyDescent="0.3">
      <c r="B29" t="str">
        <f ca="1"/>
        <v>Hinda Label</v>
      </c>
      <c r="C29" t="str">
        <f ca="1"/>
        <v>Female</v>
      </c>
      <c r="D29">
        <f ca="1"/>
        <v>25</v>
      </c>
      <c r="E29" t="str">
        <f ca="1"/>
        <v>Average</v>
      </c>
      <c r="F29">
        <f ca="1"/>
        <v>44205</v>
      </c>
      <c r="G29" t="str">
        <f ca="1"/>
        <v>Sales</v>
      </c>
      <c r="H29">
        <f ca="1"/>
        <v>92700</v>
      </c>
      <c r="I29" t="str">
        <f ca="1"/>
        <v>NZ</v>
      </c>
      <c r="J29">
        <f ca="1"/>
        <v>2.7123287671232879</v>
      </c>
      <c r="K29">
        <f ca="1"/>
        <v>2781</v>
      </c>
      <c r="L29">
        <f ca="1"/>
        <v>3</v>
      </c>
    </row>
    <row r="30" spans="2:12" x14ac:dyDescent="0.3">
      <c r="B30" t="str">
        <f ca="1"/>
        <v>Sawini Chandan</v>
      </c>
      <c r="C30" t="str">
        <f ca="1"/>
        <v>Female</v>
      </c>
      <c r="D30">
        <f ca="1"/>
        <v>38</v>
      </c>
      <c r="E30" t="str">
        <f ca="1"/>
        <v>Exceptional</v>
      </c>
      <c r="F30">
        <f ca="1"/>
        <v>44316</v>
      </c>
      <c r="G30" t="str">
        <f ca="1"/>
        <v>Sales</v>
      </c>
      <c r="H30">
        <f ca="1"/>
        <v>109160</v>
      </c>
      <c r="I30" t="str">
        <f ca="1"/>
        <v>India</v>
      </c>
      <c r="J30">
        <f ca="1"/>
        <v>2.408219178082192</v>
      </c>
      <c r="K30">
        <f ca="1"/>
        <v>3275</v>
      </c>
      <c r="L30">
        <f ca="1"/>
        <v>5</v>
      </c>
    </row>
    <row r="31" spans="2:12" x14ac:dyDescent="0.3">
      <c r="B31" t="str">
        <f ca="1"/>
        <v>Rafaelita Blaksland</v>
      </c>
      <c r="C31" t="str">
        <f ca="1"/>
        <v>Female</v>
      </c>
      <c r="D31">
        <f ca="1"/>
        <v>38</v>
      </c>
      <c r="E31" t="str">
        <f ca="1"/>
        <v>Exceptional</v>
      </c>
      <c r="F31">
        <f ca="1"/>
        <v>44377</v>
      </c>
      <c r="G31" t="str">
        <f ca="1"/>
        <v>Sales</v>
      </c>
      <c r="H31">
        <f ca="1"/>
        <v>109160</v>
      </c>
      <c r="I31" t="str">
        <f ca="1"/>
        <v>NZ</v>
      </c>
      <c r="J31">
        <f ca="1"/>
        <v>2.2410958904109588</v>
      </c>
      <c r="K31">
        <f ca="1"/>
        <v>3275</v>
      </c>
      <c r="L31">
        <f ca="1"/>
        <v>5</v>
      </c>
    </row>
    <row r="32" spans="2:12" x14ac:dyDescent="0.3">
      <c r="B32" t="str">
        <f ca="1"/>
        <v>Krishnakanta Vellanki</v>
      </c>
      <c r="C32" t="str">
        <f ca="1"/>
        <v>Male</v>
      </c>
      <c r="D32">
        <f ca="1"/>
        <v>22</v>
      </c>
      <c r="E32" t="str">
        <f ca="1"/>
        <v>Above average</v>
      </c>
      <c r="F32">
        <f ca="1"/>
        <v>44384</v>
      </c>
      <c r="G32" t="str">
        <f ca="1"/>
        <v>Sales</v>
      </c>
      <c r="H32">
        <f ca="1"/>
        <v>112780</v>
      </c>
      <c r="I32" t="str">
        <f ca="1"/>
        <v>India</v>
      </c>
      <c r="J32">
        <f ca="1"/>
        <v>2.2219178082191782</v>
      </c>
      <c r="K32">
        <f ca="1"/>
        <v>3383</v>
      </c>
      <c r="L32">
        <f ca="1"/>
        <v>4</v>
      </c>
    </row>
    <row r="33" spans="2:12" x14ac:dyDescent="0.3">
      <c r="B33" t="str">
        <f ca="1"/>
        <v>Lindy Guillet</v>
      </c>
      <c r="C33" t="str">
        <f ca="1"/>
        <v>Male</v>
      </c>
      <c r="D33">
        <f ca="1"/>
        <v>22</v>
      </c>
      <c r="E33" t="str">
        <f ca="1"/>
        <v>Above average</v>
      </c>
      <c r="F33">
        <f ca="1"/>
        <v>44446</v>
      </c>
      <c r="G33" t="str">
        <f ca="1"/>
        <v>Sales</v>
      </c>
      <c r="H33">
        <f ca="1"/>
        <v>112780</v>
      </c>
      <c r="I33" t="str">
        <f ca="1"/>
        <v>NZ</v>
      </c>
      <c r="J33">
        <f ca="1"/>
        <v>2.0520547945205481</v>
      </c>
      <c r="K33">
        <f ca="1"/>
        <v>3383</v>
      </c>
      <c r="L33">
        <f ca="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ED5E-531F-4E5E-91D0-90C343960C99}">
  <dimension ref="A1"/>
  <sheetViews>
    <sheetView workbookViewId="0">
      <selection activeCell="N5" sqref="N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3C752-933F-4800-8612-35419E7AD03D}">
  <dimension ref="A5:B11"/>
  <sheetViews>
    <sheetView workbookViewId="0">
      <selection activeCell="A6" sqref="A6:A10"/>
    </sheetView>
  </sheetViews>
  <sheetFormatPr defaultRowHeight="14.4" x14ac:dyDescent="0.3"/>
  <cols>
    <col min="1" max="1" width="13.109375" bestFit="1" customWidth="1"/>
    <col min="2" max="2" width="15.77734375" bestFit="1" customWidth="1"/>
  </cols>
  <sheetData>
    <row r="5" spans="1:2" x14ac:dyDescent="0.3">
      <c r="A5" s="14" t="s">
        <v>226</v>
      </c>
      <c r="B5" t="s">
        <v>232</v>
      </c>
    </row>
    <row r="6" spans="1:2" x14ac:dyDescent="0.3">
      <c r="A6" s="15" t="s">
        <v>10</v>
      </c>
      <c r="B6" s="18">
        <v>92080</v>
      </c>
    </row>
    <row r="7" spans="1:2" x14ac:dyDescent="0.3">
      <c r="A7" s="15" t="s">
        <v>13</v>
      </c>
      <c r="B7" s="18">
        <v>75933</v>
      </c>
    </row>
    <row r="8" spans="1:2" x14ac:dyDescent="0.3">
      <c r="A8" s="15" t="s">
        <v>16</v>
      </c>
      <c r="B8" s="18">
        <v>76798.759124087592</v>
      </c>
    </row>
    <row r="9" spans="1:2" x14ac:dyDescent="0.3">
      <c r="A9" s="15" t="s">
        <v>24</v>
      </c>
      <c r="B9" s="18">
        <v>78115</v>
      </c>
    </row>
    <row r="10" spans="1:2" x14ac:dyDescent="0.3">
      <c r="A10" s="15" t="s">
        <v>42</v>
      </c>
      <c r="B10" s="18">
        <v>77423.333333333328</v>
      </c>
    </row>
    <row r="11" spans="1:2" x14ac:dyDescent="0.3">
      <c r="A11" s="15" t="s">
        <v>227</v>
      </c>
      <c r="B11" s="18">
        <v>77173.715846994543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2B38-1D31-42B9-80BC-BDA8690A05F4}">
  <dimension ref="A1:C9"/>
  <sheetViews>
    <sheetView workbookViewId="0">
      <selection activeCell="G19" sqref="G19"/>
    </sheetView>
  </sheetViews>
  <sheetFormatPr defaultRowHeight="14.4" x14ac:dyDescent="0.3"/>
  <cols>
    <col min="1" max="1" width="16" bestFit="1" customWidth="1"/>
    <col min="2" max="2" width="15.5546875" bestFit="1" customWidth="1"/>
    <col min="3" max="3" width="12" bestFit="1" customWidth="1"/>
    <col min="4" max="4" width="10.77734375" bestFit="1" customWidth="1"/>
    <col min="5" max="5" width="12" bestFit="1" customWidth="1"/>
    <col min="6" max="6" width="15.5546875" bestFit="1" customWidth="1"/>
    <col min="7" max="7" width="18.6640625" bestFit="1" customWidth="1"/>
    <col min="8" max="8" width="15.44140625" bestFit="1" customWidth="1"/>
  </cols>
  <sheetData>
    <row r="1" spans="1:3" x14ac:dyDescent="0.3">
      <c r="A1">
        <v>4</v>
      </c>
      <c r="B1" t="s">
        <v>225</v>
      </c>
    </row>
    <row r="4" spans="1:3" x14ac:dyDescent="0.3">
      <c r="B4" s="14" t="s">
        <v>228</v>
      </c>
    </row>
    <row r="5" spans="1:3" x14ac:dyDescent="0.3">
      <c r="A5" s="14" t="s">
        <v>230</v>
      </c>
      <c r="B5" t="s">
        <v>8</v>
      </c>
      <c r="C5" t="s">
        <v>15</v>
      </c>
    </row>
    <row r="6" spans="1:3" x14ac:dyDescent="0.3">
      <c r="A6" s="15" t="s">
        <v>229</v>
      </c>
      <c r="B6">
        <v>43</v>
      </c>
      <c r="C6">
        <v>45</v>
      </c>
    </row>
    <row r="7" spans="1:3" x14ac:dyDescent="0.3">
      <c r="A7" s="15" t="s">
        <v>231</v>
      </c>
      <c r="B7" s="16">
        <v>31.418604651162791</v>
      </c>
      <c r="C7" s="16">
        <v>29.444444444444443</v>
      </c>
    </row>
    <row r="8" spans="1:3" x14ac:dyDescent="0.3">
      <c r="A8" s="15" t="s">
        <v>232</v>
      </c>
      <c r="B8" s="18">
        <v>78284.186046511633</v>
      </c>
      <c r="C8">
        <v>75334.444444444438</v>
      </c>
    </row>
    <row r="9" spans="1:3" x14ac:dyDescent="0.3">
      <c r="A9" s="15" t="s">
        <v>233</v>
      </c>
      <c r="B9" s="16">
        <v>2.1735584581076774</v>
      </c>
      <c r="C9" s="16">
        <v>2.1565905631659059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0B8D-1395-4080-8681-63BAD4CFCFF9}">
  <dimension ref="B3:C8"/>
  <sheetViews>
    <sheetView tabSelected="1" workbookViewId="0">
      <selection activeCell="T9" sqref="T9"/>
    </sheetView>
  </sheetViews>
  <sheetFormatPr defaultRowHeight="14.4" x14ac:dyDescent="0.3"/>
  <cols>
    <col min="2" max="2" width="13.109375" bestFit="1" customWidth="1"/>
  </cols>
  <sheetData>
    <row r="3" spans="2:3" x14ac:dyDescent="0.3">
      <c r="B3" s="17" t="s">
        <v>6</v>
      </c>
      <c r="C3" s="17" t="s">
        <v>235</v>
      </c>
    </row>
    <row r="4" spans="2:3" x14ac:dyDescent="0.3">
      <c r="B4" s="15" t="s">
        <v>10</v>
      </c>
      <c r="C4">
        <v>5</v>
      </c>
    </row>
    <row r="5" spans="2:3" x14ac:dyDescent="0.3">
      <c r="B5" s="15" t="s">
        <v>13</v>
      </c>
      <c r="C5">
        <v>4</v>
      </c>
    </row>
    <row r="6" spans="2:3" x14ac:dyDescent="0.3">
      <c r="B6" s="15" t="s">
        <v>16</v>
      </c>
      <c r="C6">
        <v>3</v>
      </c>
    </row>
    <row r="7" spans="2:3" x14ac:dyDescent="0.3">
      <c r="B7" s="15" t="s">
        <v>24</v>
      </c>
      <c r="C7">
        <v>2</v>
      </c>
    </row>
    <row r="8" spans="2:3" x14ac:dyDescent="0.3">
      <c r="B8" s="15" t="s">
        <v>42</v>
      </c>
      <c r="C8">
        <v>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739BBC-A90D-413D-AD9E-D7648078C5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India Staff</vt:lpstr>
      <vt:lpstr>ALL</vt:lpstr>
      <vt:lpstr>info finder</vt:lpstr>
      <vt:lpstr>Sheet3</vt:lpstr>
      <vt:lpstr>Salary VS Rating</vt:lpstr>
      <vt:lpstr>Male Vs Female</vt:lpstr>
      <vt:lpstr>Salary Vs Rating Scatterplot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Shri Sabarish Manogaran</cp:lastModifiedBy>
  <dcterms:created xsi:type="dcterms:W3CDTF">2021-03-14T20:21:32Z</dcterms:created>
  <dcterms:modified xsi:type="dcterms:W3CDTF">2023-09-26T12:13:44Z</dcterms:modified>
</cp:coreProperties>
</file>