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F:\Sampattu\Excel\10July17\"/>
    </mc:Choice>
  </mc:AlternateContent>
  <bookViews>
    <workbookView xWindow="120" yWindow="165" windowWidth="15270" windowHeight="7455" tabRatio="860" firstSheet="1" activeTab="1"/>
  </bookViews>
  <sheets>
    <sheet name="Input Forecast - FY'15" sheetId="10" state="hidden" r:id="rId1"/>
    <sheet name="Input Forecast - FY'16" sheetId="1" r:id="rId2"/>
    <sheet name="Selection Lists" sheetId="8" state="hidden" r:id="rId3"/>
  </sheets>
  <externalReferences>
    <externalReference r:id="rId4"/>
    <externalReference r:id="rId5"/>
    <externalReference r:id="rId6"/>
    <externalReference r:id="rId7"/>
  </externalReferences>
  <definedNames>
    <definedName name="_xlnm._FilterDatabase" localSheetId="1" hidden="1">'Input Forecast - FY''16'!$A$7:$AH$23</definedName>
    <definedName name="_xlnm._FilterDatabase" localSheetId="2" hidden="1">'Selection Lists'!$A$4:$O$86</definedName>
    <definedName name="a">'[1]Selection Lists'!$L$5:$L$22</definedName>
    <definedName name="abc">'[2]Selection Lists'!$D$5:$D$46</definedName>
    <definedName name="b">'[1]Selection Lists'!$B$5:$B$10</definedName>
    <definedName name="Band">'Selection Lists'!$L$5:$L$21</definedName>
    <definedName name="Budget_category">'Selection Lists'!$D$5:$D$46</definedName>
    <definedName name="Curr">#REF!</definedName>
    <definedName name="date">'Selection Lists'!$J$5:$J$17</definedName>
    <definedName name="Department">'Selection Lists'!$G$5:$G$31</definedName>
    <definedName name="Entity">'Selection Lists'!$I$5:$I$8</definedName>
    <definedName name="f">'[3]Selection Lists'!$D$5:$D$27</definedName>
    <definedName name="Frequency">'Selection Lists'!$K$5:$K$10</definedName>
    <definedName name="j">'[4]Selection Lists'!$D$5:$D$26</definedName>
    <definedName name="Location">'Selection Lists'!$B$5:$B$10</definedName>
    <definedName name="MIS">'Selection Lists'!$A$5:$A$9</definedName>
    <definedName name="VBU">'Selection Lists'!$N$5:$N$20</definedName>
  </definedNames>
  <calcPr calcId="162913"/>
  <fileRecoveryPr autoRecover="0"/>
</workbook>
</file>

<file path=xl/calcChain.xml><?xml version="1.0" encoding="utf-8"?>
<calcChain xmlns="http://schemas.openxmlformats.org/spreadsheetml/2006/main">
  <c r="AF13" i="1" l="1"/>
  <c r="AE13" i="1"/>
  <c r="AD13" i="1"/>
  <c r="AC13" i="1"/>
  <c r="AB13" i="1"/>
  <c r="AA13" i="1"/>
  <c r="Z13" i="1"/>
  <c r="Y13" i="1"/>
  <c r="X13" i="1"/>
  <c r="W13" i="1"/>
  <c r="V13" i="1"/>
  <c r="U13" i="1"/>
  <c r="AF8" i="1"/>
  <c r="AE8" i="1"/>
  <c r="AD8" i="1"/>
  <c r="AC8" i="1"/>
  <c r="AB8" i="1"/>
  <c r="AA8" i="1"/>
  <c r="Z8" i="1"/>
  <c r="Y8" i="1"/>
  <c r="X8" i="1"/>
  <c r="W8" i="1"/>
  <c r="V8" i="1"/>
  <c r="U8" i="1"/>
  <c r="AG16" i="1" l="1"/>
  <c r="AG15" i="1"/>
  <c r="AG14" i="1"/>
  <c r="AG13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AF9" i="1"/>
  <c r="AE9" i="1"/>
  <c r="AD9" i="1"/>
  <c r="AC9" i="1"/>
  <c r="AB9" i="1"/>
  <c r="AA9" i="1"/>
  <c r="Z9" i="1"/>
  <c r="Y9" i="1"/>
  <c r="X9" i="1"/>
  <c r="W9" i="1"/>
  <c r="V9" i="1"/>
  <c r="U9" i="1"/>
  <c r="AG9" i="1" l="1"/>
  <c r="AH20" i="1"/>
  <c r="AH23" i="1" l="1"/>
  <c r="AH22" i="1"/>
  <c r="AH21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L8" i="1" l="1"/>
  <c r="O9" i="1"/>
  <c r="L9" i="1"/>
  <c r="O10" i="1"/>
  <c r="L10" i="1"/>
  <c r="O11" i="1"/>
  <c r="L11" i="1"/>
  <c r="O12" i="1"/>
  <c r="L12" i="1"/>
  <c r="O13" i="1"/>
  <c r="L13" i="1"/>
  <c r="L14" i="1"/>
  <c r="O15" i="1"/>
  <c r="L15" i="1"/>
  <c r="O16" i="1"/>
  <c r="L16" i="1"/>
  <c r="O17" i="1"/>
  <c r="L17" i="1"/>
  <c r="O18" i="1"/>
  <c r="Q18" i="1" s="1"/>
  <c r="L18" i="1"/>
  <c r="O19" i="1"/>
  <c r="Q19" i="1" s="1"/>
  <c r="L19" i="1"/>
  <c r="O20" i="1"/>
  <c r="L20" i="1"/>
  <c r="O21" i="1"/>
  <c r="Q21" i="1" s="1"/>
  <c r="L21" i="1"/>
  <c r="O22" i="1"/>
  <c r="Q22" i="1" s="1"/>
  <c r="L22" i="1"/>
  <c r="O23" i="1"/>
  <c r="Q23" i="1" s="1"/>
  <c r="L23" i="1"/>
  <c r="D5" i="10"/>
  <c r="O8" i="1"/>
  <c r="O1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D7" i="10"/>
  <c r="D6" i="10"/>
  <c r="D8" i="10"/>
  <c r="P13" i="1" s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Q13" i="1" l="1"/>
  <c r="Q20" i="1"/>
  <c r="P11" i="1"/>
  <c r="P14" i="1"/>
  <c r="Q14" i="1" s="1"/>
  <c r="P17" i="1"/>
  <c r="P15" i="1"/>
  <c r="Q15" i="1" s="1"/>
  <c r="P12" i="1"/>
  <c r="Q12" i="1" s="1"/>
  <c r="P16" i="1"/>
  <c r="Q16" i="1" s="1"/>
  <c r="P9" i="1"/>
  <c r="P10" i="1"/>
  <c r="Q10" i="1" s="1"/>
  <c r="P8" i="1"/>
  <c r="Q17" i="1" l="1"/>
  <c r="Q9" i="1"/>
  <c r="Q11" i="1"/>
  <c r="Q8" i="1"/>
  <c r="AG8" i="1" l="1"/>
</calcChain>
</file>

<file path=xl/sharedStrings.xml><?xml version="1.0" encoding="utf-8"?>
<sst xmlns="http://schemas.openxmlformats.org/spreadsheetml/2006/main" count="357" uniqueCount="170">
  <si>
    <t>Total</t>
  </si>
  <si>
    <t>Financial Year:</t>
  </si>
  <si>
    <t>Germany</t>
  </si>
  <si>
    <t>EUR</t>
  </si>
  <si>
    <t>INR</t>
  </si>
  <si>
    <t>USD</t>
  </si>
  <si>
    <t>YEN</t>
  </si>
  <si>
    <t>Location</t>
  </si>
  <si>
    <t>Japan</t>
  </si>
  <si>
    <t>Currency</t>
  </si>
  <si>
    <t>MIS Category</t>
  </si>
  <si>
    <t>IS AMC</t>
  </si>
  <si>
    <t>Office Expenses</t>
  </si>
  <si>
    <t>Sales &amp; Marketing</t>
  </si>
  <si>
    <t>Budget Category</t>
  </si>
  <si>
    <t>Employee Welfare</t>
  </si>
  <si>
    <t>Others (Miscellaneous Exp)</t>
  </si>
  <si>
    <t>Salary</t>
  </si>
  <si>
    <t>Travel</t>
  </si>
  <si>
    <t>Description</t>
  </si>
  <si>
    <t>Date</t>
  </si>
  <si>
    <t>Department</t>
  </si>
  <si>
    <t>Entity</t>
  </si>
  <si>
    <t>Project #</t>
  </si>
  <si>
    <t>Band</t>
  </si>
  <si>
    <t>Country</t>
  </si>
  <si>
    <t>Annual CTC</t>
  </si>
  <si>
    <t>TCTC</t>
  </si>
  <si>
    <t>Hike %</t>
  </si>
  <si>
    <t>Add Cost</t>
  </si>
  <si>
    <t>Revised TCTC</t>
  </si>
  <si>
    <t>Start Date</t>
  </si>
  <si>
    <t>End Date</t>
  </si>
  <si>
    <t>Incentive</t>
  </si>
  <si>
    <t>OBU GA</t>
  </si>
  <si>
    <t>Corporate Enablers</t>
  </si>
  <si>
    <t>India</t>
  </si>
  <si>
    <t>USA</t>
  </si>
  <si>
    <t xml:space="preserve">Employee Name </t>
  </si>
  <si>
    <t>Frequency</t>
  </si>
  <si>
    <t>Monthly</t>
  </si>
  <si>
    <t>Bi-Monthly</t>
  </si>
  <si>
    <t>Quarterly</t>
  </si>
  <si>
    <t>Half Yearly</t>
  </si>
  <si>
    <t>Yearly</t>
  </si>
  <si>
    <t>Corp Enabler</t>
  </si>
  <si>
    <t>Center ID</t>
  </si>
  <si>
    <t>Vendor Name</t>
  </si>
  <si>
    <t>3B</t>
  </si>
  <si>
    <t>4B</t>
  </si>
  <si>
    <t>3A</t>
  </si>
  <si>
    <t>5A</t>
  </si>
  <si>
    <t>4A</t>
  </si>
  <si>
    <t>5B</t>
  </si>
  <si>
    <t>Advertisement</t>
  </si>
  <si>
    <t>Computer Consumables</t>
  </si>
  <si>
    <t>Facility Maintenance</t>
  </si>
  <si>
    <t>IS Link &amp; Connectivity Charges</t>
  </si>
  <si>
    <t>Office Equipment Maintenance</t>
  </si>
  <si>
    <t>Office Supplies Expenses</t>
  </si>
  <si>
    <t>Postage &amp; Courier Charges</t>
  </si>
  <si>
    <t>Power</t>
  </si>
  <si>
    <t>Rent</t>
  </si>
  <si>
    <t>Vehicle &amp; Conveyance</t>
  </si>
  <si>
    <t>Software Tools</t>
  </si>
  <si>
    <t>Insurance (non-Employee related)</t>
  </si>
  <si>
    <t>Quality Initiative Cost</t>
  </si>
  <si>
    <t>Legal - Others</t>
  </si>
  <si>
    <t>NA</t>
  </si>
  <si>
    <t>VBU</t>
  </si>
  <si>
    <t>Recruitment Budget</t>
  </si>
  <si>
    <t>Rent/Lease of Assets</t>
  </si>
  <si>
    <t>Acct. Advisory Expense</t>
  </si>
  <si>
    <t>Audit Fee</t>
  </si>
  <si>
    <t>Tax Advisory Expense</t>
  </si>
  <si>
    <t>Payroll Processing Expense</t>
  </si>
  <si>
    <t>Legal Advisory Expense</t>
  </si>
  <si>
    <t>SME's Consultancy</t>
  </si>
  <si>
    <t>Corporate Mobile Charges</t>
  </si>
  <si>
    <t>Business Licenses AMC</t>
  </si>
  <si>
    <t>Software AMC</t>
  </si>
  <si>
    <t>Hardware AMC</t>
  </si>
  <si>
    <t>Fixed Landline Telephone Charges</t>
  </si>
  <si>
    <t>Audio/ Video Charges</t>
  </si>
  <si>
    <t>Datacard Charges</t>
  </si>
  <si>
    <t>Webex Charge</t>
  </si>
  <si>
    <t>Membership Fee and Subscription</t>
  </si>
  <si>
    <t>Entertainment</t>
  </si>
  <si>
    <t>Business Promotion Expenses</t>
  </si>
  <si>
    <t>Training Expenses</t>
  </si>
  <si>
    <t>Certification Fee Expenses</t>
  </si>
  <si>
    <t>Building Maintenance</t>
  </si>
  <si>
    <t>Finance</t>
  </si>
  <si>
    <t>UTAS</t>
  </si>
  <si>
    <t>Pratt &amp; Whitney</t>
  </si>
  <si>
    <t>Rolls Royce</t>
  </si>
  <si>
    <t>Honeywell</t>
  </si>
  <si>
    <t>GE - Aviation</t>
  </si>
  <si>
    <t>GE - Oil and Gas</t>
  </si>
  <si>
    <t>GE - Power +</t>
  </si>
  <si>
    <t>Office Expense</t>
  </si>
  <si>
    <t>Airbus + GKN</t>
  </si>
  <si>
    <t>Siemens + Others</t>
  </si>
  <si>
    <t>BHI</t>
  </si>
  <si>
    <t>GS - Others</t>
  </si>
  <si>
    <t>HAL</t>
  </si>
  <si>
    <t>Ford</t>
  </si>
  <si>
    <t>GS - Spain</t>
  </si>
  <si>
    <t>Trivandrum</t>
  </si>
  <si>
    <t>North America</t>
  </si>
  <si>
    <t>Europe</t>
  </si>
  <si>
    <t>Bangalore</t>
  </si>
  <si>
    <t>Administration</t>
  </si>
  <si>
    <t>HR (Learning &amp; Development)</t>
  </si>
  <si>
    <t>Human Resources</t>
  </si>
  <si>
    <t>Information Systems Group</t>
  </si>
  <si>
    <t>NNC -  Administration - Japan</t>
  </si>
  <si>
    <t>Quality Assurance Group</t>
  </si>
  <si>
    <t>System Facility Management</t>
  </si>
  <si>
    <t>Technology Specialists Group</t>
  </si>
  <si>
    <t>CBU -  Ops GA</t>
  </si>
  <si>
    <t>HBU - Ops GA</t>
  </si>
  <si>
    <t>IBU - Ops GA</t>
  </si>
  <si>
    <t>President's Office</t>
  </si>
  <si>
    <t>SBU - Ops GA</t>
  </si>
  <si>
    <t>TBU - Ops GA</t>
  </si>
  <si>
    <t>Europe Sales</t>
  </si>
  <si>
    <t>India Sales</t>
  </si>
  <si>
    <t>Japan - Sales</t>
  </si>
  <si>
    <t>Marketing &amp; Strategy</t>
  </si>
  <si>
    <t>NNC - Japan - Sales</t>
  </si>
  <si>
    <t>North America Sales</t>
  </si>
  <si>
    <t>Pre Sales - CBU</t>
  </si>
  <si>
    <t>Pre Sales - HBU</t>
  </si>
  <si>
    <t>Pre Sales - IBU</t>
  </si>
  <si>
    <t>Pre Sales - SBU</t>
  </si>
  <si>
    <t>Pre Sales - TBU</t>
  </si>
  <si>
    <t>1A</t>
  </si>
  <si>
    <t>1B</t>
  </si>
  <si>
    <t>1C</t>
  </si>
  <si>
    <t>SFO Technologies Corporation</t>
  </si>
  <si>
    <t>NeSTech GmbH</t>
  </si>
  <si>
    <t>Nihon NeST Corporation</t>
  </si>
  <si>
    <t>FY'16</t>
  </si>
  <si>
    <t>QGES</t>
  </si>
  <si>
    <t>Emp Code</t>
  </si>
  <si>
    <t>Insurance</t>
  </si>
  <si>
    <t>Jishin Salim</t>
  </si>
  <si>
    <t>1748</t>
  </si>
  <si>
    <t>Deepak Satya</t>
  </si>
  <si>
    <t>Management</t>
  </si>
  <si>
    <t>Salil Sandip Save</t>
  </si>
  <si>
    <t>William Parkinson</t>
  </si>
  <si>
    <t>John Cain</t>
  </si>
  <si>
    <t>Consultant</t>
  </si>
  <si>
    <t>5</t>
  </si>
  <si>
    <t>6</t>
  </si>
  <si>
    <t>MT</t>
  </si>
  <si>
    <t>2</t>
  </si>
  <si>
    <t>TT</t>
  </si>
  <si>
    <t>1</t>
  </si>
  <si>
    <t>Migrations</t>
  </si>
  <si>
    <t>Questions:</t>
  </si>
  <si>
    <t>2) Check &amp; understand the V lookups in columns C, K &amp; L.</t>
  </si>
  <si>
    <t>1) Locate the data source for the data validation (drop down) for all columns.</t>
  </si>
  <si>
    <t>3) In column T, if we change from "monthly" to any other period, the salary amount in column U to column AF change accordingly. Identify the formula used for this.</t>
  </si>
  <si>
    <t>Working Notes:</t>
  </si>
  <si>
    <t>1) To hide cells, select range, right click, format cells, custom, input ;;;, ok. To restore, select range, change format type to general.</t>
  </si>
  <si>
    <t>FY 2015 - 16</t>
  </si>
  <si>
    <r>
      <rPr>
        <u/>
        <sz val="11"/>
        <rFont val="Calibri"/>
        <family val="2"/>
        <scheme val="minor"/>
      </rPr>
      <t>Note</t>
    </r>
    <r>
      <rPr>
        <sz val="11"/>
        <rFont val="Calibri"/>
        <family val="2"/>
        <scheme val="minor"/>
      </rPr>
      <t>: If it is monthly, simply divide Revised TCTC by 12.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</si>
</sst>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_(* #,##0_);_(* \(#,##0\);_(* &quot;-&quot;??_);_(@_)"/>
    <numFmt numFmtId="166" formatCode="[$-409]mmm\-yy;@"/>
    <numFmt numFmtId="167" formatCode="0.0%"/>
    <numFmt numFmtId="168" formatCode=";;;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99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rgb="FF7030A0"/>
      </top>
      <bottom/>
      <diagonal/>
    </border>
    <border>
      <left style="thin">
        <color rgb="FF7030A0"/>
      </left>
      <right style="thin">
        <color theme="0" tint="-0.14996795556505021"/>
      </right>
      <top style="thin">
        <color rgb="FF7030A0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rgb="FF7030A0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rgb="FF7030A0"/>
      </right>
      <top style="thin">
        <color rgb="FF7030A0"/>
      </top>
      <bottom style="thin">
        <color theme="0" tint="-0.14996795556505021"/>
      </bottom>
      <diagonal/>
    </border>
    <border>
      <left style="thin">
        <color rgb="FF7030A0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rgb="FF7030A0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rgb="FF7030A0"/>
      </left>
      <right style="thin">
        <color theme="0" tint="-0.14996795556505021"/>
      </right>
      <top style="thin">
        <color theme="0" tint="-0.14996795556505021"/>
      </top>
      <bottom style="thin">
        <color rgb="FF7030A0"/>
      </bottom>
      <diagonal/>
    </border>
    <border>
      <left style="thin">
        <color theme="0" tint="-0.14996795556505021"/>
      </left>
      <right style="thin">
        <color rgb="FF7030A0"/>
      </right>
      <top style="thin">
        <color theme="0" tint="-0.14996795556505021"/>
      </top>
      <bottom style="thin">
        <color rgb="FF7030A0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rgb="FF7030A0"/>
      </left>
      <right/>
      <top style="thin">
        <color rgb="FF7030A0"/>
      </top>
      <bottom style="thin">
        <color rgb="FF7030A0"/>
      </bottom>
      <diagonal/>
    </border>
    <border>
      <left/>
      <right/>
      <top style="thin">
        <color rgb="FF7030A0"/>
      </top>
      <bottom style="thin">
        <color rgb="FF7030A0"/>
      </bottom>
      <diagonal/>
    </border>
    <border>
      <left/>
      <right style="thin">
        <color rgb="FF7030A0"/>
      </right>
      <top style="thin">
        <color rgb="FF7030A0"/>
      </top>
      <bottom style="thin">
        <color rgb="FF7030A0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rgb="FF7030A0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</cellStyleXfs>
  <cellXfs count="65">
    <xf numFmtId="0" fontId="0" fillId="0" borderId="0" xfId="0"/>
    <xf numFmtId="0" fontId="0" fillId="0" borderId="0" xfId="0" applyFill="1"/>
    <xf numFmtId="0" fontId="0" fillId="0" borderId="0" xfId="0" applyFont="1" applyFill="1"/>
    <xf numFmtId="0" fontId="0" fillId="0" borderId="0" xfId="0" quotePrefix="1"/>
    <xf numFmtId="0" fontId="0" fillId="3" borderId="0" xfId="0" applyFont="1" applyFill="1"/>
    <xf numFmtId="43" fontId="0" fillId="0" borderId="0" xfId="3" applyFont="1"/>
    <xf numFmtId="9" fontId="0" fillId="0" borderId="0" xfId="4" applyFont="1"/>
    <xf numFmtId="0" fontId="0" fillId="0" borderId="2" xfId="0" applyBorder="1"/>
    <xf numFmtId="164" fontId="0" fillId="0" borderId="0" xfId="0" applyNumberFormat="1" applyFill="1" applyAlignment="1">
      <alignment horizontal="left"/>
    </xf>
    <xf numFmtId="164" fontId="0" fillId="0" borderId="0" xfId="0" applyNumberFormat="1" applyFill="1"/>
    <xf numFmtId="0" fontId="0" fillId="0" borderId="0" xfId="0" applyAlignment="1">
      <alignment horizontal="left" vertical="center"/>
    </xf>
    <xf numFmtId="0" fontId="0" fillId="0" borderId="2" xfId="0" applyFill="1" applyBorder="1"/>
    <xf numFmtId="165" fontId="0" fillId="0" borderId="2" xfId="3" applyNumberFormat="1" applyFont="1" applyBorder="1"/>
    <xf numFmtId="0" fontId="1" fillId="3" borderId="4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166" fontId="4" fillId="3" borderId="5" xfId="0" applyNumberFormat="1" applyFont="1" applyFill="1" applyBorder="1" applyAlignment="1">
      <alignment horizontal="left" vertical="center"/>
    </xf>
    <xf numFmtId="43" fontId="1" fillId="3" borderId="5" xfId="3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0" fillId="0" borderId="7" xfId="0" applyFill="1" applyBorder="1"/>
    <xf numFmtId="0" fontId="0" fillId="0" borderId="2" xfId="0" applyFill="1" applyBorder="1" applyProtection="1">
      <protection hidden="1"/>
    </xf>
    <xf numFmtId="41" fontId="0" fillId="2" borderId="2" xfId="3" applyNumberFormat="1" applyFont="1" applyFill="1" applyBorder="1" applyProtection="1">
      <protection hidden="1"/>
    </xf>
    <xf numFmtId="3" fontId="0" fillId="2" borderId="8" xfId="0" applyNumberFormat="1" applyFill="1" applyBorder="1" applyProtection="1">
      <protection hidden="1"/>
    </xf>
    <xf numFmtId="0" fontId="0" fillId="0" borderId="9" xfId="0" applyBorder="1"/>
    <xf numFmtId="167" fontId="0" fillId="0" borderId="2" xfId="4" applyNumberFormat="1" applyFont="1" applyBorder="1"/>
    <xf numFmtId="165" fontId="0" fillId="0" borderId="2" xfId="3" applyNumberFormat="1" applyFont="1" applyFill="1" applyBorder="1" applyProtection="1"/>
    <xf numFmtId="167" fontId="0" fillId="5" borderId="10" xfId="4" applyNumberFormat="1" applyFont="1" applyFill="1" applyBorder="1" applyAlignment="1" applyProtection="1">
      <alignment horizontal="center"/>
      <protection locked="0"/>
    </xf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 applyAlignment="1">
      <alignment horizontal="center"/>
    </xf>
    <xf numFmtId="165" fontId="3" fillId="0" borderId="2" xfId="3" applyNumberFormat="1" applyFont="1" applyFill="1" applyBorder="1"/>
    <xf numFmtId="165" fontId="3" fillId="0" borderId="2" xfId="3" applyNumberFormat="1" applyFont="1" applyFill="1" applyBorder="1" applyProtection="1"/>
    <xf numFmtId="0" fontId="0" fillId="0" borderId="0" xfId="0" applyAlignment="1">
      <alignment horizontal="left"/>
    </xf>
    <xf numFmtId="0" fontId="0" fillId="0" borderId="16" xfId="0" applyBorder="1"/>
    <xf numFmtId="0" fontId="1" fillId="0" borderId="1" xfId="0" applyFont="1" applyFill="1" applyBorder="1"/>
    <xf numFmtId="166" fontId="5" fillId="5" borderId="2" xfId="0" applyNumberFormat="1" applyFont="1" applyFill="1" applyBorder="1" applyAlignment="1" applyProtection="1">
      <alignment horizontal="left"/>
      <protection locked="0"/>
    </xf>
    <xf numFmtId="0" fontId="5" fillId="0" borderId="0" xfId="0" applyFont="1"/>
    <xf numFmtId="0" fontId="5" fillId="0" borderId="0" xfId="0" applyFont="1" applyAlignment="1">
      <alignment horizontal="left" vertical="center"/>
    </xf>
    <xf numFmtId="167" fontId="0" fillId="0" borderId="2" xfId="4" applyNumberFormat="1" applyFont="1" applyFill="1" applyBorder="1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1" fillId="3" borderId="5" xfId="0" applyFont="1" applyFill="1" applyBorder="1" applyAlignment="1">
      <alignment vertical="center"/>
    </xf>
    <xf numFmtId="0" fontId="1" fillId="0" borderId="0" xfId="0" applyFont="1" applyFill="1" applyBorder="1"/>
    <xf numFmtId="166" fontId="0" fillId="5" borderId="2" xfId="0" applyNumberFormat="1" applyFill="1" applyBorder="1" applyProtection="1">
      <protection locked="0"/>
    </xf>
    <xf numFmtId="4" fontId="0" fillId="0" borderId="2" xfId="0" applyNumberFormat="1" applyFill="1" applyBorder="1" applyProtection="1">
      <protection hidden="1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 vertical="center"/>
    </xf>
    <xf numFmtId="166" fontId="0" fillId="0" borderId="0" xfId="0" applyNumberFormat="1" applyFill="1"/>
    <xf numFmtId="0" fontId="0" fillId="0" borderId="0" xfId="0" applyFill="1" applyAlignment="1">
      <alignment horizontal="left"/>
    </xf>
    <xf numFmtId="0" fontId="0" fillId="0" borderId="3" xfId="0" applyFill="1" applyBorder="1"/>
    <xf numFmtId="167" fontId="0" fillId="0" borderId="3" xfId="4" applyNumberFormat="1" applyFont="1" applyFill="1" applyBorder="1" applyAlignment="1" applyProtection="1">
      <alignment horizontal="center"/>
      <protection locked="0"/>
    </xf>
    <xf numFmtId="0" fontId="0" fillId="0" borderId="0" xfId="0" applyFill="1" applyBorder="1"/>
    <xf numFmtId="167" fontId="0" fillId="0" borderId="0" xfId="4" applyNumberFormat="1" applyFont="1" applyFill="1" applyBorder="1" applyAlignment="1" applyProtection="1">
      <alignment horizontal="center"/>
      <protection locked="0"/>
    </xf>
    <xf numFmtId="0" fontId="0" fillId="0" borderId="0" xfId="0" quotePrefix="1" applyFill="1" applyAlignment="1">
      <alignment horizontal="left"/>
    </xf>
    <xf numFmtId="0" fontId="0" fillId="0" borderId="2" xfId="0" applyFill="1" applyBorder="1" applyAlignment="1">
      <alignment horizontal="right"/>
    </xf>
    <xf numFmtId="0" fontId="5" fillId="6" borderId="0" xfId="0" applyFont="1" applyFill="1"/>
    <xf numFmtId="168" fontId="5" fillId="0" borderId="0" xfId="0" applyNumberFormat="1" applyFont="1"/>
    <xf numFmtId="168" fontId="5" fillId="0" borderId="0" xfId="0" applyNumberFormat="1" applyFont="1" applyAlignment="1">
      <alignment horizontal="left" vertical="center"/>
    </xf>
    <xf numFmtId="0" fontId="5" fillId="0" borderId="0" xfId="0" applyNumberFormat="1" applyFont="1"/>
    <xf numFmtId="0" fontId="5" fillId="0" borderId="0" xfId="0" applyNumberFormat="1" applyFont="1" applyAlignment="1">
      <alignment horizontal="left" vertical="center"/>
    </xf>
    <xf numFmtId="166" fontId="5" fillId="0" borderId="0" xfId="0" applyNumberFormat="1" applyFont="1" applyAlignment="1">
      <alignment horizontal="left" vertical="center"/>
    </xf>
    <xf numFmtId="0" fontId="1" fillId="0" borderId="11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center" vertical="center" wrapText="1"/>
    </xf>
  </cellXfs>
  <cellStyles count="6">
    <cellStyle name="Comma" xfId="3" builtinId="3"/>
    <cellStyle name="Comma 2" xfId="1"/>
    <cellStyle name="Normal" xfId="0" builtinId="0"/>
    <cellStyle name="Normal 2" xfId="5"/>
    <cellStyle name="Percent" xfId="4" builtinId="5"/>
    <cellStyle name="Style 1" xfId="2"/>
  </cellStyles>
  <dxfs count="4">
    <dxf>
      <font>
        <b val="0"/>
        <i val="0"/>
        <color rgb="FFC00000"/>
      </font>
      <fill>
        <patternFill>
          <fgColor rgb="FFC00000"/>
          <bgColor rgb="FFE6B9B8"/>
        </patternFill>
      </fill>
    </dxf>
    <dxf>
      <font>
        <b val="0"/>
        <i val="0"/>
        <color rgb="FFC00000"/>
      </font>
      <fill>
        <patternFill>
          <fgColor rgb="FFC00000"/>
          <bgColor rgb="FFE6B9B8"/>
        </patternFill>
      </fill>
    </dxf>
    <dxf>
      <font>
        <b val="0"/>
        <i val="0"/>
        <color theme="0"/>
      </font>
      <fill>
        <patternFill>
          <fgColor rgb="FFC00000"/>
          <bgColor rgb="FFC000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FF99FF"/>
      <color rgb="FFCC66FF"/>
      <color rgb="FFFF66FF"/>
      <color rgb="FFE6B9B8"/>
      <color rgb="FFFFFFCC"/>
      <color rgb="FFFFFF99"/>
      <color rgb="FFFF7C80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PT%20-%202015-16%20-%20Toshiba%20VBU_Job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Administrator\Local%20Settings\Temporary%20Internet%20Files\Content.Outlook\22ZWK07J\EPT%20-%202015-16%20-%20Office%20Expen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EPT%20-%202015-16%20-%20President's%20Offic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admin\Downloads\Corp\EPT%20-%202015-16%20-%20Fina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Summary"/>
      <sheetName val="Input Forecast - FY'15"/>
      <sheetName val="Instructions"/>
      <sheetName val="Project Codes"/>
      <sheetName val="Input Forecast - FY'16"/>
      <sheetName val="Output Expense in USD"/>
      <sheetName val="Pivot Report"/>
      <sheetName val="Selection Lists"/>
      <sheetName val="FOREX"/>
      <sheetName val="Vpay Slab"/>
      <sheetName val="Add Co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5">
          <cell r="B5" t="str">
            <v>Trivandrum</v>
          </cell>
          <cell r="L5" t="str">
            <v>1</v>
          </cell>
        </row>
        <row r="6">
          <cell r="B6" t="str">
            <v>Japan</v>
          </cell>
          <cell r="L6" t="str">
            <v>1A</v>
          </cell>
        </row>
        <row r="7">
          <cell r="B7" t="str">
            <v>North America</v>
          </cell>
          <cell r="L7" t="str">
            <v>1B</v>
          </cell>
        </row>
        <row r="8">
          <cell r="B8" t="str">
            <v>Europe</v>
          </cell>
          <cell r="L8" t="str">
            <v>1C</v>
          </cell>
        </row>
        <row r="9">
          <cell r="B9" t="str">
            <v>Bangalore</v>
          </cell>
          <cell r="L9" t="str">
            <v>2</v>
          </cell>
        </row>
        <row r="10">
          <cell r="L10" t="str">
            <v>3A</v>
          </cell>
        </row>
        <row r="11">
          <cell r="L11" t="str">
            <v>3B</v>
          </cell>
        </row>
        <row r="12">
          <cell r="L12" t="str">
            <v>4A</v>
          </cell>
        </row>
        <row r="13">
          <cell r="L13" t="str">
            <v>4B</v>
          </cell>
        </row>
        <row r="14">
          <cell r="L14" t="str">
            <v>5</v>
          </cell>
        </row>
        <row r="15">
          <cell r="L15" t="str">
            <v>5A</v>
          </cell>
        </row>
        <row r="16">
          <cell r="L16" t="str">
            <v>5B</v>
          </cell>
        </row>
        <row r="17">
          <cell r="L17" t="str">
            <v>6</v>
          </cell>
        </row>
        <row r="18">
          <cell r="L18" t="str">
            <v>Management</v>
          </cell>
        </row>
        <row r="19">
          <cell r="L19" t="str">
            <v>NA</v>
          </cell>
        </row>
        <row r="20">
          <cell r="L20" t="str">
            <v>Consultant</v>
          </cell>
        </row>
        <row r="21">
          <cell r="L21" t="str">
            <v>MT</v>
          </cell>
        </row>
        <row r="22">
          <cell r="L22" t="str">
            <v>TT</v>
          </cell>
        </row>
      </sheetData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Summary"/>
      <sheetName val="Input Forecast - FY'15"/>
      <sheetName val="Instructions"/>
      <sheetName val="Project Codes"/>
      <sheetName val="Input Forecast - FY'16"/>
      <sheetName val="Output Expense in USD"/>
      <sheetName val="Pivot Report"/>
      <sheetName val="Selection Lists"/>
      <sheetName val="FOREX"/>
      <sheetName val="Vpay Slab"/>
      <sheetName val="Add Co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5">
          <cell r="D5" t="str">
            <v>Acct. Advisory Expense</v>
          </cell>
        </row>
        <row r="6">
          <cell r="D6" t="str">
            <v>Advertisement</v>
          </cell>
        </row>
        <row r="7">
          <cell r="D7" t="str">
            <v>Audio/ Video Charges</v>
          </cell>
        </row>
        <row r="8">
          <cell r="D8" t="str">
            <v>Audit Fee</v>
          </cell>
        </row>
        <row r="9">
          <cell r="D9" t="str">
            <v>Building Maintenance</v>
          </cell>
        </row>
        <row r="10">
          <cell r="D10" t="str">
            <v>Business Licenses AMC</v>
          </cell>
        </row>
        <row r="11">
          <cell r="D11" t="str">
            <v>Business Promotion Expenses</v>
          </cell>
        </row>
        <row r="12">
          <cell r="D12" t="str">
            <v>Certification Fee Expenses</v>
          </cell>
        </row>
        <row r="13">
          <cell r="D13" t="str">
            <v>Computer Consumables</v>
          </cell>
        </row>
        <row r="14">
          <cell r="D14" t="str">
            <v>Corporate Mobile Charges</v>
          </cell>
        </row>
        <row r="15">
          <cell r="D15" t="str">
            <v>Datacard Charges</v>
          </cell>
        </row>
        <row r="16">
          <cell r="D16" t="str">
            <v>Employee Welfare</v>
          </cell>
        </row>
        <row r="17">
          <cell r="D17" t="str">
            <v>Entertainment</v>
          </cell>
        </row>
        <row r="18">
          <cell r="D18" t="str">
            <v>Facility Maintenance</v>
          </cell>
        </row>
        <row r="19">
          <cell r="D19" t="str">
            <v>Fixed Landline Telephone Charges</v>
          </cell>
        </row>
        <row r="20">
          <cell r="D20" t="str">
            <v>Hardware AMC</v>
          </cell>
        </row>
        <row r="21">
          <cell r="D21" t="str">
            <v>Incentive</v>
          </cell>
        </row>
        <row r="22">
          <cell r="D22" t="str">
            <v>Insurance</v>
          </cell>
        </row>
        <row r="23">
          <cell r="D23" t="str">
            <v>Insurance (non-Employee related)</v>
          </cell>
        </row>
        <row r="24">
          <cell r="D24" t="str">
            <v>IS Link &amp; Connectivity Charges</v>
          </cell>
        </row>
        <row r="25">
          <cell r="D25" t="str">
            <v>Legal - Others</v>
          </cell>
        </row>
        <row r="26">
          <cell r="D26" t="str">
            <v>Legal Advisory Expense</v>
          </cell>
        </row>
        <row r="27">
          <cell r="D27" t="str">
            <v>Membership Fee and Subscription</v>
          </cell>
        </row>
        <row r="28">
          <cell r="D28" t="str">
            <v>Office Equipment Maintenance</v>
          </cell>
        </row>
        <row r="29">
          <cell r="D29" t="str">
            <v>Office Supplies Expenses</v>
          </cell>
        </row>
        <row r="30">
          <cell r="D30" t="str">
            <v>Others (Miscellaneous Exp)</v>
          </cell>
        </row>
        <row r="31">
          <cell r="D31" t="str">
            <v>Payroll Processing Expense</v>
          </cell>
        </row>
        <row r="32">
          <cell r="D32" t="str">
            <v>Postage &amp; Courier Charges</v>
          </cell>
        </row>
        <row r="33">
          <cell r="D33" t="str">
            <v>Power</v>
          </cell>
        </row>
        <row r="34">
          <cell r="D34" t="str">
            <v>Quality Initiative Cost</v>
          </cell>
        </row>
        <row r="35">
          <cell r="D35" t="str">
            <v>Recruitment Budget</v>
          </cell>
        </row>
        <row r="36">
          <cell r="D36" t="str">
            <v>Rent</v>
          </cell>
        </row>
        <row r="37">
          <cell r="D37" t="str">
            <v>Rent/Lease of Assets</v>
          </cell>
        </row>
        <row r="38">
          <cell r="D38" t="str">
            <v>Salary</v>
          </cell>
        </row>
        <row r="39">
          <cell r="D39" t="str">
            <v>SME's Consultancy</v>
          </cell>
        </row>
        <row r="40">
          <cell r="D40" t="str">
            <v>Software AMC</v>
          </cell>
        </row>
        <row r="41">
          <cell r="D41" t="str">
            <v>Software Tools</v>
          </cell>
        </row>
        <row r="42">
          <cell r="D42" t="str">
            <v>Tax Advisory Expense</v>
          </cell>
        </row>
        <row r="43">
          <cell r="D43" t="str">
            <v>Training Expenses</v>
          </cell>
        </row>
        <row r="44">
          <cell r="D44" t="str">
            <v>Travel</v>
          </cell>
        </row>
        <row r="45">
          <cell r="D45" t="str">
            <v>Vehicle &amp; Conveyance</v>
          </cell>
        </row>
        <row r="46">
          <cell r="D46" t="str">
            <v>Webex Charge</v>
          </cell>
        </row>
      </sheetData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Summary"/>
      <sheetName val="Input Forecast - FY'15"/>
      <sheetName val="Instructions"/>
      <sheetName val="Project Codes"/>
      <sheetName val="Input Forecast - FY'16"/>
      <sheetName val="Output Expense in USD"/>
      <sheetName val="Pivot Report"/>
      <sheetName val="Selection Lists"/>
      <sheetName val="FOREX"/>
      <sheetName val="Vpay Slab"/>
      <sheetName val="Add Co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5">
          <cell r="D5" t="str">
            <v>Salary</v>
          </cell>
        </row>
        <row r="6">
          <cell r="D6" t="str">
            <v>Incentive</v>
          </cell>
        </row>
        <row r="7">
          <cell r="D7" t="str">
            <v>Travel</v>
          </cell>
        </row>
        <row r="8">
          <cell r="D8" t="str">
            <v>Training Expenses</v>
          </cell>
        </row>
        <row r="9">
          <cell r="D9" t="str">
            <v>Acct. Advisory Expense</v>
          </cell>
        </row>
        <row r="10">
          <cell r="D10" t="str">
            <v>Audit Fee</v>
          </cell>
        </row>
        <row r="11">
          <cell r="D11" t="str">
            <v>Legal - Others</v>
          </cell>
        </row>
        <row r="12">
          <cell r="D12" t="str">
            <v>Legal Advisory Expense</v>
          </cell>
        </row>
        <row r="13">
          <cell r="D13" t="str">
            <v>Tax Advisory Expense</v>
          </cell>
        </row>
        <row r="14">
          <cell r="D14" t="str">
            <v>Corporate Mobile Charges</v>
          </cell>
        </row>
        <row r="15">
          <cell r="D15" t="str">
            <v>Datacard Charges</v>
          </cell>
        </row>
        <row r="16">
          <cell r="D16" t="str">
            <v>Employee Welfare</v>
          </cell>
        </row>
        <row r="17">
          <cell r="D17" t="str">
            <v>Membership Fee and Subscription</v>
          </cell>
        </row>
        <row r="18">
          <cell r="D18" t="str">
            <v>SME's Consultancy</v>
          </cell>
        </row>
        <row r="19">
          <cell r="D19" t="str">
            <v>Advertisement</v>
          </cell>
        </row>
        <row r="20">
          <cell r="D20" t="str">
            <v>Certification Fee Expenses</v>
          </cell>
        </row>
        <row r="21">
          <cell r="D21" t="str">
            <v>Quality Initiative Cost</v>
          </cell>
        </row>
        <row r="22">
          <cell r="D22" t="str">
            <v>Hardware AMC</v>
          </cell>
        </row>
        <row r="23">
          <cell r="D23" t="str">
            <v>Software AMC</v>
          </cell>
        </row>
        <row r="24">
          <cell r="D24" t="str">
            <v>Payroll Processing Expense</v>
          </cell>
        </row>
        <row r="25">
          <cell r="D25" t="str">
            <v>Recruitment Budget</v>
          </cell>
        </row>
        <row r="26">
          <cell r="D26" t="str">
            <v>Others (Miscellaneous Exp)</v>
          </cell>
        </row>
        <row r="27">
          <cell r="D27" t="str">
            <v>Business Promotion</v>
          </cell>
        </row>
      </sheetData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Summary"/>
      <sheetName val="Input Forecast - FY'15"/>
      <sheetName val="Instructions"/>
      <sheetName val="Project Codes"/>
      <sheetName val="Input Forecast - FY'16"/>
      <sheetName val="Output Expense in USD"/>
      <sheetName val="Pivot Report"/>
      <sheetName val="Selection Lists"/>
      <sheetName val="FOREX"/>
      <sheetName val="Vpay Slab"/>
      <sheetName val="Add Co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5">
          <cell r="D5" t="str">
            <v>Salary</v>
          </cell>
        </row>
        <row r="6">
          <cell r="D6" t="str">
            <v>Incentive</v>
          </cell>
        </row>
        <row r="7">
          <cell r="D7" t="str">
            <v>Travel</v>
          </cell>
        </row>
        <row r="8">
          <cell r="D8" t="str">
            <v>Training Expenses</v>
          </cell>
        </row>
        <row r="9">
          <cell r="D9" t="str">
            <v>Acct. Advisory Expense</v>
          </cell>
        </row>
        <row r="10">
          <cell r="D10" t="str">
            <v>Audit Fee</v>
          </cell>
        </row>
        <row r="11">
          <cell r="D11" t="str">
            <v>Legal - Others</v>
          </cell>
        </row>
        <row r="12">
          <cell r="D12" t="str">
            <v>Legal Advisory Expense</v>
          </cell>
        </row>
        <row r="13">
          <cell r="D13" t="str">
            <v>Tax Advisory Expense</v>
          </cell>
        </row>
        <row r="14">
          <cell r="D14" t="str">
            <v>Corporate Mobile Charges</v>
          </cell>
        </row>
        <row r="15">
          <cell r="D15" t="str">
            <v>Datacard Charges</v>
          </cell>
        </row>
        <row r="16">
          <cell r="D16" t="str">
            <v>Employee Welfare</v>
          </cell>
        </row>
        <row r="17">
          <cell r="D17" t="str">
            <v>Membership Fee and Subscription</v>
          </cell>
        </row>
        <row r="18">
          <cell r="D18" t="str">
            <v>SME's Consultancy</v>
          </cell>
        </row>
        <row r="19">
          <cell r="D19" t="str">
            <v>Advertisement</v>
          </cell>
        </row>
        <row r="20">
          <cell r="D20" t="str">
            <v>Certification Fee Expenses</v>
          </cell>
        </row>
        <row r="21">
          <cell r="D21" t="str">
            <v>Quality Initiative Cost</v>
          </cell>
        </row>
        <row r="22">
          <cell r="D22" t="str">
            <v>Hardware AMC</v>
          </cell>
        </row>
        <row r="23">
          <cell r="D23" t="str">
            <v>Software AMC</v>
          </cell>
        </row>
        <row r="24">
          <cell r="D24" t="str">
            <v>Payroll Processing Expense</v>
          </cell>
        </row>
        <row r="25">
          <cell r="D25" t="str">
            <v>Recruitment Budget</v>
          </cell>
        </row>
        <row r="26">
          <cell r="D26" t="str">
            <v>Others (Miscellaneous Exp)</v>
          </cell>
        </row>
      </sheetData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C2:D8"/>
  <sheetViews>
    <sheetView showGridLines="0" workbookViewId="0"/>
  </sheetViews>
  <sheetFormatPr defaultRowHeight="15" x14ac:dyDescent="0.25"/>
  <cols>
    <col min="3" max="3" width="19.7109375" customWidth="1"/>
    <col min="4" max="4" width="9.140625" customWidth="1"/>
  </cols>
  <sheetData>
    <row r="2" spans="3:4" ht="3" customHeight="1" x14ac:dyDescent="0.25"/>
    <row r="4" spans="3:4" x14ac:dyDescent="0.25">
      <c r="C4" s="59" t="s">
        <v>22</v>
      </c>
      <c r="D4" s="60"/>
    </row>
    <row r="5" spans="3:4" x14ac:dyDescent="0.25">
      <c r="C5" s="7" t="s">
        <v>140</v>
      </c>
      <c r="D5" s="23">
        <f>'Input Forecast - FY''16'!$Q$2</f>
        <v>0.04</v>
      </c>
    </row>
    <row r="6" spans="3:4" x14ac:dyDescent="0.25">
      <c r="C6" s="7" t="s">
        <v>141</v>
      </c>
      <c r="D6" s="23">
        <f>'Input Forecast - FY''16'!$S$2</f>
        <v>0.03</v>
      </c>
    </row>
    <row r="7" spans="3:4" x14ac:dyDescent="0.25">
      <c r="C7" s="7" t="s">
        <v>142</v>
      </c>
      <c r="D7" s="23">
        <f>'Input Forecast - FY''16'!$U$2</f>
        <v>0.04</v>
      </c>
    </row>
    <row r="8" spans="3:4" x14ac:dyDescent="0.25">
      <c r="C8" s="7" t="s">
        <v>144</v>
      </c>
      <c r="D8" s="23">
        <f>'Input Forecast - FY''16'!$O$2</f>
        <v>0.12</v>
      </c>
    </row>
  </sheetData>
  <mergeCells count="1">
    <mergeCell ref="C4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K33"/>
  <sheetViews>
    <sheetView showGridLines="0" tabSelected="1" topLeftCell="M1" zoomScale="70" zoomScaleNormal="70" workbookViewId="0">
      <selection activeCell="U9" sqref="U9"/>
    </sheetView>
  </sheetViews>
  <sheetFormatPr defaultRowHeight="15" x14ac:dyDescent="0.25"/>
  <cols>
    <col min="1" max="1" width="18.140625" bestFit="1" customWidth="1"/>
    <col min="2" max="2" width="16.140625" bestFit="1" customWidth="1"/>
    <col min="3" max="3" width="8.7109375" bestFit="1" customWidth="1"/>
    <col min="4" max="4" width="28.140625" bestFit="1" customWidth="1"/>
    <col min="5" max="5" width="9.85546875" bestFit="1" customWidth="1"/>
    <col min="6" max="6" width="34.42578125" bestFit="1" customWidth="1"/>
    <col min="7" max="7" width="6.42578125" bestFit="1" customWidth="1"/>
    <col min="8" max="15" width="14.85546875" customWidth="1"/>
    <col min="16" max="16" width="14.85546875" style="38" customWidth="1"/>
    <col min="17" max="17" width="14.85546875" customWidth="1"/>
    <col min="18" max="19" width="14.85546875" style="31" customWidth="1"/>
    <col min="20" max="32" width="14.85546875" customWidth="1"/>
    <col min="33" max="33" width="14.85546875" style="5" customWidth="1"/>
    <col min="34" max="34" width="20.5703125" bestFit="1" customWidth="1"/>
    <col min="36" max="36" width="9.140625" style="56"/>
    <col min="37" max="37" width="10.85546875" style="56" bestFit="1" customWidth="1"/>
    <col min="38" max="50" width="9.140625" style="56"/>
    <col min="51" max="51" width="9.140625" style="54"/>
    <col min="52" max="63" width="9.140625" style="35"/>
  </cols>
  <sheetData>
    <row r="1" spans="1:63" x14ac:dyDescent="0.25">
      <c r="A1" s="4" t="s">
        <v>1</v>
      </c>
      <c r="B1" s="62" t="s">
        <v>168</v>
      </c>
      <c r="C1" s="62"/>
      <c r="N1" s="26" t="s">
        <v>7</v>
      </c>
      <c r="O1" s="28" t="s">
        <v>143</v>
      </c>
      <c r="P1" s="26" t="s">
        <v>7</v>
      </c>
      <c r="Q1" s="28" t="s">
        <v>143</v>
      </c>
      <c r="R1" s="27" t="s">
        <v>7</v>
      </c>
      <c r="S1" s="28" t="s">
        <v>143</v>
      </c>
      <c r="T1" s="27" t="s">
        <v>7</v>
      </c>
      <c r="U1" s="28" t="s">
        <v>143</v>
      </c>
    </row>
    <row r="2" spans="1:63" ht="15" customHeight="1" x14ac:dyDescent="0.25">
      <c r="A2" s="63" t="s">
        <v>21</v>
      </c>
      <c r="B2" s="64" t="s">
        <v>132</v>
      </c>
      <c r="C2" s="64"/>
      <c r="N2" s="22" t="s">
        <v>36</v>
      </c>
      <c r="O2" s="25">
        <v>0.12</v>
      </c>
      <c r="P2" s="22" t="s">
        <v>37</v>
      </c>
      <c r="Q2" s="25">
        <v>0.04</v>
      </c>
      <c r="R2" s="32" t="s">
        <v>2</v>
      </c>
      <c r="S2" s="25">
        <v>0.03</v>
      </c>
      <c r="T2" s="32" t="s">
        <v>8</v>
      </c>
      <c r="U2" s="25">
        <v>0.04</v>
      </c>
    </row>
    <row r="3" spans="1:63" x14ac:dyDescent="0.25">
      <c r="A3" s="63"/>
      <c r="B3" s="64"/>
      <c r="C3" s="64"/>
      <c r="N3" s="47"/>
      <c r="O3" s="48"/>
      <c r="P3" s="47"/>
      <c r="Q3" s="48"/>
      <c r="R3" s="47"/>
      <c r="S3" s="48"/>
      <c r="T3" s="47"/>
      <c r="U3" s="48"/>
    </row>
    <row r="4" spans="1:63" x14ac:dyDescent="0.25">
      <c r="A4" s="1"/>
      <c r="B4" s="61"/>
      <c r="C4" s="61"/>
      <c r="N4" s="49"/>
      <c r="O4" s="50"/>
      <c r="P4" s="49"/>
      <c r="Q4" s="50"/>
      <c r="R4" s="49"/>
      <c r="S4" s="50"/>
      <c r="T4" s="49"/>
      <c r="U4" s="50"/>
    </row>
    <row r="5" spans="1:63" x14ac:dyDescent="0.25">
      <c r="A5" s="2"/>
      <c r="B5" s="8"/>
      <c r="C5" s="9"/>
      <c r="N5" s="49"/>
      <c r="O5" s="50"/>
      <c r="P5" s="49"/>
      <c r="Q5" s="50"/>
      <c r="R5" s="49"/>
      <c r="S5" s="50"/>
      <c r="T5" s="49"/>
      <c r="U5" s="50"/>
    </row>
    <row r="6" spans="1:63" x14ac:dyDescent="0.25">
      <c r="B6" s="3"/>
      <c r="C6" s="3"/>
      <c r="P6" s="6"/>
      <c r="R6"/>
      <c r="S6"/>
    </row>
    <row r="7" spans="1:63" s="10" customFormat="1" x14ac:dyDescent="0.25">
      <c r="A7" s="13" t="s">
        <v>10</v>
      </c>
      <c r="B7" s="14" t="s">
        <v>14</v>
      </c>
      <c r="C7" s="14" t="s">
        <v>23</v>
      </c>
      <c r="D7" s="14" t="s">
        <v>22</v>
      </c>
      <c r="E7" s="14" t="s">
        <v>145</v>
      </c>
      <c r="F7" s="14" t="s">
        <v>38</v>
      </c>
      <c r="G7" s="14" t="s">
        <v>24</v>
      </c>
      <c r="H7" s="14" t="s">
        <v>19</v>
      </c>
      <c r="I7" s="14" t="s">
        <v>47</v>
      </c>
      <c r="J7" s="14" t="s">
        <v>7</v>
      </c>
      <c r="K7" s="14" t="s">
        <v>25</v>
      </c>
      <c r="L7" s="14" t="s">
        <v>9</v>
      </c>
      <c r="M7" s="14" t="s">
        <v>26</v>
      </c>
      <c r="N7" s="14" t="s">
        <v>29</v>
      </c>
      <c r="O7" s="14" t="s">
        <v>27</v>
      </c>
      <c r="P7" s="39" t="s">
        <v>28</v>
      </c>
      <c r="Q7" s="14" t="s">
        <v>30</v>
      </c>
      <c r="R7" s="14" t="s">
        <v>31</v>
      </c>
      <c r="S7" s="14" t="s">
        <v>32</v>
      </c>
      <c r="T7" s="14" t="s">
        <v>39</v>
      </c>
      <c r="U7" s="15">
        <v>42095</v>
      </c>
      <c r="V7" s="15">
        <v>42125</v>
      </c>
      <c r="W7" s="15">
        <v>42156</v>
      </c>
      <c r="X7" s="15">
        <v>42186</v>
      </c>
      <c r="Y7" s="15">
        <v>42217</v>
      </c>
      <c r="Z7" s="15">
        <v>42248</v>
      </c>
      <c r="AA7" s="15">
        <v>42278</v>
      </c>
      <c r="AB7" s="15">
        <v>42309</v>
      </c>
      <c r="AC7" s="15">
        <v>42339</v>
      </c>
      <c r="AD7" s="15">
        <v>42370</v>
      </c>
      <c r="AE7" s="15">
        <v>42401</v>
      </c>
      <c r="AF7" s="15">
        <v>42430</v>
      </c>
      <c r="AG7" s="16" t="s">
        <v>0</v>
      </c>
      <c r="AH7" s="17" t="s">
        <v>21</v>
      </c>
      <c r="AJ7" s="57"/>
      <c r="AK7" s="57" t="s">
        <v>41</v>
      </c>
      <c r="AL7" s="58">
        <v>42125</v>
      </c>
      <c r="AM7" s="58">
        <v>42186</v>
      </c>
      <c r="AN7" s="58">
        <v>42248</v>
      </c>
      <c r="AO7" s="58">
        <v>42309</v>
      </c>
      <c r="AP7" s="58">
        <v>42370</v>
      </c>
      <c r="AQ7" s="58">
        <v>42430</v>
      </c>
      <c r="AR7" s="57"/>
      <c r="AS7" s="57"/>
      <c r="AT7" s="57"/>
      <c r="AU7" s="57"/>
      <c r="AV7" s="57"/>
      <c r="AW7" s="57"/>
      <c r="AX7" s="57"/>
      <c r="AY7" s="55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</row>
    <row r="8" spans="1:63" x14ac:dyDescent="0.25">
      <c r="A8" s="18" t="s">
        <v>13</v>
      </c>
      <c r="B8" s="11" t="s">
        <v>17</v>
      </c>
      <c r="C8" s="19">
        <f>IFERROR((VLOOKUP(B8,'Selection Lists'!$D:$E,2,0)),"")</f>
        <v>1003121</v>
      </c>
      <c r="D8" s="11" t="s">
        <v>144</v>
      </c>
      <c r="E8" s="52" t="s">
        <v>148</v>
      </c>
      <c r="F8" s="11" t="s">
        <v>147</v>
      </c>
      <c r="G8" s="11" t="s">
        <v>50</v>
      </c>
      <c r="H8" s="11"/>
      <c r="I8" s="11" t="s">
        <v>68</v>
      </c>
      <c r="J8" s="11" t="s">
        <v>108</v>
      </c>
      <c r="K8" s="19" t="str">
        <f>IFERROR((VLOOKUP(J8,'Selection Lists'!$B:$C,2,0)),"")</f>
        <v>India</v>
      </c>
      <c r="L8" s="42" t="str">
        <f>IFERROR((VLOOKUP(D8,'Selection Lists'!$I$5:$M$8,5,0)),"")</f>
        <v>INR</v>
      </c>
      <c r="M8" s="29">
        <v>900000</v>
      </c>
      <c r="N8" s="29">
        <v>42053</v>
      </c>
      <c r="O8" s="30">
        <f t="shared" ref="O8:O23" si="0">SUM(M8,N8)</f>
        <v>942053</v>
      </c>
      <c r="P8" s="37">
        <f>IFERROR((VLOOKUP(D9,'Input Forecast - FY''15'!$C$5:$D$8,2,0)),0)</f>
        <v>0.04</v>
      </c>
      <c r="Q8" s="24">
        <f>O8+(O8*P8)</f>
        <v>979735.12</v>
      </c>
      <c r="R8" s="34">
        <v>42095</v>
      </c>
      <c r="S8" s="34">
        <v>42095</v>
      </c>
      <c r="T8" s="41" t="s">
        <v>40</v>
      </c>
      <c r="U8" s="20">
        <f>$Q8/12</f>
        <v>81644.593333333338</v>
      </c>
      <c r="V8" s="20">
        <f t="shared" ref="V8:AF8" si="1">$Q8/12</f>
        <v>81644.593333333338</v>
      </c>
      <c r="W8" s="20">
        <f t="shared" si="1"/>
        <v>81644.593333333338</v>
      </c>
      <c r="X8" s="20">
        <f t="shared" si="1"/>
        <v>81644.593333333338</v>
      </c>
      <c r="Y8" s="20">
        <f t="shared" si="1"/>
        <v>81644.593333333338</v>
      </c>
      <c r="Z8" s="20">
        <f t="shared" si="1"/>
        <v>81644.593333333338</v>
      </c>
      <c r="AA8" s="20">
        <f t="shared" si="1"/>
        <v>81644.593333333338</v>
      </c>
      <c r="AB8" s="20">
        <f t="shared" si="1"/>
        <v>81644.593333333338</v>
      </c>
      <c r="AC8" s="20">
        <f t="shared" si="1"/>
        <v>81644.593333333338</v>
      </c>
      <c r="AD8" s="20">
        <f t="shared" si="1"/>
        <v>81644.593333333338</v>
      </c>
      <c r="AE8" s="20">
        <f t="shared" si="1"/>
        <v>81644.593333333338</v>
      </c>
      <c r="AF8" s="20">
        <f t="shared" si="1"/>
        <v>81644.593333333338</v>
      </c>
      <c r="AG8" s="12">
        <f t="shared" ref="AG8:AG16" si="2">SUM(U8:AF8)</f>
        <v>979735.12000000023</v>
      </c>
      <c r="AH8" s="21" t="str">
        <f>$B$2</f>
        <v>Pre Sales - CBU</v>
      </c>
      <c r="AK8" s="56" t="s">
        <v>42</v>
      </c>
      <c r="AL8" s="58">
        <v>42156</v>
      </c>
      <c r="AM8" s="58">
        <v>42248</v>
      </c>
      <c r="AN8" s="58">
        <v>42339</v>
      </c>
      <c r="AO8" s="58">
        <v>42430</v>
      </c>
      <c r="AP8" s="58"/>
      <c r="AQ8" s="58"/>
    </row>
    <row r="9" spans="1:63" x14ac:dyDescent="0.25">
      <c r="A9" s="18" t="s">
        <v>13</v>
      </c>
      <c r="B9" s="11" t="s">
        <v>17</v>
      </c>
      <c r="C9" s="19">
        <f>IFERROR((VLOOKUP(B9,'Selection Lists'!$D:$E,2,0)),"")</f>
        <v>1003121</v>
      </c>
      <c r="D9" s="11" t="s">
        <v>140</v>
      </c>
      <c r="E9" s="11">
        <v>2669</v>
      </c>
      <c r="F9" s="11" t="s">
        <v>149</v>
      </c>
      <c r="G9" s="11" t="s">
        <v>150</v>
      </c>
      <c r="H9" s="11"/>
      <c r="I9" s="11" t="s">
        <v>68</v>
      </c>
      <c r="J9" s="11" t="s">
        <v>109</v>
      </c>
      <c r="K9" s="19" t="str">
        <f>IFERROR((VLOOKUP(J9,'Selection Lists'!$B:$C,2,0)),"")</f>
        <v>USA</v>
      </c>
      <c r="L9" s="42" t="str">
        <f>IFERROR((VLOOKUP(D9,'Selection Lists'!$I$5:$M$8,5,0)),"")</f>
        <v>USD</v>
      </c>
      <c r="M9" s="29">
        <v>160000</v>
      </c>
      <c r="N9" s="29">
        <v>26000</v>
      </c>
      <c r="O9" s="30">
        <f t="shared" si="0"/>
        <v>186000</v>
      </c>
      <c r="P9" s="37">
        <f>IFERROR((VLOOKUP(D10,'Input Forecast - FY''15'!$C$5:$D$8,2,0)),0)</f>
        <v>0.04</v>
      </c>
      <c r="Q9" s="24">
        <f t="shared" ref="Q9:Q23" si="3">O9+(O9*P9)</f>
        <v>193440</v>
      </c>
      <c r="R9" s="34">
        <v>42095</v>
      </c>
      <c r="S9" s="34">
        <v>42430</v>
      </c>
      <c r="T9" s="41" t="s">
        <v>41</v>
      </c>
      <c r="U9" s="20">
        <f>IF(OR(U$7=$AL$7,U$7=$AM$7,U$7=$AN$7,U$7=$AO$7,U$7=$AP$7,U$7=$AQ$7),$Q$9/6,0)</f>
        <v>0</v>
      </c>
      <c r="V9" s="20">
        <f t="shared" ref="V9:AF9" si="4">IF(OR(V$7=$AL$7,V$7=$AM$7,V$7=$AN$7,V$7=$AO$7,V$7=$AP$7,V$7=$AQ$7),$Q$9/6,0)</f>
        <v>32240</v>
      </c>
      <c r="W9" s="20">
        <f t="shared" si="4"/>
        <v>0</v>
      </c>
      <c r="X9" s="20">
        <f t="shared" si="4"/>
        <v>32240</v>
      </c>
      <c r="Y9" s="20">
        <f t="shared" si="4"/>
        <v>0</v>
      </c>
      <c r="Z9" s="20">
        <f t="shared" si="4"/>
        <v>32240</v>
      </c>
      <c r="AA9" s="20">
        <f t="shared" si="4"/>
        <v>0</v>
      </c>
      <c r="AB9" s="20">
        <f t="shared" si="4"/>
        <v>32240</v>
      </c>
      <c r="AC9" s="20">
        <f t="shared" si="4"/>
        <v>0</v>
      </c>
      <c r="AD9" s="20">
        <f t="shared" si="4"/>
        <v>32240</v>
      </c>
      <c r="AE9" s="20">
        <f t="shared" si="4"/>
        <v>0</v>
      </c>
      <c r="AF9" s="20">
        <f t="shared" si="4"/>
        <v>32240</v>
      </c>
      <c r="AG9" s="12">
        <f t="shared" si="2"/>
        <v>193440</v>
      </c>
      <c r="AH9" s="21" t="str">
        <f t="shared" ref="AH9:AH23" si="5">$B$2</f>
        <v>Pre Sales - CBU</v>
      </c>
      <c r="AK9" s="56" t="s">
        <v>43</v>
      </c>
      <c r="AL9" s="58">
        <v>42248</v>
      </c>
      <c r="AM9" s="58">
        <v>42430</v>
      </c>
      <c r="AN9" s="58"/>
      <c r="AO9" s="58"/>
      <c r="AP9" s="58"/>
      <c r="AQ9" s="58"/>
    </row>
    <row r="10" spans="1:63" x14ac:dyDescent="0.25">
      <c r="A10" s="18" t="s">
        <v>13</v>
      </c>
      <c r="B10" s="11" t="s">
        <v>17</v>
      </c>
      <c r="C10" s="19">
        <f>IFERROR((VLOOKUP(B10,'Selection Lists'!$D:$E,2,0)),"")</f>
        <v>1003121</v>
      </c>
      <c r="D10" s="11" t="s">
        <v>140</v>
      </c>
      <c r="E10" s="11">
        <v>3309</v>
      </c>
      <c r="F10" s="11" t="s">
        <v>151</v>
      </c>
      <c r="G10" s="11" t="s">
        <v>49</v>
      </c>
      <c r="H10" s="11"/>
      <c r="I10" s="11" t="s">
        <v>68</v>
      </c>
      <c r="J10" s="11" t="s">
        <v>109</v>
      </c>
      <c r="K10" s="19" t="str">
        <f>IFERROR((VLOOKUP(J10,'Selection Lists'!$B:$C,2,0)),"")</f>
        <v>USA</v>
      </c>
      <c r="L10" s="42" t="str">
        <f>IFERROR((VLOOKUP(D10,'Selection Lists'!$I$5:$M$8,5,0)),"")</f>
        <v>USD</v>
      </c>
      <c r="M10" s="29">
        <v>80000</v>
      </c>
      <c r="N10" s="29">
        <v>13000</v>
      </c>
      <c r="O10" s="30">
        <f t="shared" si="0"/>
        <v>93000</v>
      </c>
      <c r="P10" s="37">
        <f>IFERROR((VLOOKUP(D11,'Input Forecast - FY''15'!$C$5:$D$8,2,0)),0)</f>
        <v>0.04</v>
      </c>
      <c r="Q10" s="24">
        <f t="shared" si="3"/>
        <v>96720</v>
      </c>
      <c r="R10" s="34">
        <v>42095</v>
      </c>
      <c r="S10" s="34">
        <v>42430</v>
      </c>
      <c r="T10" s="41" t="s">
        <v>42</v>
      </c>
      <c r="U10" s="20">
        <f>IF(OR(U$7=$AL$8,U$7=$AM$8,U$7=$AN$8,U$7=$AO$8),$Q$10/4,0)</f>
        <v>0</v>
      </c>
      <c r="V10" s="20">
        <f t="shared" ref="V10:AF10" si="6">IF(OR(V$7=$AL$8,V$7=$AM$8,V$7=$AN$8,V$7=$AO$8),$Q$10/4,0)</f>
        <v>0</v>
      </c>
      <c r="W10" s="20">
        <f t="shared" si="6"/>
        <v>24180</v>
      </c>
      <c r="X10" s="20">
        <f t="shared" si="6"/>
        <v>0</v>
      </c>
      <c r="Y10" s="20">
        <f t="shared" si="6"/>
        <v>0</v>
      </c>
      <c r="Z10" s="20">
        <f t="shared" si="6"/>
        <v>24180</v>
      </c>
      <c r="AA10" s="20">
        <f t="shared" si="6"/>
        <v>0</v>
      </c>
      <c r="AB10" s="20">
        <f t="shared" si="6"/>
        <v>0</v>
      </c>
      <c r="AC10" s="20">
        <f t="shared" si="6"/>
        <v>24180</v>
      </c>
      <c r="AD10" s="20">
        <f t="shared" si="6"/>
        <v>0</v>
      </c>
      <c r="AE10" s="20">
        <f t="shared" si="6"/>
        <v>0</v>
      </c>
      <c r="AF10" s="20">
        <f t="shared" si="6"/>
        <v>24180</v>
      </c>
      <c r="AG10" s="12">
        <f t="shared" si="2"/>
        <v>96720</v>
      </c>
      <c r="AH10" s="21" t="str">
        <f t="shared" si="5"/>
        <v>Pre Sales - CBU</v>
      </c>
      <c r="AK10" s="56" t="s">
        <v>44</v>
      </c>
      <c r="AL10" s="58">
        <v>42430</v>
      </c>
      <c r="AM10" s="58"/>
      <c r="AN10" s="58"/>
      <c r="AO10" s="58"/>
      <c r="AP10" s="58"/>
      <c r="AQ10" s="58"/>
    </row>
    <row r="11" spans="1:63" x14ac:dyDescent="0.25">
      <c r="A11" s="18" t="s">
        <v>13</v>
      </c>
      <c r="B11" s="11" t="s">
        <v>17</v>
      </c>
      <c r="C11" s="19">
        <f>IFERROR((VLOOKUP(B11,'Selection Lists'!$D:$E,2,0)),"")</f>
        <v>1003121</v>
      </c>
      <c r="D11" s="11" t="s">
        <v>140</v>
      </c>
      <c r="E11" s="11">
        <v>3361</v>
      </c>
      <c r="F11" s="11" t="s">
        <v>152</v>
      </c>
      <c r="G11" s="11" t="s">
        <v>53</v>
      </c>
      <c r="H11" s="11"/>
      <c r="I11" s="11" t="s">
        <v>68</v>
      </c>
      <c r="J11" s="11" t="s">
        <v>109</v>
      </c>
      <c r="K11" s="19" t="str">
        <f>IFERROR((VLOOKUP(J11,'Selection Lists'!$B:$C,2,0)),"")</f>
        <v>USA</v>
      </c>
      <c r="L11" s="42" t="str">
        <f>IFERROR((VLOOKUP(D11,'Selection Lists'!$I$5:$M$8,5,0)),"")</f>
        <v>USD</v>
      </c>
      <c r="M11" s="29">
        <v>140000</v>
      </c>
      <c r="N11" s="29">
        <v>20020</v>
      </c>
      <c r="O11" s="30">
        <f t="shared" si="0"/>
        <v>160020</v>
      </c>
      <c r="P11" s="37">
        <f>IFERROR((VLOOKUP(D12,'Input Forecast - FY''15'!$C$5:$D$8,2,0)),0)</f>
        <v>0.04</v>
      </c>
      <c r="Q11" s="24">
        <f t="shared" si="3"/>
        <v>166420.79999999999</v>
      </c>
      <c r="R11" s="34">
        <v>42095</v>
      </c>
      <c r="S11" s="34">
        <v>42430</v>
      </c>
      <c r="T11" s="41" t="s">
        <v>43</v>
      </c>
      <c r="U11" s="20">
        <f>IF(OR(U$7=$AL$9,U$7=$AM$9),$Q$11/2,0)</f>
        <v>0</v>
      </c>
      <c r="V11" s="20">
        <f t="shared" ref="V11:AF11" si="7">IF(OR(V$7=$AL$9,V$7=$AM$9),$Q$11/2,0)</f>
        <v>0</v>
      </c>
      <c r="W11" s="20">
        <f t="shared" si="7"/>
        <v>0</v>
      </c>
      <c r="X11" s="20">
        <f t="shared" si="7"/>
        <v>0</v>
      </c>
      <c r="Y11" s="20">
        <f t="shared" si="7"/>
        <v>0</v>
      </c>
      <c r="Z11" s="20">
        <f t="shared" si="7"/>
        <v>83210.399999999994</v>
      </c>
      <c r="AA11" s="20">
        <f t="shared" si="7"/>
        <v>0</v>
      </c>
      <c r="AB11" s="20">
        <f t="shared" si="7"/>
        <v>0</v>
      </c>
      <c r="AC11" s="20">
        <f t="shared" si="7"/>
        <v>0</v>
      </c>
      <c r="AD11" s="20">
        <f t="shared" si="7"/>
        <v>0</v>
      </c>
      <c r="AE11" s="20">
        <f t="shared" si="7"/>
        <v>0</v>
      </c>
      <c r="AF11" s="20">
        <f t="shared" si="7"/>
        <v>83210.399999999994</v>
      </c>
      <c r="AG11" s="12">
        <f t="shared" si="2"/>
        <v>166420.79999999999</v>
      </c>
      <c r="AH11" s="21" t="str">
        <f t="shared" si="5"/>
        <v>Pre Sales - CBU</v>
      </c>
    </row>
    <row r="12" spans="1:63" x14ac:dyDescent="0.25">
      <c r="A12" s="18" t="s">
        <v>13</v>
      </c>
      <c r="B12" s="11" t="s">
        <v>17</v>
      </c>
      <c r="C12" s="19">
        <f>IFERROR((VLOOKUP(B12,'Selection Lists'!$D:$E,2,0)),"")</f>
        <v>1003121</v>
      </c>
      <c r="D12" s="11" t="s">
        <v>140</v>
      </c>
      <c r="E12" s="11">
        <v>999901</v>
      </c>
      <c r="F12" s="11" t="s">
        <v>153</v>
      </c>
      <c r="G12" s="11" t="s">
        <v>154</v>
      </c>
      <c r="H12" s="11"/>
      <c r="I12" s="11" t="s">
        <v>68</v>
      </c>
      <c r="J12" s="11" t="s">
        <v>109</v>
      </c>
      <c r="K12" s="19" t="str">
        <f>IFERROR((VLOOKUP(J12,'Selection Lists'!$B:$C,2,0)),"")</f>
        <v>USA</v>
      </c>
      <c r="L12" s="42" t="str">
        <f>IFERROR((VLOOKUP(D12,'Selection Lists'!$I$5:$M$8,5,0)),"")</f>
        <v>USD</v>
      </c>
      <c r="M12" s="29">
        <v>60000</v>
      </c>
      <c r="N12" s="29">
        <v>7800</v>
      </c>
      <c r="O12" s="30">
        <f t="shared" si="0"/>
        <v>67800</v>
      </c>
      <c r="P12" s="37">
        <f>IFERROR((VLOOKUP(D13,'Input Forecast - FY''15'!$C$5:$D$8,2,0)),0)</f>
        <v>0.04</v>
      </c>
      <c r="Q12" s="24">
        <f t="shared" si="3"/>
        <v>70512</v>
      </c>
      <c r="R12" s="34">
        <v>42095</v>
      </c>
      <c r="S12" s="34">
        <v>42430</v>
      </c>
      <c r="T12" s="41" t="s">
        <v>44</v>
      </c>
      <c r="U12" s="20">
        <f>IF(U$7=$AL$10,$Q$12,0)</f>
        <v>0</v>
      </c>
      <c r="V12" s="20">
        <f t="shared" ref="V12:AF12" si="8">IF(V$7=$AL$10,$Q$12,0)</f>
        <v>0</v>
      </c>
      <c r="W12" s="20">
        <f t="shared" si="8"/>
        <v>0</v>
      </c>
      <c r="X12" s="20">
        <f t="shared" si="8"/>
        <v>0</v>
      </c>
      <c r="Y12" s="20">
        <f t="shared" si="8"/>
        <v>0</v>
      </c>
      <c r="Z12" s="20">
        <f t="shared" si="8"/>
        <v>0</v>
      </c>
      <c r="AA12" s="20">
        <f t="shared" si="8"/>
        <v>0</v>
      </c>
      <c r="AB12" s="20">
        <f t="shared" si="8"/>
        <v>0</v>
      </c>
      <c r="AC12" s="20">
        <f t="shared" si="8"/>
        <v>0</v>
      </c>
      <c r="AD12" s="20">
        <f t="shared" si="8"/>
        <v>0</v>
      </c>
      <c r="AE12" s="20">
        <f t="shared" si="8"/>
        <v>0</v>
      </c>
      <c r="AF12" s="20">
        <f t="shared" si="8"/>
        <v>70512</v>
      </c>
      <c r="AG12" s="12">
        <f t="shared" si="2"/>
        <v>70512</v>
      </c>
      <c r="AH12" s="21" t="str">
        <f t="shared" si="5"/>
        <v>Pre Sales - CBU</v>
      </c>
    </row>
    <row r="13" spans="1:63" x14ac:dyDescent="0.25">
      <c r="A13" s="18" t="s">
        <v>13</v>
      </c>
      <c r="B13" s="11" t="s">
        <v>33</v>
      </c>
      <c r="C13" s="19">
        <f>IFERROR((VLOOKUP(B13,'Selection Lists'!$D:$E,2,0)),"")</f>
        <v>1006366</v>
      </c>
      <c r="D13" s="11" t="s">
        <v>140</v>
      </c>
      <c r="E13" s="11">
        <v>1748</v>
      </c>
      <c r="F13" s="11" t="s">
        <v>147</v>
      </c>
      <c r="G13" s="11" t="s">
        <v>50</v>
      </c>
      <c r="H13" s="11"/>
      <c r="I13" s="11" t="s">
        <v>68</v>
      </c>
      <c r="J13" s="11" t="s">
        <v>109</v>
      </c>
      <c r="K13" s="19" t="str">
        <f>IFERROR((VLOOKUP(J13,'Selection Lists'!$B:$C,2,0)),"")</f>
        <v>USA</v>
      </c>
      <c r="L13" s="42" t="str">
        <f>IFERROR((VLOOKUP(D13,'Selection Lists'!$I$5:$M$8,5,0)),"")</f>
        <v>USD</v>
      </c>
      <c r="M13" s="29">
        <v>20000</v>
      </c>
      <c r="N13" s="29"/>
      <c r="O13" s="30">
        <f t="shared" si="0"/>
        <v>20000</v>
      </c>
      <c r="P13" s="37">
        <f>IFERROR((VLOOKUP(D14,'Input Forecast - FY''15'!$C$5:$D$8,2,0)),0)</f>
        <v>0.12</v>
      </c>
      <c r="Q13" s="24">
        <f t="shared" si="3"/>
        <v>22400</v>
      </c>
      <c r="R13" s="34">
        <v>42125</v>
      </c>
      <c r="S13" s="34">
        <v>42430</v>
      </c>
      <c r="T13" s="41" t="s">
        <v>40</v>
      </c>
      <c r="U13" s="20">
        <f t="shared" ref="U13:AF13" si="9">$Q13/12</f>
        <v>1866.6666666666667</v>
      </c>
      <c r="V13" s="20">
        <f t="shared" si="9"/>
        <v>1866.6666666666667</v>
      </c>
      <c r="W13" s="20">
        <f t="shared" si="9"/>
        <v>1866.6666666666667</v>
      </c>
      <c r="X13" s="20">
        <f t="shared" si="9"/>
        <v>1866.6666666666667</v>
      </c>
      <c r="Y13" s="20">
        <f t="shared" si="9"/>
        <v>1866.6666666666667</v>
      </c>
      <c r="Z13" s="20">
        <f t="shared" si="9"/>
        <v>1866.6666666666667</v>
      </c>
      <c r="AA13" s="20">
        <f t="shared" si="9"/>
        <v>1866.6666666666667</v>
      </c>
      <c r="AB13" s="20">
        <f t="shared" si="9"/>
        <v>1866.6666666666667</v>
      </c>
      <c r="AC13" s="20">
        <f t="shared" si="9"/>
        <v>1866.6666666666667</v>
      </c>
      <c r="AD13" s="20">
        <f t="shared" si="9"/>
        <v>1866.6666666666667</v>
      </c>
      <c r="AE13" s="20">
        <f t="shared" si="9"/>
        <v>1866.6666666666667</v>
      </c>
      <c r="AF13" s="20">
        <f t="shared" si="9"/>
        <v>1866.6666666666667</v>
      </c>
      <c r="AG13" s="12">
        <f t="shared" si="2"/>
        <v>22400.000000000004</v>
      </c>
      <c r="AH13" s="21" t="str">
        <f t="shared" si="5"/>
        <v>Pre Sales - CBU</v>
      </c>
      <c r="AK13" s="56" t="s">
        <v>169</v>
      </c>
    </row>
    <row r="14" spans="1:63" x14ac:dyDescent="0.25">
      <c r="A14" s="18" t="s">
        <v>13</v>
      </c>
      <c r="B14" s="11" t="s">
        <v>33</v>
      </c>
      <c r="C14" s="19">
        <f>IFERROR((VLOOKUP(B14,'Selection Lists'!$D:$E,2,0)),"")</f>
        <v>1006366</v>
      </c>
      <c r="D14" s="11" t="s">
        <v>144</v>
      </c>
      <c r="E14" s="52" t="s">
        <v>148</v>
      </c>
      <c r="F14" s="11" t="s">
        <v>147</v>
      </c>
      <c r="G14" s="11" t="s">
        <v>50</v>
      </c>
      <c r="H14" s="11"/>
      <c r="I14" s="11" t="s">
        <v>68</v>
      </c>
      <c r="J14" s="11" t="s">
        <v>108</v>
      </c>
      <c r="K14" s="19" t="str">
        <f>IFERROR((VLOOKUP(J14,'Selection Lists'!$B:$C,2,0)),"")</f>
        <v>India</v>
      </c>
      <c r="L14" s="42" t="str">
        <f>IFERROR((VLOOKUP(D14,'Selection Lists'!$I$5:$M$8,5,0)),"")</f>
        <v>INR</v>
      </c>
      <c r="M14" s="29">
        <v>215970</v>
      </c>
      <c r="N14" s="29"/>
      <c r="O14" s="30">
        <f t="shared" si="0"/>
        <v>215970</v>
      </c>
      <c r="P14" s="37">
        <f>IFERROR((VLOOKUP(D15,'Input Forecast - FY''15'!$C$5:$D$8,2,0)),0)</f>
        <v>0.04</v>
      </c>
      <c r="Q14" s="24">
        <f t="shared" si="3"/>
        <v>224608.8</v>
      </c>
      <c r="R14" s="34">
        <v>42095</v>
      </c>
      <c r="S14" s="34">
        <v>42095</v>
      </c>
      <c r="T14" s="41" t="s">
        <v>40</v>
      </c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12">
        <f t="shared" si="2"/>
        <v>0</v>
      </c>
      <c r="AH14" s="21" t="str">
        <f t="shared" si="5"/>
        <v>Pre Sales - CBU</v>
      </c>
    </row>
    <row r="15" spans="1:63" x14ac:dyDescent="0.25">
      <c r="A15" s="18" t="s">
        <v>13</v>
      </c>
      <c r="B15" s="11" t="s">
        <v>33</v>
      </c>
      <c r="C15" s="19">
        <f>IFERROR((VLOOKUP(B15,'Selection Lists'!$D:$E,2,0)),"")</f>
        <v>1006366</v>
      </c>
      <c r="D15" s="11" t="s">
        <v>140</v>
      </c>
      <c r="E15" s="11">
        <v>2669</v>
      </c>
      <c r="F15" s="11" t="s">
        <v>149</v>
      </c>
      <c r="G15" s="11" t="s">
        <v>150</v>
      </c>
      <c r="H15" s="11"/>
      <c r="I15" s="11" t="s">
        <v>68</v>
      </c>
      <c r="J15" s="11" t="s">
        <v>109</v>
      </c>
      <c r="K15" s="19" t="str">
        <f>IFERROR((VLOOKUP(J15,'Selection Lists'!$B:$C,2,0)),"")</f>
        <v>USA</v>
      </c>
      <c r="L15" s="42" t="str">
        <f>IFERROR((VLOOKUP(D15,'Selection Lists'!$I$5:$M$8,5,0)),"")</f>
        <v>USD</v>
      </c>
      <c r="M15" s="29">
        <v>40000</v>
      </c>
      <c r="N15" s="29"/>
      <c r="O15" s="30">
        <f t="shared" si="0"/>
        <v>40000</v>
      </c>
      <c r="P15" s="37">
        <f>IFERROR((VLOOKUP(D16,'Input Forecast - FY''15'!$C$5:$D$8,2,0)),0)</f>
        <v>0.04</v>
      </c>
      <c r="Q15" s="24">
        <f t="shared" si="3"/>
        <v>41600</v>
      </c>
      <c r="R15" s="34">
        <v>42095</v>
      </c>
      <c r="S15" s="34">
        <v>42430</v>
      </c>
      <c r="T15" s="41" t="s">
        <v>40</v>
      </c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12">
        <f t="shared" si="2"/>
        <v>0</v>
      </c>
      <c r="AH15" s="21" t="str">
        <f t="shared" si="5"/>
        <v>Pre Sales - CBU</v>
      </c>
    </row>
    <row r="16" spans="1:63" x14ac:dyDescent="0.25">
      <c r="A16" s="18" t="s">
        <v>13</v>
      </c>
      <c r="B16" s="11" t="s">
        <v>33</v>
      </c>
      <c r="C16" s="19">
        <f>IFERROR((VLOOKUP(B16,'Selection Lists'!$D:$E,2,0)),"")</f>
        <v>1006366</v>
      </c>
      <c r="D16" s="11" t="s">
        <v>140</v>
      </c>
      <c r="E16" s="11">
        <v>3309</v>
      </c>
      <c r="F16" s="11" t="s">
        <v>151</v>
      </c>
      <c r="G16" s="11" t="s">
        <v>49</v>
      </c>
      <c r="H16" s="11"/>
      <c r="I16" s="11" t="s">
        <v>68</v>
      </c>
      <c r="J16" s="11" t="s">
        <v>109</v>
      </c>
      <c r="K16" s="19" t="str">
        <f>IFERROR((VLOOKUP(J16,'Selection Lists'!$B:$C,2,0)),"")</f>
        <v>USA</v>
      </c>
      <c r="L16" s="42" t="str">
        <f>IFERROR((VLOOKUP(D16,'Selection Lists'!$I$5:$M$8,5,0)),"")</f>
        <v>USD</v>
      </c>
      <c r="M16" s="29">
        <v>20000</v>
      </c>
      <c r="N16" s="29"/>
      <c r="O16" s="30">
        <f t="shared" si="0"/>
        <v>20000</v>
      </c>
      <c r="P16" s="37">
        <f>IFERROR((VLOOKUP(D17,'Input Forecast - FY''15'!$C$5:$D$8,2,0)),0)</f>
        <v>0.04</v>
      </c>
      <c r="Q16" s="24">
        <f t="shared" si="3"/>
        <v>20800</v>
      </c>
      <c r="R16" s="34">
        <v>42095</v>
      </c>
      <c r="S16" s="34">
        <v>42430</v>
      </c>
      <c r="T16" s="41" t="s">
        <v>41</v>
      </c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12">
        <f t="shared" si="2"/>
        <v>0</v>
      </c>
      <c r="AH16" s="21" t="str">
        <f t="shared" si="5"/>
        <v>Pre Sales - CBU</v>
      </c>
    </row>
    <row r="17" spans="1:34" x14ac:dyDescent="0.25">
      <c r="A17" s="18" t="s">
        <v>13</v>
      </c>
      <c r="B17" s="11" t="s">
        <v>33</v>
      </c>
      <c r="C17" s="19">
        <f>IFERROR((VLOOKUP(B17,'Selection Lists'!$D:$E,2,0)),"")</f>
        <v>1006366</v>
      </c>
      <c r="D17" s="11" t="s">
        <v>140</v>
      </c>
      <c r="E17" s="11">
        <v>3361</v>
      </c>
      <c r="F17" s="11" t="s">
        <v>152</v>
      </c>
      <c r="G17" s="11" t="s">
        <v>53</v>
      </c>
      <c r="H17" s="11"/>
      <c r="I17" s="11" t="s">
        <v>68</v>
      </c>
      <c r="J17" s="11" t="s">
        <v>109</v>
      </c>
      <c r="K17" s="19" t="str">
        <f>IFERROR((VLOOKUP(J17,'Selection Lists'!$B:$C,2,0)),"")</f>
        <v>USA</v>
      </c>
      <c r="L17" s="42" t="str">
        <f>IFERROR((VLOOKUP(D17,'Selection Lists'!$I$5:$M$8,5,0)),"")</f>
        <v>USD</v>
      </c>
      <c r="M17" s="29">
        <v>14000</v>
      </c>
      <c r="N17" s="29"/>
      <c r="O17" s="30">
        <f t="shared" si="0"/>
        <v>14000</v>
      </c>
      <c r="P17" s="37">
        <f>IFERROR((VLOOKUP(D18,'Input Forecast - FY''15'!$C$5:$D$8,2,0)),0)</f>
        <v>0.04</v>
      </c>
      <c r="Q17" s="24">
        <f t="shared" si="3"/>
        <v>14560</v>
      </c>
      <c r="R17" s="34">
        <v>42095</v>
      </c>
      <c r="S17" s="34">
        <v>42430</v>
      </c>
      <c r="T17" s="41" t="s">
        <v>41</v>
      </c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12"/>
      <c r="AH17" s="21" t="str">
        <f t="shared" si="5"/>
        <v>Pre Sales - CBU</v>
      </c>
    </row>
    <row r="18" spans="1:34" x14ac:dyDescent="0.25">
      <c r="A18" s="18" t="s">
        <v>13</v>
      </c>
      <c r="B18" s="11" t="s">
        <v>33</v>
      </c>
      <c r="C18" s="19">
        <f>IFERROR((VLOOKUP(B18,'Selection Lists'!$D:$E,2,0)),"")</f>
        <v>1006366</v>
      </c>
      <c r="D18" s="11" t="s">
        <v>140</v>
      </c>
      <c r="E18" s="11">
        <v>999901</v>
      </c>
      <c r="F18" s="11" t="s">
        <v>153</v>
      </c>
      <c r="G18" s="11" t="s">
        <v>154</v>
      </c>
      <c r="H18" s="11"/>
      <c r="I18" s="11" t="s">
        <v>68</v>
      </c>
      <c r="J18" s="11" t="s">
        <v>109</v>
      </c>
      <c r="K18" s="19" t="str">
        <f>IFERROR((VLOOKUP(J18,'Selection Lists'!$B:$C,2,0)),"")</f>
        <v>USA</v>
      </c>
      <c r="L18" s="42" t="str">
        <f>IFERROR((VLOOKUP(D18,'Selection Lists'!$I$5:$M$8,5,0)),"")</f>
        <v>USD</v>
      </c>
      <c r="M18" s="29">
        <v>15000</v>
      </c>
      <c r="N18" s="29"/>
      <c r="O18" s="30">
        <f t="shared" si="0"/>
        <v>15000</v>
      </c>
      <c r="P18" s="37"/>
      <c r="Q18" s="24">
        <f t="shared" si="3"/>
        <v>15000</v>
      </c>
      <c r="R18" s="34">
        <v>42095</v>
      </c>
      <c r="S18" s="34">
        <v>42430</v>
      </c>
      <c r="T18" s="41" t="s">
        <v>41</v>
      </c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12"/>
      <c r="AH18" s="21" t="str">
        <f t="shared" si="5"/>
        <v>Pre Sales - CBU</v>
      </c>
    </row>
    <row r="19" spans="1:34" x14ac:dyDescent="0.25">
      <c r="A19" s="18" t="s">
        <v>13</v>
      </c>
      <c r="B19" s="11" t="s">
        <v>18</v>
      </c>
      <c r="C19" s="19">
        <f>IFERROR((VLOOKUP(B19,'Selection Lists'!$D:$E,2,0)),"")</f>
        <v>1003122</v>
      </c>
      <c r="D19" s="11" t="s">
        <v>140</v>
      </c>
      <c r="E19" s="11">
        <v>1748</v>
      </c>
      <c r="F19" s="11" t="s">
        <v>147</v>
      </c>
      <c r="G19" s="11" t="s">
        <v>50</v>
      </c>
      <c r="H19" s="11"/>
      <c r="I19" s="11" t="s">
        <v>68</v>
      </c>
      <c r="J19" s="11" t="s">
        <v>109</v>
      </c>
      <c r="K19" s="19" t="str">
        <f>IFERROR((VLOOKUP(J19,'Selection Lists'!$B:$C,2,0)),"")</f>
        <v>USA</v>
      </c>
      <c r="L19" s="42" t="str">
        <f>IFERROR((VLOOKUP(D19,'Selection Lists'!$I$5:$M$8,5,0)),"")</f>
        <v>USD</v>
      </c>
      <c r="M19" s="29">
        <v>30000</v>
      </c>
      <c r="N19" s="29"/>
      <c r="O19" s="30">
        <f t="shared" si="0"/>
        <v>30000</v>
      </c>
      <c r="P19" s="37"/>
      <c r="Q19" s="24">
        <f t="shared" si="3"/>
        <v>30000</v>
      </c>
      <c r="R19" s="34">
        <v>42095</v>
      </c>
      <c r="S19" s="34">
        <v>42430</v>
      </c>
      <c r="T19" s="41" t="s">
        <v>42</v>
      </c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12"/>
      <c r="AH19" s="21" t="str">
        <f t="shared" si="5"/>
        <v>Pre Sales - CBU</v>
      </c>
    </row>
    <row r="20" spans="1:34" x14ac:dyDescent="0.25">
      <c r="A20" s="18" t="s">
        <v>13</v>
      </c>
      <c r="B20" s="11" t="s">
        <v>18</v>
      </c>
      <c r="C20" s="19">
        <f>IFERROR((VLOOKUP(B20,'Selection Lists'!$D:$E,2,0)),"")</f>
        <v>1003122</v>
      </c>
      <c r="D20" s="11" t="s">
        <v>140</v>
      </c>
      <c r="E20" s="11">
        <v>2669</v>
      </c>
      <c r="F20" s="11" t="s">
        <v>149</v>
      </c>
      <c r="G20" s="11" t="s">
        <v>150</v>
      </c>
      <c r="H20" s="11"/>
      <c r="I20" s="11" t="s">
        <v>68</v>
      </c>
      <c r="J20" s="11" t="s">
        <v>109</v>
      </c>
      <c r="K20" s="19" t="str">
        <f>IFERROR((VLOOKUP(J20,'Selection Lists'!$B:$C,2,0)),"")</f>
        <v>USA</v>
      </c>
      <c r="L20" s="42" t="str">
        <f>IFERROR((VLOOKUP(D20,'Selection Lists'!$I$5:$M$8,5,0)),"")</f>
        <v>USD</v>
      </c>
      <c r="M20" s="29">
        <v>25000</v>
      </c>
      <c r="N20" s="29"/>
      <c r="O20" s="30">
        <f t="shared" si="0"/>
        <v>25000</v>
      </c>
      <c r="P20" s="37"/>
      <c r="Q20" s="24">
        <f t="shared" si="3"/>
        <v>25000</v>
      </c>
      <c r="R20" s="34">
        <v>42095</v>
      </c>
      <c r="S20" s="34">
        <v>42430</v>
      </c>
      <c r="T20" s="41" t="s">
        <v>42</v>
      </c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12"/>
      <c r="AH20" s="21" t="str">
        <f>$B$2</f>
        <v>Pre Sales - CBU</v>
      </c>
    </row>
    <row r="21" spans="1:34" x14ac:dyDescent="0.25">
      <c r="A21" s="18" t="s">
        <v>13</v>
      </c>
      <c r="B21" s="11" t="s">
        <v>18</v>
      </c>
      <c r="C21" s="19">
        <f>IFERROR((VLOOKUP(B21,'Selection Lists'!$D:$E,2,0)),"")</f>
        <v>1003122</v>
      </c>
      <c r="D21" s="11" t="s">
        <v>140</v>
      </c>
      <c r="E21" s="11">
        <v>3309</v>
      </c>
      <c r="F21" s="11" t="s">
        <v>151</v>
      </c>
      <c r="G21" s="11" t="s">
        <v>49</v>
      </c>
      <c r="H21" s="11"/>
      <c r="I21" s="11" t="s">
        <v>68</v>
      </c>
      <c r="J21" s="11" t="s">
        <v>109</v>
      </c>
      <c r="K21" s="19" t="str">
        <f>IFERROR((VLOOKUP(J21,'Selection Lists'!$B:$C,2,0)),"")</f>
        <v>USA</v>
      </c>
      <c r="L21" s="42" t="str">
        <f>IFERROR((VLOOKUP(D21,'Selection Lists'!$I$5:$M$8,5,0)),"")</f>
        <v>USD</v>
      </c>
      <c r="M21" s="29">
        <v>30000</v>
      </c>
      <c r="N21" s="29"/>
      <c r="O21" s="30">
        <f t="shared" si="0"/>
        <v>30000</v>
      </c>
      <c r="P21" s="37"/>
      <c r="Q21" s="24">
        <f t="shared" si="3"/>
        <v>30000</v>
      </c>
      <c r="R21" s="34">
        <v>42095</v>
      </c>
      <c r="S21" s="34">
        <v>42430</v>
      </c>
      <c r="T21" s="41" t="s">
        <v>42</v>
      </c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12"/>
      <c r="AH21" s="21" t="str">
        <f t="shared" si="5"/>
        <v>Pre Sales - CBU</v>
      </c>
    </row>
    <row r="22" spans="1:34" x14ac:dyDescent="0.25">
      <c r="A22" s="18" t="s">
        <v>13</v>
      </c>
      <c r="B22" s="11" t="s">
        <v>18</v>
      </c>
      <c r="C22" s="19">
        <f>IFERROR((VLOOKUP(B22,'Selection Lists'!$D:$E,2,0)),"")</f>
        <v>1003122</v>
      </c>
      <c r="D22" s="11" t="s">
        <v>140</v>
      </c>
      <c r="E22" s="11">
        <v>3361</v>
      </c>
      <c r="F22" s="11" t="s">
        <v>152</v>
      </c>
      <c r="G22" s="11" t="s">
        <v>53</v>
      </c>
      <c r="H22" s="11"/>
      <c r="I22" s="11" t="s">
        <v>68</v>
      </c>
      <c r="J22" s="11" t="s">
        <v>109</v>
      </c>
      <c r="K22" s="19" t="str">
        <f>IFERROR((VLOOKUP(J22,'Selection Lists'!$B:$C,2,0)),"")</f>
        <v>USA</v>
      </c>
      <c r="L22" s="42" t="str">
        <f>IFERROR((VLOOKUP(D22,'Selection Lists'!$I$5:$M$8,5,0)),"")</f>
        <v>USD</v>
      </c>
      <c r="M22" s="29">
        <v>30000</v>
      </c>
      <c r="N22" s="29"/>
      <c r="O22" s="30">
        <f t="shared" si="0"/>
        <v>30000</v>
      </c>
      <c r="P22" s="37"/>
      <c r="Q22" s="24">
        <f t="shared" si="3"/>
        <v>30000</v>
      </c>
      <c r="R22" s="34">
        <v>42095</v>
      </c>
      <c r="S22" s="34">
        <v>42430</v>
      </c>
      <c r="T22" s="41" t="s">
        <v>43</v>
      </c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12"/>
      <c r="AH22" s="21" t="str">
        <f t="shared" si="5"/>
        <v>Pre Sales - CBU</v>
      </c>
    </row>
    <row r="23" spans="1:34" x14ac:dyDescent="0.25">
      <c r="A23" s="18" t="s">
        <v>13</v>
      </c>
      <c r="B23" s="11" t="s">
        <v>18</v>
      </c>
      <c r="C23" s="19">
        <f>IFERROR((VLOOKUP(B23,'Selection Lists'!$D:$E,2,0)),"")</f>
        <v>1003122</v>
      </c>
      <c r="D23" s="11" t="s">
        <v>140</v>
      </c>
      <c r="E23" s="11">
        <v>999901</v>
      </c>
      <c r="F23" s="11" t="s">
        <v>153</v>
      </c>
      <c r="G23" s="11" t="s">
        <v>154</v>
      </c>
      <c r="H23" s="11"/>
      <c r="I23" s="11" t="s">
        <v>68</v>
      </c>
      <c r="J23" s="11" t="s">
        <v>109</v>
      </c>
      <c r="K23" s="19" t="str">
        <f>IFERROR((VLOOKUP(J23,'Selection Lists'!$B:$C,2,0)),"")</f>
        <v>USA</v>
      </c>
      <c r="L23" s="42" t="str">
        <f>IFERROR((VLOOKUP(D23,'Selection Lists'!$I$5:$M$8,5,0)),"")</f>
        <v>USD</v>
      </c>
      <c r="M23" s="29">
        <v>5000</v>
      </c>
      <c r="N23" s="29"/>
      <c r="O23" s="30">
        <f t="shared" si="0"/>
        <v>5000</v>
      </c>
      <c r="Q23" s="24">
        <f t="shared" si="3"/>
        <v>5000</v>
      </c>
      <c r="R23" s="34">
        <v>42095</v>
      </c>
      <c r="S23" s="34">
        <v>42430</v>
      </c>
      <c r="T23" s="41" t="s">
        <v>43</v>
      </c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12"/>
      <c r="AH23" s="21" t="str">
        <f t="shared" si="5"/>
        <v>Pre Sales - CBU</v>
      </c>
    </row>
    <row r="26" spans="1:34" x14ac:dyDescent="0.25">
      <c r="A26" s="49" t="s">
        <v>162</v>
      </c>
      <c r="B26" s="53"/>
      <c r="C26" s="53"/>
      <c r="D26" s="53"/>
      <c r="E26" s="53"/>
      <c r="F26" s="53"/>
      <c r="G26" s="53"/>
      <c r="H26" s="53"/>
      <c r="I26" s="53"/>
    </row>
    <row r="27" spans="1:34" x14ac:dyDescent="0.25">
      <c r="A27" s="49" t="s">
        <v>164</v>
      </c>
      <c r="B27" s="53"/>
      <c r="C27" s="53"/>
      <c r="D27" s="53"/>
      <c r="E27" s="53"/>
      <c r="F27" s="53"/>
      <c r="G27" s="53"/>
      <c r="H27" s="53"/>
      <c r="I27" s="53"/>
    </row>
    <row r="28" spans="1:34" x14ac:dyDescent="0.25">
      <c r="A28" s="49" t="s">
        <v>163</v>
      </c>
      <c r="B28" s="53"/>
      <c r="C28" s="53"/>
      <c r="D28" s="53"/>
      <c r="E28" s="53"/>
      <c r="F28" s="53"/>
      <c r="G28" s="53"/>
      <c r="H28" s="53"/>
      <c r="I28" s="53"/>
    </row>
    <row r="29" spans="1:34" x14ac:dyDescent="0.25">
      <c r="A29" s="49" t="s">
        <v>165</v>
      </c>
      <c r="B29" s="53"/>
      <c r="C29" s="53"/>
      <c r="D29" s="53"/>
      <c r="E29" s="53"/>
      <c r="F29" s="53"/>
      <c r="G29" s="53"/>
      <c r="H29" s="53"/>
      <c r="I29" s="53"/>
    </row>
    <row r="32" spans="1:34" x14ac:dyDescent="0.25">
      <c r="A32" s="49" t="s">
        <v>166</v>
      </c>
    </row>
    <row r="33" spans="1:1" x14ac:dyDescent="0.25">
      <c r="A33" s="49" t="s">
        <v>167</v>
      </c>
    </row>
  </sheetData>
  <sheetProtection formatColumns="0" autoFilter="0"/>
  <mergeCells count="4">
    <mergeCell ref="B4:C4"/>
    <mergeCell ref="B1:C1"/>
    <mergeCell ref="A2:A3"/>
    <mergeCell ref="B2:C3"/>
  </mergeCells>
  <conditionalFormatting sqref="B5:C5">
    <cfRule type="expression" dxfId="3" priority="152">
      <formula>$D$4=1</formula>
    </cfRule>
  </conditionalFormatting>
  <conditionalFormatting sqref="W14:AG14 AG15:AG16 U8:AF23">
    <cfRule type="expression" dxfId="2" priority="111">
      <formula>#REF!=0</formula>
    </cfRule>
  </conditionalFormatting>
  <conditionalFormatting sqref="A8:O23 A26:A29 A32:A33 Q8:AH23">
    <cfRule type="expression" dxfId="1" priority="168">
      <formula>#REF!=0</formula>
    </cfRule>
  </conditionalFormatting>
  <conditionalFormatting sqref="P8:P22">
    <cfRule type="expression" dxfId="0" priority="189">
      <formula>#REF!=0</formula>
    </cfRule>
  </conditionalFormatting>
  <dataValidations count="8">
    <dataValidation type="list" allowBlank="1" showInputMessage="1" showErrorMessage="1" sqref="B2:C3">
      <formula1>Department</formula1>
    </dataValidation>
    <dataValidation type="list" allowBlank="1" showInputMessage="1" showErrorMessage="1" sqref="A8:A23">
      <formula1>MIS</formula1>
    </dataValidation>
    <dataValidation type="list" allowBlank="1" showInputMessage="1" showErrorMessage="1" sqref="J8:J23">
      <formula1>Location</formula1>
    </dataValidation>
    <dataValidation type="list" showInputMessage="1" showErrorMessage="1" sqref="B8:B23">
      <formula1>Budget_category</formula1>
    </dataValidation>
    <dataValidation type="list" showInputMessage="1" showErrorMessage="1" sqref="D8:D23">
      <formula1>Entity</formula1>
    </dataValidation>
    <dataValidation type="list" showInputMessage="1" showErrorMessage="1" sqref="R8:S23">
      <formula1>date</formula1>
    </dataValidation>
    <dataValidation type="list" showInputMessage="1" showErrorMessage="1" sqref="T8:T23">
      <formula1>Frequency</formula1>
    </dataValidation>
    <dataValidation type="list" allowBlank="1" showInputMessage="1" showErrorMessage="1" sqref="G8:G23">
      <formula1>Band</formula1>
    </dataValidation>
  </dataValidations>
  <pageMargins left="0.7" right="0.7" top="0.75" bottom="0.75" header="0.3" footer="0.3"/>
  <pageSetup paperSize="9" orientation="portrait" r:id="rId1"/>
  <ignoredErrors>
    <ignoredError sqref="C13:C1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4:O86"/>
  <sheetViews>
    <sheetView showGridLines="0" workbookViewId="0">
      <pane ySplit="4" topLeftCell="A14" activePane="bottomLeft" state="frozen"/>
      <selection activeCell="Q8" sqref="Q8"/>
      <selection pane="bottomLeft"/>
    </sheetView>
  </sheetViews>
  <sheetFormatPr defaultRowHeight="15" x14ac:dyDescent="0.25"/>
  <cols>
    <col min="1" max="1" width="18.140625" style="1" bestFit="1" customWidth="1"/>
    <col min="2" max="2" width="14" style="1" bestFit="1" customWidth="1"/>
    <col min="3" max="3" width="8" style="1" bestFit="1" customWidth="1"/>
    <col min="4" max="4" width="32" style="1" bestFit="1" customWidth="1"/>
    <col min="5" max="5" width="8.7109375" style="1" bestFit="1" customWidth="1"/>
    <col min="6" max="6" width="17" style="1" bestFit="1" customWidth="1"/>
    <col min="7" max="7" width="27.85546875" style="1" bestFit="1" customWidth="1"/>
    <col min="8" max="8" width="9.28515625" style="1" customWidth="1"/>
    <col min="9" max="9" width="28.140625" style="1" bestFit="1" customWidth="1"/>
    <col min="10" max="10" width="7.42578125" style="1" bestFit="1" customWidth="1"/>
    <col min="11" max="11" width="10.85546875" style="1" customWidth="1"/>
    <col min="12" max="12" width="12.7109375" style="1" bestFit="1" customWidth="1"/>
    <col min="13" max="13" width="8.85546875" style="1" bestFit="1" customWidth="1"/>
    <col min="14" max="14" width="16.5703125" style="1" bestFit="1" customWidth="1"/>
    <col min="15" max="15" width="32" style="1" bestFit="1" customWidth="1"/>
    <col min="16" max="16384" width="9.140625" style="1"/>
  </cols>
  <sheetData>
    <row r="4" spans="1:15" x14ac:dyDescent="0.25">
      <c r="A4" s="33" t="s">
        <v>10</v>
      </c>
      <c r="B4" s="33" t="s">
        <v>7</v>
      </c>
      <c r="C4" s="33" t="s">
        <v>25</v>
      </c>
      <c r="D4" s="33" t="s">
        <v>14</v>
      </c>
      <c r="E4" s="33" t="s">
        <v>23</v>
      </c>
      <c r="F4" s="33" t="s">
        <v>10</v>
      </c>
      <c r="G4" s="33" t="s">
        <v>21</v>
      </c>
      <c r="H4" s="33" t="s">
        <v>46</v>
      </c>
      <c r="I4" s="33" t="s">
        <v>22</v>
      </c>
      <c r="J4" s="33" t="s">
        <v>20</v>
      </c>
      <c r="K4" s="33" t="s">
        <v>39</v>
      </c>
      <c r="L4" s="40" t="s">
        <v>24</v>
      </c>
      <c r="M4" s="40" t="s">
        <v>9</v>
      </c>
      <c r="N4" s="40" t="s">
        <v>69</v>
      </c>
      <c r="O4" s="40"/>
    </row>
    <row r="5" spans="1:15" x14ac:dyDescent="0.25">
      <c r="A5" s="1" t="s">
        <v>11</v>
      </c>
      <c r="B5" s="1" t="s">
        <v>108</v>
      </c>
      <c r="C5" s="1" t="s">
        <v>36</v>
      </c>
      <c r="D5" s="1" t="s">
        <v>72</v>
      </c>
      <c r="E5" s="43">
        <v>1009647</v>
      </c>
      <c r="F5" s="43" t="s">
        <v>45</v>
      </c>
      <c r="G5" s="1" t="s">
        <v>112</v>
      </c>
      <c r="H5" s="44"/>
      <c r="I5" s="1" t="s">
        <v>140</v>
      </c>
      <c r="J5" s="45">
        <v>42095</v>
      </c>
      <c r="K5" s="43" t="s">
        <v>40</v>
      </c>
      <c r="L5" s="51" t="s">
        <v>160</v>
      </c>
      <c r="M5" s="1" t="s">
        <v>5</v>
      </c>
      <c r="N5" s="1" t="s">
        <v>95</v>
      </c>
    </row>
    <row r="6" spans="1:15" x14ac:dyDescent="0.25">
      <c r="A6" s="1" t="s">
        <v>12</v>
      </c>
      <c r="B6" s="1" t="s">
        <v>8</v>
      </c>
      <c r="C6" s="1" t="s">
        <v>8</v>
      </c>
      <c r="D6" s="1" t="s">
        <v>54</v>
      </c>
      <c r="E6" s="43">
        <v>1003123</v>
      </c>
      <c r="F6" s="43" t="s">
        <v>45</v>
      </c>
      <c r="G6" s="1" t="s">
        <v>92</v>
      </c>
      <c r="H6" s="44"/>
      <c r="I6" s="1" t="s">
        <v>141</v>
      </c>
      <c r="J6" s="45">
        <v>42125</v>
      </c>
      <c r="K6" s="43" t="s">
        <v>41</v>
      </c>
      <c r="L6" s="1" t="s">
        <v>137</v>
      </c>
      <c r="M6" s="1" t="s">
        <v>3</v>
      </c>
      <c r="N6" s="1" t="s">
        <v>94</v>
      </c>
    </row>
    <row r="7" spans="1:15" x14ac:dyDescent="0.25">
      <c r="A7" s="1" t="s">
        <v>34</v>
      </c>
      <c r="B7" s="1" t="s">
        <v>109</v>
      </c>
      <c r="C7" s="1" t="s">
        <v>37</v>
      </c>
      <c r="D7" s="1" t="s">
        <v>83</v>
      </c>
      <c r="E7" s="43">
        <v>1015039</v>
      </c>
      <c r="F7" s="43" t="s">
        <v>45</v>
      </c>
      <c r="G7" s="1" t="s">
        <v>113</v>
      </c>
      <c r="H7" s="44"/>
      <c r="I7" s="1" t="s">
        <v>142</v>
      </c>
      <c r="J7" s="45">
        <v>42156</v>
      </c>
      <c r="K7" s="43" t="s">
        <v>42</v>
      </c>
      <c r="L7" s="1" t="s">
        <v>138</v>
      </c>
      <c r="M7" s="1" t="s">
        <v>6</v>
      </c>
      <c r="N7" s="1" t="s">
        <v>93</v>
      </c>
    </row>
    <row r="8" spans="1:15" x14ac:dyDescent="0.25">
      <c r="A8" s="1" t="s">
        <v>13</v>
      </c>
      <c r="B8" s="1" t="s">
        <v>110</v>
      </c>
      <c r="C8" s="1" t="s">
        <v>110</v>
      </c>
      <c r="D8" s="1" t="s">
        <v>73</v>
      </c>
      <c r="E8" s="43">
        <v>1009650</v>
      </c>
      <c r="F8" s="43" t="s">
        <v>45</v>
      </c>
      <c r="G8" s="1" t="s">
        <v>114</v>
      </c>
      <c r="H8" s="44"/>
      <c r="I8" s="1" t="s">
        <v>144</v>
      </c>
      <c r="J8" s="45">
        <v>42186</v>
      </c>
      <c r="K8" s="43" t="s">
        <v>43</v>
      </c>
      <c r="L8" s="1" t="s">
        <v>139</v>
      </c>
      <c r="M8" s="1" t="s">
        <v>4</v>
      </c>
      <c r="N8" s="1" t="s">
        <v>99</v>
      </c>
    </row>
    <row r="9" spans="1:15" x14ac:dyDescent="0.25">
      <c r="A9" s="1" t="s">
        <v>35</v>
      </c>
      <c r="B9" s="1" t="s">
        <v>111</v>
      </c>
      <c r="C9" s="1" t="s">
        <v>36</v>
      </c>
      <c r="D9" s="1" t="s">
        <v>91</v>
      </c>
      <c r="E9" s="43">
        <v>1015048</v>
      </c>
      <c r="F9" s="43" t="s">
        <v>45</v>
      </c>
      <c r="G9" s="1" t="s">
        <v>115</v>
      </c>
      <c r="H9" s="44"/>
      <c r="J9" s="45">
        <v>42217</v>
      </c>
      <c r="K9" s="43" t="s">
        <v>44</v>
      </c>
      <c r="L9" s="51" t="s">
        <v>158</v>
      </c>
      <c r="N9" s="1" t="s">
        <v>101</v>
      </c>
    </row>
    <row r="10" spans="1:15" x14ac:dyDescent="0.25">
      <c r="D10" s="1" t="s">
        <v>79</v>
      </c>
      <c r="E10" s="43">
        <v>1015035</v>
      </c>
      <c r="F10" s="43" t="s">
        <v>45</v>
      </c>
      <c r="G10" s="1" t="s">
        <v>116</v>
      </c>
      <c r="H10" s="44"/>
      <c r="J10" s="45">
        <v>42248</v>
      </c>
      <c r="L10" s="1" t="s">
        <v>50</v>
      </c>
      <c r="N10" s="1" t="s">
        <v>8</v>
      </c>
    </row>
    <row r="11" spans="1:15" x14ac:dyDescent="0.25">
      <c r="D11" s="1" t="s">
        <v>88</v>
      </c>
      <c r="E11" s="43">
        <v>1015045</v>
      </c>
      <c r="F11" s="43" t="s">
        <v>45</v>
      </c>
      <c r="G11" s="1" t="s">
        <v>117</v>
      </c>
      <c r="H11" s="44"/>
      <c r="J11" s="45">
        <v>42278</v>
      </c>
      <c r="L11" s="1" t="s">
        <v>48</v>
      </c>
      <c r="N11" s="1" t="s">
        <v>102</v>
      </c>
    </row>
    <row r="12" spans="1:15" x14ac:dyDescent="0.25">
      <c r="D12" s="1" t="s">
        <v>90</v>
      </c>
      <c r="E12" s="43">
        <v>1015047</v>
      </c>
      <c r="F12" s="43" t="s">
        <v>45</v>
      </c>
      <c r="G12" s="1" t="s">
        <v>118</v>
      </c>
      <c r="H12" s="44"/>
      <c r="J12" s="45">
        <v>42309</v>
      </c>
      <c r="L12" s="1" t="s">
        <v>52</v>
      </c>
      <c r="N12" s="1" t="s">
        <v>98</v>
      </c>
    </row>
    <row r="13" spans="1:15" x14ac:dyDescent="0.25">
      <c r="D13" s="1" t="s">
        <v>55</v>
      </c>
      <c r="E13" s="43">
        <v>1003125</v>
      </c>
      <c r="F13" s="43" t="s">
        <v>45</v>
      </c>
      <c r="G13" s="1" t="s">
        <v>119</v>
      </c>
      <c r="H13" s="44"/>
      <c r="J13" s="45">
        <v>42339</v>
      </c>
      <c r="L13" s="1" t="s">
        <v>49</v>
      </c>
      <c r="N13" s="1" t="s">
        <v>97</v>
      </c>
    </row>
    <row r="14" spans="1:15" x14ac:dyDescent="0.25">
      <c r="D14" s="1" t="s">
        <v>78</v>
      </c>
      <c r="E14" s="43">
        <v>1015034</v>
      </c>
      <c r="F14" s="43" t="s">
        <v>34</v>
      </c>
      <c r="G14" s="1" t="s">
        <v>120</v>
      </c>
      <c r="H14" s="44"/>
      <c r="J14" s="45">
        <v>42370</v>
      </c>
      <c r="L14" s="51" t="s">
        <v>155</v>
      </c>
      <c r="N14" s="1" t="s">
        <v>103</v>
      </c>
    </row>
    <row r="15" spans="1:15" x14ac:dyDescent="0.25">
      <c r="D15" s="1" t="s">
        <v>84</v>
      </c>
      <c r="E15" s="43">
        <v>1015040</v>
      </c>
      <c r="F15" s="43" t="s">
        <v>34</v>
      </c>
      <c r="G15" s="1" t="s">
        <v>121</v>
      </c>
      <c r="H15" s="44"/>
      <c r="J15" s="45">
        <v>42401</v>
      </c>
      <c r="L15" s="1" t="s">
        <v>51</v>
      </c>
      <c r="N15" s="1" t="s">
        <v>96</v>
      </c>
    </row>
    <row r="16" spans="1:15" x14ac:dyDescent="0.25">
      <c r="D16" s="1" t="s">
        <v>15</v>
      </c>
      <c r="E16" s="43">
        <v>1003129</v>
      </c>
      <c r="F16" s="43" t="s">
        <v>34</v>
      </c>
      <c r="G16" s="1" t="s">
        <v>122</v>
      </c>
      <c r="H16" s="44"/>
      <c r="J16" s="45">
        <v>42430</v>
      </c>
      <c r="L16" s="1" t="s">
        <v>53</v>
      </c>
      <c r="N16" s="1" t="s">
        <v>104</v>
      </c>
    </row>
    <row r="17" spans="4:14" x14ac:dyDescent="0.25">
      <c r="D17" s="1" t="s">
        <v>87</v>
      </c>
      <c r="E17" s="43">
        <v>1015044</v>
      </c>
      <c r="F17" s="43" t="s">
        <v>34</v>
      </c>
      <c r="G17" s="1" t="s">
        <v>123</v>
      </c>
      <c r="H17" s="44"/>
      <c r="L17" s="51" t="s">
        <v>156</v>
      </c>
      <c r="N17" s="1" t="s">
        <v>105</v>
      </c>
    </row>
    <row r="18" spans="4:14" x14ac:dyDescent="0.25">
      <c r="D18" s="1" t="s">
        <v>56</v>
      </c>
      <c r="E18" s="43">
        <v>1003132</v>
      </c>
      <c r="F18" s="43" t="s">
        <v>34</v>
      </c>
      <c r="G18" s="1" t="s">
        <v>124</v>
      </c>
      <c r="H18" s="44"/>
      <c r="L18" s="1" t="s">
        <v>150</v>
      </c>
      <c r="N18" s="1" t="s">
        <v>106</v>
      </c>
    </row>
    <row r="19" spans="4:14" x14ac:dyDescent="0.25">
      <c r="D19" s="1" t="s">
        <v>82</v>
      </c>
      <c r="E19" s="43">
        <v>1015038</v>
      </c>
      <c r="F19" s="43" t="s">
        <v>34</v>
      </c>
      <c r="G19" s="1" t="s">
        <v>125</v>
      </c>
      <c r="H19" s="44"/>
      <c r="L19" s="1" t="s">
        <v>68</v>
      </c>
      <c r="N19" s="1" t="s">
        <v>107</v>
      </c>
    </row>
    <row r="20" spans="4:14" x14ac:dyDescent="0.25">
      <c r="D20" s="1" t="s">
        <v>81</v>
      </c>
      <c r="E20" s="43">
        <v>1015037</v>
      </c>
      <c r="F20" s="43" t="s">
        <v>13</v>
      </c>
      <c r="G20" s="1" t="s">
        <v>126</v>
      </c>
      <c r="H20" s="44"/>
      <c r="L20" s="1" t="s">
        <v>154</v>
      </c>
    </row>
    <row r="21" spans="4:14" x14ac:dyDescent="0.25">
      <c r="D21" s="1" t="s">
        <v>33</v>
      </c>
      <c r="E21" s="43">
        <v>1006366</v>
      </c>
      <c r="F21" s="46" t="s">
        <v>13</v>
      </c>
      <c r="G21" s="1" t="s">
        <v>127</v>
      </c>
      <c r="H21" s="44"/>
      <c r="L21" s="1" t="s">
        <v>157</v>
      </c>
    </row>
    <row r="22" spans="4:14" x14ac:dyDescent="0.25">
      <c r="D22" s="1" t="s">
        <v>146</v>
      </c>
      <c r="E22" s="43">
        <v>1003134</v>
      </c>
      <c r="F22" s="46" t="s">
        <v>13</v>
      </c>
      <c r="G22" s="1" t="s">
        <v>128</v>
      </c>
      <c r="H22" s="44"/>
      <c r="L22" s="1" t="s">
        <v>159</v>
      </c>
    </row>
    <row r="23" spans="4:14" x14ac:dyDescent="0.25">
      <c r="D23" s="1" t="s">
        <v>65</v>
      </c>
      <c r="E23" s="43">
        <v>1007799</v>
      </c>
      <c r="F23" s="46" t="s">
        <v>13</v>
      </c>
      <c r="G23" s="1" t="s">
        <v>129</v>
      </c>
      <c r="H23" s="44"/>
    </row>
    <row r="24" spans="4:14" x14ac:dyDescent="0.25">
      <c r="D24" s="1" t="s">
        <v>57</v>
      </c>
      <c r="E24" s="43">
        <v>1003136</v>
      </c>
      <c r="F24" s="46" t="s">
        <v>13</v>
      </c>
      <c r="G24" s="1" t="s">
        <v>130</v>
      </c>
      <c r="H24" s="44"/>
    </row>
    <row r="25" spans="4:14" x14ac:dyDescent="0.25">
      <c r="D25" s="1" t="s">
        <v>67</v>
      </c>
      <c r="E25" s="43">
        <v>1009656</v>
      </c>
      <c r="F25" s="46" t="s">
        <v>13</v>
      </c>
      <c r="G25" s="1" t="s">
        <v>131</v>
      </c>
      <c r="H25" s="44"/>
    </row>
    <row r="26" spans="4:14" x14ac:dyDescent="0.25">
      <c r="D26" s="1" t="s">
        <v>76</v>
      </c>
      <c r="E26" s="43">
        <v>1009654</v>
      </c>
      <c r="F26" s="46" t="s">
        <v>13</v>
      </c>
      <c r="G26" s="1" t="s">
        <v>132</v>
      </c>
      <c r="H26" s="44"/>
    </row>
    <row r="27" spans="4:14" x14ac:dyDescent="0.25">
      <c r="D27" s="1" t="s">
        <v>86</v>
      </c>
      <c r="E27" s="43">
        <v>1015043</v>
      </c>
      <c r="F27" s="46" t="s">
        <v>13</v>
      </c>
      <c r="G27" s="1" t="s">
        <v>133</v>
      </c>
      <c r="H27" s="44"/>
    </row>
    <row r="28" spans="4:14" x14ac:dyDescent="0.25">
      <c r="D28" s="1" t="s">
        <v>58</v>
      </c>
      <c r="E28" s="43">
        <v>1003138</v>
      </c>
      <c r="F28" s="46" t="s">
        <v>13</v>
      </c>
      <c r="G28" s="1" t="s">
        <v>134</v>
      </c>
      <c r="H28" s="44"/>
    </row>
    <row r="29" spans="4:14" x14ac:dyDescent="0.25">
      <c r="D29" s="1" t="s">
        <v>59</v>
      </c>
      <c r="E29" s="43">
        <v>1003139</v>
      </c>
      <c r="F29" s="46" t="s">
        <v>13</v>
      </c>
      <c r="G29" s="1" t="s">
        <v>135</v>
      </c>
      <c r="H29" s="44"/>
    </row>
    <row r="30" spans="4:14" x14ac:dyDescent="0.25">
      <c r="D30" s="1" t="s">
        <v>16</v>
      </c>
      <c r="E30" s="43">
        <v>1003149</v>
      </c>
      <c r="F30" s="46" t="s">
        <v>13</v>
      </c>
      <c r="G30" s="1" t="s">
        <v>136</v>
      </c>
      <c r="H30" s="44"/>
    </row>
    <row r="31" spans="4:14" x14ac:dyDescent="0.25">
      <c r="D31" s="1" t="s">
        <v>75</v>
      </c>
      <c r="E31" s="43">
        <v>1009652</v>
      </c>
      <c r="F31" s="43" t="s">
        <v>62</v>
      </c>
      <c r="G31" s="1" t="s">
        <v>161</v>
      </c>
      <c r="H31" s="44"/>
    </row>
    <row r="32" spans="4:14" x14ac:dyDescent="0.25">
      <c r="D32" s="1" t="s">
        <v>60</v>
      </c>
      <c r="E32" s="43">
        <v>1003140</v>
      </c>
      <c r="F32" s="43" t="s">
        <v>100</v>
      </c>
      <c r="H32" s="44"/>
    </row>
    <row r="33" spans="4:8" x14ac:dyDescent="0.25">
      <c r="D33" s="1" t="s">
        <v>61</v>
      </c>
      <c r="E33" s="43">
        <v>1003141</v>
      </c>
      <c r="F33" s="43" t="s">
        <v>11</v>
      </c>
      <c r="H33" s="44"/>
    </row>
    <row r="34" spans="4:8" x14ac:dyDescent="0.25">
      <c r="D34" s="1" t="s">
        <v>66</v>
      </c>
      <c r="E34" s="43">
        <v>1003142</v>
      </c>
      <c r="F34" s="43"/>
      <c r="H34" s="44"/>
    </row>
    <row r="35" spans="4:8" x14ac:dyDescent="0.25">
      <c r="D35" s="1" t="s">
        <v>70</v>
      </c>
      <c r="E35" s="43">
        <v>1003143</v>
      </c>
      <c r="F35" s="43"/>
      <c r="H35" s="44"/>
    </row>
    <row r="36" spans="4:8" x14ac:dyDescent="0.25">
      <c r="D36" s="1" t="s">
        <v>62</v>
      </c>
      <c r="E36" s="43">
        <v>1003144</v>
      </c>
      <c r="F36" s="43"/>
      <c r="H36" s="44"/>
    </row>
    <row r="37" spans="4:8" x14ac:dyDescent="0.25">
      <c r="D37" s="1" t="s">
        <v>71</v>
      </c>
      <c r="E37" s="43">
        <v>1003148</v>
      </c>
      <c r="F37" s="43"/>
      <c r="H37" s="44"/>
    </row>
    <row r="38" spans="4:8" x14ac:dyDescent="0.25">
      <c r="D38" s="1" t="s">
        <v>17</v>
      </c>
      <c r="E38" s="43">
        <v>1003121</v>
      </c>
      <c r="F38" s="43"/>
      <c r="H38" s="44"/>
    </row>
    <row r="39" spans="4:8" x14ac:dyDescent="0.25">
      <c r="D39" s="1" t="s">
        <v>77</v>
      </c>
      <c r="E39" s="43">
        <v>1015032</v>
      </c>
      <c r="F39" s="43"/>
      <c r="H39" s="44"/>
    </row>
    <row r="40" spans="4:8" x14ac:dyDescent="0.25">
      <c r="D40" s="1" t="s">
        <v>80</v>
      </c>
      <c r="E40" s="43">
        <v>1015036</v>
      </c>
      <c r="F40" s="43"/>
      <c r="H40" s="44"/>
    </row>
    <row r="41" spans="4:8" x14ac:dyDescent="0.25">
      <c r="D41" s="1" t="s">
        <v>64</v>
      </c>
      <c r="E41" s="43">
        <v>1006367</v>
      </c>
      <c r="F41" s="43"/>
      <c r="H41" s="44"/>
    </row>
    <row r="42" spans="4:8" x14ac:dyDescent="0.25">
      <c r="D42" s="1" t="s">
        <v>74</v>
      </c>
      <c r="E42" s="43">
        <v>1009651</v>
      </c>
      <c r="F42" s="43"/>
      <c r="H42" s="44"/>
    </row>
    <row r="43" spans="4:8" x14ac:dyDescent="0.25">
      <c r="D43" s="1" t="s">
        <v>89</v>
      </c>
      <c r="E43" s="43">
        <v>1015046</v>
      </c>
      <c r="F43" s="43"/>
      <c r="H43" s="44"/>
    </row>
    <row r="44" spans="4:8" x14ac:dyDescent="0.25">
      <c r="D44" s="1" t="s">
        <v>18</v>
      </c>
      <c r="E44" s="43">
        <v>1003122</v>
      </c>
      <c r="F44" s="43"/>
      <c r="H44" s="44"/>
    </row>
    <row r="45" spans="4:8" x14ac:dyDescent="0.25">
      <c r="D45" s="1" t="s">
        <v>63</v>
      </c>
      <c r="E45" s="43">
        <v>1003147</v>
      </c>
      <c r="F45" s="43"/>
      <c r="H45" s="44"/>
    </row>
    <row r="46" spans="4:8" x14ac:dyDescent="0.25">
      <c r="D46" s="1" t="s">
        <v>85</v>
      </c>
      <c r="E46" s="43">
        <v>1015041</v>
      </c>
      <c r="F46" s="43"/>
      <c r="H46" s="44"/>
    </row>
    <row r="47" spans="4:8" x14ac:dyDescent="0.25">
      <c r="E47" s="43"/>
      <c r="F47" s="43"/>
      <c r="H47" s="44"/>
    </row>
    <row r="48" spans="4:8" x14ac:dyDescent="0.25">
      <c r="E48" s="43"/>
      <c r="H48" s="44"/>
    </row>
    <row r="49" spans="5:8" x14ac:dyDescent="0.25">
      <c r="E49" s="43"/>
      <c r="H49" s="44"/>
    </row>
    <row r="50" spans="5:8" x14ac:dyDescent="0.25">
      <c r="E50" s="43"/>
      <c r="H50" s="44"/>
    </row>
    <row r="51" spans="5:8" x14ac:dyDescent="0.25">
      <c r="E51" s="43"/>
      <c r="F51" s="43"/>
      <c r="H51" s="44"/>
    </row>
    <row r="52" spans="5:8" x14ac:dyDescent="0.25">
      <c r="E52" s="43"/>
      <c r="H52" s="44"/>
    </row>
    <row r="53" spans="5:8" x14ac:dyDescent="0.25">
      <c r="E53" s="43"/>
      <c r="H53" s="44"/>
    </row>
    <row r="54" spans="5:8" x14ac:dyDescent="0.25">
      <c r="E54" s="43"/>
      <c r="H54" s="44"/>
    </row>
    <row r="55" spans="5:8" x14ac:dyDescent="0.25">
      <c r="E55" s="43"/>
      <c r="H55" s="44"/>
    </row>
    <row r="56" spans="5:8" x14ac:dyDescent="0.25">
      <c r="E56" s="43"/>
      <c r="H56" s="44"/>
    </row>
    <row r="57" spans="5:8" x14ac:dyDescent="0.25">
      <c r="E57" s="43"/>
      <c r="H57" s="44"/>
    </row>
    <row r="58" spans="5:8" x14ac:dyDescent="0.25">
      <c r="E58" s="43"/>
      <c r="H58" s="44"/>
    </row>
    <row r="59" spans="5:8" x14ac:dyDescent="0.25">
      <c r="E59" s="43"/>
      <c r="F59" s="43"/>
      <c r="H59" s="44"/>
    </row>
    <row r="60" spans="5:8" x14ac:dyDescent="0.25">
      <c r="H60" s="44"/>
    </row>
    <row r="61" spans="5:8" x14ac:dyDescent="0.25">
      <c r="F61" s="43"/>
      <c r="H61" s="44"/>
    </row>
    <row r="62" spans="5:8" x14ac:dyDescent="0.25">
      <c r="F62" s="43"/>
      <c r="H62" s="44"/>
    </row>
    <row r="63" spans="5:8" x14ac:dyDescent="0.25">
      <c r="F63" s="43"/>
      <c r="H63" s="44"/>
    </row>
    <row r="64" spans="5:8" x14ac:dyDescent="0.25">
      <c r="F64" s="43"/>
      <c r="H64" s="44"/>
    </row>
    <row r="65" spans="6:8" x14ac:dyDescent="0.25">
      <c r="H65" s="44"/>
    </row>
    <row r="66" spans="6:8" x14ac:dyDescent="0.25">
      <c r="H66" s="44"/>
    </row>
    <row r="67" spans="6:8" x14ac:dyDescent="0.25">
      <c r="H67" s="44"/>
    </row>
    <row r="68" spans="6:8" x14ac:dyDescent="0.25">
      <c r="F68" s="43"/>
      <c r="H68" s="44"/>
    </row>
    <row r="69" spans="6:8" x14ac:dyDescent="0.25">
      <c r="F69" s="43"/>
      <c r="H69" s="44"/>
    </row>
    <row r="70" spans="6:8" x14ac:dyDescent="0.25">
      <c r="F70" s="43"/>
      <c r="H70" s="44"/>
    </row>
    <row r="71" spans="6:8" x14ac:dyDescent="0.25">
      <c r="F71" s="43"/>
      <c r="H71" s="44"/>
    </row>
    <row r="72" spans="6:8" x14ac:dyDescent="0.25">
      <c r="F72" s="43"/>
      <c r="H72" s="44"/>
    </row>
    <row r="73" spans="6:8" x14ac:dyDescent="0.25">
      <c r="H73" s="44"/>
    </row>
    <row r="74" spans="6:8" x14ac:dyDescent="0.25">
      <c r="H74" s="44"/>
    </row>
    <row r="75" spans="6:8" x14ac:dyDescent="0.25">
      <c r="H75" s="44"/>
    </row>
    <row r="76" spans="6:8" x14ac:dyDescent="0.25">
      <c r="F76" s="43"/>
      <c r="H76" s="44"/>
    </row>
    <row r="77" spans="6:8" x14ac:dyDescent="0.25">
      <c r="F77" s="43"/>
      <c r="H77" s="44"/>
    </row>
    <row r="78" spans="6:8" x14ac:dyDescent="0.25">
      <c r="F78" s="43"/>
      <c r="H78" s="44"/>
    </row>
    <row r="79" spans="6:8" x14ac:dyDescent="0.25">
      <c r="F79" s="43"/>
      <c r="H79" s="44"/>
    </row>
    <row r="80" spans="6:8" x14ac:dyDescent="0.25">
      <c r="F80" s="43"/>
      <c r="H80" s="44"/>
    </row>
    <row r="81" spans="6:8" x14ac:dyDescent="0.25">
      <c r="F81" s="43"/>
      <c r="H81" s="44"/>
    </row>
    <row r="82" spans="6:8" x14ac:dyDescent="0.25">
      <c r="F82" s="43"/>
      <c r="H82" s="44"/>
    </row>
    <row r="83" spans="6:8" x14ac:dyDescent="0.25">
      <c r="F83" s="43"/>
      <c r="H83" s="44"/>
    </row>
    <row r="84" spans="6:8" x14ac:dyDescent="0.25">
      <c r="F84" s="43"/>
      <c r="H84" s="44"/>
    </row>
    <row r="85" spans="6:8" x14ac:dyDescent="0.25">
      <c r="F85" s="43"/>
      <c r="H85" s="44"/>
    </row>
    <row r="86" spans="6:8" x14ac:dyDescent="0.25">
      <c r="F86" s="43"/>
      <c r="H86" s="44"/>
    </row>
  </sheetData>
  <sortState ref="D8:D32">
    <sortCondition ref="D32"/>
  </sortState>
  <pageMargins left="0.7" right="0.7" top="0.75" bottom="0.75" header="0.3" footer="0.3"/>
  <ignoredErrors>
    <ignoredError sqref="L5:L2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Input Forecast - FY'15</vt:lpstr>
      <vt:lpstr>Input Forecast - FY'16</vt:lpstr>
      <vt:lpstr>Selection Lists</vt:lpstr>
      <vt:lpstr>Band</vt:lpstr>
      <vt:lpstr>Budget_category</vt:lpstr>
      <vt:lpstr>date</vt:lpstr>
      <vt:lpstr>Department</vt:lpstr>
      <vt:lpstr>Entity</vt:lpstr>
      <vt:lpstr>Frequency</vt:lpstr>
      <vt:lpstr>Location</vt:lpstr>
      <vt:lpstr>MIS</vt:lpstr>
      <vt:lpstr>VBU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F. Brown</dc:creator>
  <cp:lastModifiedBy>Sridhar</cp:lastModifiedBy>
  <dcterms:created xsi:type="dcterms:W3CDTF">2010-10-17T12:00:41Z</dcterms:created>
  <dcterms:modified xsi:type="dcterms:W3CDTF">2017-09-07T07:51:49Z</dcterms:modified>
</cp:coreProperties>
</file>