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61B151C-6961-4BF1-A29F-FA3D6FFA9203}" xr6:coauthVersionLast="36" xr6:coauthVersionMax="47" xr10:uidLastSave="{00000000-0000-0000-0000-000000000000}"/>
  <bookViews>
    <workbookView xWindow="0" yWindow="0" windowWidth="20490" windowHeight="8130" firstSheet="2" activeTab="5" xr2:uid="{26D4546B-D2A1-4444-8EAF-A6228F96F0C1}"/>
  </bookViews>
  <sheets>
    <sheet name="Data" sheetId="1" r:id="rId1"/>
    <sheet name="General statistics" sheetId="2" r:id="rId2"/>
    <sheet name="Explatory Data Analysis" sheetId="3" r:id="rId3"/>
    <sheet name="Sales By Country with Pivot" sheetId="6" r:id="rId4"/>
    <sheet name="Sales By Country" sheetId="4" r:id="rId5"/>
    <sheet name="Top 5 products " sheetId="8" r:id="rId6"/>
    <sheet name="Best slaes person by country " sheetId="10" r:id="rId7"/>
    <sheet name="Profit per product " sheetId="11" r:id="rId8"/>
    <sheet name="Dynamic sales Report" sheetId="13" r:id="rId9"/>
  </sheets>
  <definedNames>
    <definedName name="_xlnm._FilterDatabase" localSheetId="0" hidden="1">Data!$C$11:$G$11</definedName>
    <definedName name="_xlcn.WorksheetConnection_beginnerDAcourseblank.xlsxdata" hidden="1">data[]</definedName>
    <definedName name="Slicer_Geography">#N/A</definedName>
    <definedName name="Slicer_Sales_Person">#N/A</definedName>
  </definedNames>
  <calcPr calcId="179021"/>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K10" i="13" l="1"/>
  <c r="K11" i="13"/>
  <c r="K12" i="13"/>
  <c r="K13" i="13"/>
  <c r="K14" i="13"/>
  <c r="K15" i="13"/>
  <c r="K16" i="13"/>
  <c r="K17" i="13"/>
  <c r="K18" i="13"/>
  <c r="K9" i="13"/>
  <c r="J9" i="13"/>
  <c r="L9" i="13" s="1"/>
  <c r="J10" i="13"/>
  <c r="L10" i="13" s="1"/>
  <c r="J11" i="13"/>
  <c r="L11" i="13" s="1"/>
  <c r="J12" i="13"/>
  <c r="L12" i="13" s="1"/>
  <c r="J13" i="13"/>
  <c r="L13" i="13" s="1"/>
  <c r="J14" i="13"/>
  <c r="L14" i="13" s="1"/>
  <c r="J15" i="13"/>
  <c r="L15" i="13" s="1"/>
  <c r="J16" i="13"/>
  <c r="L16" i="13" s="1"/>
  <c r="J17" i="13"/>
  <c r="L17" i="13" s="1"/>
  <c r="J18" i="13"/>
  <c r="L18" i="13" s="1"/>
  <c r="F14" i="13"/>
  <c r="F13" i="13"/>
  <c r="F12" i="13"/>
  <c r="F11" i="13"/>
  <c r="E14" i="13"/>
  <c r="E13" i="13"/>
  <c r="E11" i="13"/>
  <c r="E12" i="13"/>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J118" i="1"/>
  <c r="J122" i="1"/>
  <c r="J134" i="1"/>
  <c r="J138" i="1"/>
  <c r="J150" i="1"/>
  <c r="J154" i="1"/>
  <c r="J166" i="1"/>
  <c r="J170" i="1"/>
  <c r="J182" i="1"/>
  <c r="J186" i="1"/>
  <c r="J198" i="1"/>
  <c r="J202" i="1"/>
  <c r="J214" i="1"/>
  <c r="J218" i="1"/>
  <c r="J230" i="1"/>
  <c r="J234" i="1"/>
  <c r="J246" i="1"/>
  <c r="J250" i="1"/>
  <c r="J262" i="1"/>
  <c r="J266" i="1"/>
  <c r="J278" i="1"/>
  <c r="J282" i="1"/>
  <c r="J294" i="1"/>
  <c r="J298" i="1"/>
  <c r="J310" i="1"/>
  <c r="H12" i="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H119" i="1"/>
  <c r="J119" i="1" s="1"/>
  <c r="H120" i="1"/>
  <c r="J120" i="1" s="1"/>
  <c r="H121" i="1"/>
  <c r="J121" i="1" s="1"/>
  <c r="H122" i="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H135" i="1"/>
  <c r="J135" i="1" s="1"/>
  <c r="H136" i="1"/>
  <c r="J136" i="1" s="1"/>
  <c r="H137" i="1"/>
  <c r="J137" i="1" s="1"/>
  <c r="H138" i="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H151" i="1"/>
  <c r="J151" i="1" s="1"/>
  <c r="H152" i="1"/>
  <c r="J152" i="1" s="1"/>
  <c r="H153" i="1"/>
  <c r="J153" i="1" s="1"/>
  <c r="H154" i="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H167" i="1"/>
  <c r="J167" i="1" s="1"/>
  <c r="H168" i="1"/>
  <c r="J168" i="1" s="1"/>
  <c r="H169" i="1"/>
  <c r="J169" i="1" s="1"/>
  <c r="H170" i="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H183" i="1"/>
  <c r="J183" i="1" s="1"/>
  <c r="H184" i="1"/>
  <c r="J184" i="1" s="1"/>
  <c r="H185" i="1"/>
  <c r="J185" i="1" s="1"/>
  <c r="H186" i="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H199" i="1"/>
  <c r="J199" i="1" s="1"/>
  <c r="H200" i="1"/>
  <c r="J200" i="1" s="1"/>
  <c r="H201" i="1"/>
  <c r="J201" i="1" s="1"/>
  <c r="H202" i="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H215" i="1"/>
  <c r="J215" i="1" s="1"/>
  <c r="H216" i="1"/>
  <c r="J216" i="1" s="1"/>
  <c r="H217" i="1"/>
  <c r="J217" i="1" s="1"/>
  <c r="H218" i="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H231" i="1"/>
  <c r="J231" i="1" s="1"/>
  <c r="H232" i="1"/>
  <c r="J232" i="1" s="1"/>
  <c r="H233" i="1"/>
  <c r="J233" i="1" s="1"/>
  <c r="H234" i="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H247" i="1"/>
  <c r="J247" i="1" s="1"/>
  <c r="H248" i="1"/>
  <c r="J248" i="1" s="1"/>
  <c r="H249" i="1"/>
  <c r="J249" i="1" s="1"/>
  <c r="H250" i="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H263" i="1"/>
  <c r="J263" i="1" s="1"/>
  <c r="H264" i="1"/>
  <c r="J264" i="1" s="1"/>
  <c r="H265" i="1"/>
  <c r="J265" i="1" s="1"/>
  <c r="H266" i="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H279" i="1"/>
  <c r="J279" i="1" s="1"/>
  <c r="H280" i="1"/>
  <c r="J280" i="1" s="1"/>
  <c r="H281" i="1"/>
  <c r="J281" i="1" s="1"/>
  <c r="H282" i="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H295" i="1"/>
  <c r="J295" i="1" s="1"/>
  <c r="H296" i="1"/>
  <c r="J296" i="1" s="1"/>
  <c r="H297" i="1"/>
  <c r="J297" i="1" s="1"/>
  <c r="H298" i="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H311" i="1"/>
  <c r="J311" i="1" s="1"/>
  <c r="J12" i="1" l="1"/>
  <c r="F8" i="13" s="1"/>
  <c r="E11" i="4" l="1"/>
  <c r="E10" i="4"/>
  <c r="E9" i="4"/>
  <c r="E8" i="4"/>
  <c r="E7" i="4"/>
  <c r="E6" i="4"/>
  <c r="F11" i="4"/>
  <c r="F7" i="4"/>
  <c r="F6" i="4"/>
  <c r="F8" i="4"/>
  <c r="F10" i="4"/>
  <c r="F9" i="4"/>
  <c r="D11" i="4"/>
  <c r="D7" i="4"/>
  <c r="D6" i="4"/>
  <c r="D8" i="4"/>
  <c r="D10" i="4"/>
  <c r="D9" i="4"/>
  <c r="C5" i="2"/>
  <c r="C8" i="2" s="1"/>
  <c r="C4" i="2"/>
  <c r="D7" i="2"/>
  <c r="D6" i="2"/>
  <c r="D8" i="2" s="1"/>
  <c r="C7" i="2"/>
  <c r="C6" i="2"/>
  <c r="D5"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718394-6065-479A-AF75-A0C5174A178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DD8C9F-0800-4340-9A31-4A2AFF652E62}"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<sst xmlns="http://schemas.openxmlformats.org/spreadsheetml/2006/main" count="1967" uniqueCount="80">
  <si>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</si>
  <si>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</si>
  <si>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</si>
  <si>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</si>
  <si>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</si>
  <si>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</si>
  <si>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</si>
  <si>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</si>
  <si>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</si>
  <si>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</si>
  <si>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</si>
  <si>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</si>
  <si>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</si>
  <si>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</si>
  <si>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</si>
  <si>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</si>
  <si>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</si>
  <si>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</si>
  <si>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</si>
  <si>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</si>
  <si>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</si>
  <si>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</si>
  <si>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</si>
  <si>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</si>
  <si>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</si>
  <si>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</si>
  <si>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</si>
  <si>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</si>
  <si>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</si>
  <si>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</si>
  <si>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</si>
  <si>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</si>
  <si>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</si>
  <si>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</si>
  <si>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</si>
  <si>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</si>
  <si>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</si>
  <si>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</si>
  <si>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</si>
  <si>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</si>
  <si>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</si>
  <si>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</si>
  <si>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</si>
  <si>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</si>
  <si>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</si>
  <si>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</si>
  <si>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</si>
  <si>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</si>
  <si>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</si>
  <si>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</si>
  <si>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</si>
  <si>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</si>
  <si>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</si>
  <si>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</si>
  <si>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</si>
  <si>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</si>
  <si>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</si>
  <si>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min</t>
  </si>
  <si>
    <t>max</t>
  </si>
  <si>
    <t>median</t>
  </si>
  <si>
    <t xml:space="preserve">range </t>
  </si>
  <si>
    <t xml:space="preserve"> </t>
  </si>
  <si>
    <t>Row Labels</t>
  </si>
  <si>
    <t>Sum of Amount</t>
  </si>
  <si>
    <t>Sum of Units</t>
  </si>
  <si>
    <t xml:space="preserve">  </t>
  </si>
  <si>
    <t>Grand Total</t>
  </si>
  <si>
    <t>sales per unit</t>
  </si>
  <si>
    <t xml:space="preserve">cost per unit </t>
  </si>
  <si>
    <t xml:space="preserve">total cost </t>
  </si>
  <si>
    <t>profit</t>
  </si>
  <si>
    <t xml:space="preserve">pick a county </t>
  </si>
  <si>
    <t>Quick summary</t>
  </si>
  <si>
    <t>NUMBER OF TRANSCTIONS</t>
  </si>
  <si>
    <t>total</t>
  </si>
  <si>
    <t>average</t>
  </si>
  <si>
    <t>sales</t>
  </si>
  <si>
    <t>cost</t>
  </si>
  <si>
    <t>Quantity</t>
  </si>
  <si>
    <t xml:space="preserve">By sales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</si>
</sst>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AED&quot;* #,##0.00_-;\-&quot;AED&quot;* #,##0.00_-;_-&quot;AED&quot;* &quot;-&quot;??_-;_-@_-"/>
    <numFmt numFmtId="164" formatCode="&quot;$&quot;#,##0_);[Red]\(&quot;$&quot;#,##0\)"/>
    <numFmt numFmtId="165" formatCode="&quot;$&quot;#,##0.00_);[Red]\(&quot;$&quot;#,##0.00\)"/>
    <numFmt numFmtId="166" formatCode="_-[$$-409]* #,##0_ ;_-[$$-409]* \-#,##0\ ;_-[$$-409]* &quot;-&quot;??_ ;_-@_ "/>
    <numFmt numFmtId="167" formatCode="\$#,##0.00;\(\$#,##0.00\);\$#,##0.00"/>
    <numFmt numFmtId="168" formatCode="\$#,##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249977111117893"/>
        <bgColor indexed="64"/>
      </patternFill>
    </fill>
  </fills>
  <borders count="7">
    <border>
      <left/>
      <right/>
      <top/>
      <bottom/>
      <diagonal/>
    </border>
    <border>
      <left/>
      <right/>
      <top style="dotted">
        <color theme="0" tint="-0.24994659260841701"/>
      </top>
      <bottom style="dotted">
        <color theme="0" tint="-0.2499465926084170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4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4" fillId="4" borderId="3" xfId="0" applyFont="1" applyFill="1" applyBorder="1" applyAlignment="1">
      <alignment horizontal="right"/>
    </xf>
    <xf numFmtId="0" fontId="4" fillId="4" borderId="2" xfId="0" applyFont="1" applyFill="1" applyBorder="1" applyAlignment="1">
      <alignment horizontal="right"/>
    </xf>
    <xf numFmtId="0" fontId="0" fillId="5" borderId="3" xfId="0" applyFont="1" applyFill="1" applyBorder="1"/>
    <xf numFmtId="0" fontId="0" fillId="0" borderId="3" xfId="0" applyFont="1" applyBorder="1"/>
    <xf numFmtId="166" fontId="0" fillId="0" borderId="0" xfId="0" applyNumberFormat="1"/>
    <xf numFmtId="166" fontId="0" fillId="0" borderId="0" xfId="1" applyNumberFormat="1" applyFont="1"/>
    <xf numFmtId="0" fontId="0" fillId="0" borderId="0" xfId="0" applyAlignment="1">
      <alignment horizontal="center"/>
    </xf>
    <xf numFmtId="0" fontId="0" fillId="0" borderId="0" xfId="0"/>
    <xf numFmtId="0" fontId="4" fillId="4" borderId="4" xfId="0" applyFont="1" applyFill="1" applyBorder="1"/>
    <xf numFmtId="0" fontId="4" fillId="4" borderId="4" xfId="0" applyFont="1" applyFill="1" applyBorder="1" applyAlignment="1">
      <alignment horizontal="right"/>
    </xf>
    <xf numFmtId="0" fontId="4" fillId="4" borderId="5" xfId="0" applyFont="1" applyFill="1" applyBorder="1" applyAlignment="1">
      <alignment horizontal="right"/>
    </xf>
    <xf numFmtId="0" fontId="0" fillId="6" borderId="3" xfId="0" applyFont="1" applyFill="1" applyBorder="1"/>
    <xf numFmtId="0" fontId="0" fillId="7" borderId="0" xfId="0" applyFill="1"/>
    <xf numFmtId="0" fontId="0" fillId="8" borderId="0" xfId="0" applyFill="1" applyAlignment="1">
      <alignment horizontal="left"/>
    </xf>
    <xf numFmtId="0" fontId="0" fillId="8" borderId="0" xfId="0" applyNumberFormat="1" applyFill="1"/>
    <xf numFmtId="0" fontId="0" fillId="5" borderId="6" xfId="0" applyFont="1" applyFill="1" applyBorder="1"/>
    <xf numFmtId="0" fontId="0" fillId="0" borderId="6" xfId="0" applyFon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4" fillId="4" borderId="0" xfId="0" applyFont="1" applyFill="1" applyBorder="1"/>
    <xf numFmtId="0" fontId="0" fillId="5" borderId="0" xfId="0" applyFont="1" applyFill="1" applyBorder="1"/>
    <xf numFmtId="0" fontId="0" fillId="0" borderId="0" xfId="0" applyFont="1" applyBorder="1"/>
    <xf numFmtId="0" fontId="0" fillId="10" borderId="0" xfId="0" applyFill="1"/>
    <xf numFmtId="0" fontId="0" fillId="11" borderId="0" xfId="0" applyFill="1"/>
    <xf numFmtId="0" fontId="0" fillId="10" borderId="0" xfId="0" applyNumberFormat="1" applyFill="1"/>
    <xf numFmtId="2" fontId="0" fillId="0" borderId="0" xfId="0" applyNumberFormat="1"/>
    <xf numFmtId="0" fontId="0" fillId="0" borderId="0" xfId="0"/>
    <xf numFmtId="0" fontId="0" fillId="0" borderId="0" xfId="0" applyAlignment="1">
      <alignment horizontal="center"/>
    </xf>
    <xf numFmtId="0" fontId="0" fillId="9" borderId="0" xfId="0" applyFill="1" applyAlignment="1">
      <alignment horizontal="left"/>
    </xf>
    <xf numFmtId="0" fontId="0" fillId="9" borderId="0" xfId="0" applyFill="1"/>
  </cellXfs>
  <cellStyles count="2">
    <cellStyle name="Currency" xfId="1" builtinId="4"/>
    <cellStyle name="Normal" xfId="0" builtinId="0"/>
  </cellStyles>
  <dxfs count="30">
    <dxf>
      <alignment horizontal="center"/>
    </dxf>
    <dxf>
      <font>
        <color rgb="FF9C0006"/>
      </font>
      <fill>
        <patternFill>
          <bgColor rgb="FFFFC7CE"/>
        </patternFill>
      </fill>
    </dxf>
    <dxf>
      <fill>
        <patternFill patternType="solid">
          <bgColor theme="5" tint="0.39997558519241921"/>
        </patternFill>
      </fill>
    </dxf>
    <dxf>
      <fill>
        <patternFill>
          <bgColor theme="5" tint="-0.249977111117893"/>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bgColor theme="5" tint="0.39997558519241921"/>
        </patternFill>
      </fill>
    </dxf>
    <dxf>
      <fill>
        <patternFill patternType="solid">
          <bgColor theme="0"/>
        </patternFill>
      </fill>
    </dxf>
    <dxf>
      <fill>
        <patternFill patternType="solid">
          <bgColor theme="0"/>
        </patternFill>
      </fill>
    </dxf>
    <dxf>
      <numFmt numFmtId="0" formatCode="General"/>
    </dxf>
    <dxf>
      <numFmt numFmtId="166" formatCode="_-[$$-409]* #,##0_ ;_-[$$-409]* \-#,##0\ ;_-[$$-409]* &quot;-&quot;??_ ;_-@_ "/>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0" formatCode="Genera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523875</xdr:colOff>
      <xdr:row>1</xdr:row>
      <xdr:rowOff>142875</xdr:rowOff>
    </xdr:from>
    <xdr:to>
      <xdr:col>8</xdr:col>
      <xdr:colOff>523875</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8DED8ECC-BF99-4D20-A038-8F938BBD95C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752975" y="333375"/>
              <a:ext cx="1828800" cy="25241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476250</xdr:colOff>
      <xdr:row>5</xdr:row>
      <xdr:rowOff>180975</xdr:rowOff>
    </xdr:from>
    <xdr:to>
      <xdr:col>7</xdr:col>
      <xdr:colOff>514350</xdr:colOff>
      <xdr:row>19</xdr:row>
      <xdr:rowOff>38100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180F8971-CC61-4F6D-A02F-ABCE30DFC65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81400" y="1133475"/>
              <a:ext cx="1828800" cy="25241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323850</xdr:colOff>
      <xdr:row>7</xdr:row>
      <xdr:rowOff>0</xdr:rowOff>
    </xdr:from>
    <xdr:to>
      <xdr:col>11</xdr:col>
      <xdr:colOff>533400</xdr:colOff>
      <xdr:row>8</xdr:row>
      <xdr:rowOff>19050</xdr:rowOff>
    </xdr:to>
    <xdr:pic>
      <xdr:nvPicPr>
        <xdr:cNvPr id="3" name="Graphic 2" descr="Close">
          <a:extLst>
            <a:ext uri="{FF2B5EF4-FFF2-40B4-BE49-F238E27FC236}">
              <a16:creationId xmlns:a16="http://schemas.microsoft.com/office/drawing/2014/main" id="{85C4D778-3B78-445B-A529-A575D90687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01050" y="1333500"/>
          <a:ext cx="209550" cy="209550"/>
        </a:xfrm>
        <a:prstGeom prst="rect">
          <a:avLst/>
        </a:prstGeom>
      </xdr:spPr>
    </xdr:pic>
    <xdr:clientData/>
  </xdr:twoCellAnchor>
  <xdr:twoCellAnchor editAs="oneCell">
    <xdr:from>
      <xdr:col>11</xdr:col>
      <xdr:colOff>104775</xdr:colOff>
      <xdr:row>7</xdr:row>
      <xdr:rowOff>0</xdr:rowOff>
    </xdr:from>
    <xdr:to>
      <xdr:col>11</xdr:col>
      <xdr:colOff>295275</xdr:colOff>
      <xdr:row>8</xdr:row>
      <xdr:rowOff>0</xdr:rowOff>
    </xdr:to>
    <xdr:pic>
      <xdr:nvPicPr>
        <xdr:cNvPr id="5" name="Graphic 4" descr="Checkmark">
          <a:extLst>
            <a:ext uri="{FF2B5EF4-FFF2-40B4-BE49-F238E27FC236}">
              <a16:creationId xmlns:a16="http://schemas.microsoft.com/office/drawing/2014/main" id="{E3E381DC-CAA8-441B-BA82-95FF44BF85E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181975" y="1333500"/>
          <a:ext cx="190500" cy="190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97.489727083332" createdVersion="6" refreshedVersion="6" minRefreshableVersion="3" recordCount="300" xr:uid="{428037FC-638C-4E13-9124-E534D17F5B2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499749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99.432535300926" backgroundQuery="1" createdVersion="6" refreshedVersion="6" minRefreshableVersion="3" recordCount="0" supportSubquery="1" supportAdvancedDrill="1" xr:uid="{38252B3F-8BF8-4919-82C5-8C18E14301D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99.432529050922" backgroundQuery="1" createdVersion="6" refreshedVersion="6" minRefreshableVersion="3" recordCount="0" supportSubquery="1" supportAdvancedDrill="1" xr:uid="{8F631330-4452-41D6-94EC-019B75D7889C}">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99.432532754632" backgroundQuery="1" createdVersion="6" refreshedVersion="6" minRefreshableVersion="3" recordCount="0" supportSubquery="1" supportAdvancedDrill="1" xr:uid="{730E3199-FCFB-45AE-9C96-B3EC9093E306}">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99.435270023147" backgroundQuery="1" createdVersion="6" refreshedVersion="6" minRefreshableVersion="3" recordCount="0" supportSubquery="1" supportAdvancedDrill="1" xr:uid="{72F18391-30BF-442C-9C88-2C86834BDD43}">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99.435046527775" backgroundQuery="1" createdVersion="3" refreshedVersion="6" minRefreshableVersion="3" recordCount="0" supportSubquery="1" supportAdvancedDrill="1" xr:uid="{E2681AF6-2931-469D-9200-6D9A20180924}">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0857957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6CE33D-5DF2-4551-8220-C03CAA16F822}"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D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1"/>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12">
    <format dxfId="13">
      <pivotArea field="1" type="button" dataOnly="0" labelOnly="1" outline="0" axis="axisRow" fieldPosition="0"/>
    </format>
    <format dxfId="12">
      <pivotArea dataOnly="0" labelOnly="1" outline="0" fieldPosition="0">
        <references count="1">
          <reference field="4294967294" count="2">
            <x v="0"/>
            <x v="2"/>
          </reference>
        </references>
      </pivotArea>
    </format>
    <format dxfId="11">
      <pivotArea field="1" type="button" dataOnly="0" labelOnly="1" outline="0" axis="axisRow" fieldPosition="0"/>
    </format>
    <format dxfId="10">
      <pivotArea dataOnly="0" labelOnly="1" outline="0" fieldPosition="0">
        <references count="1">
          <reference field="4294967294" count="2">
            <x v="0"/>
            <x v="2"/>
          </reference>
        </references>
      </pivotArea>
    </format>
    <format dxfId="9">
      <pivotArea outline="0" collapsedLevelsAreSubtotals="1" fieldPosition="0"/>
    </format>
    <format dxfId="8">
      <pivotArea dataOnly="0" labelOnly="1" fieldPosition="0">
        <references count="1">
          <reference field="1" count="0"/>
        </references>
      </pivotArea>
    </format>
    <format dxfId="7">
      <pivotArea dataOnly="0" labelOnly="1" grandRow="1" outline="0" fieldPosition="0"/>
    </format>
    <format dxfId="6">
      <pivotArea outline="0" collapsedLevelsAreSubtotals="1" fieldPosition="0"/>
    </format>
    <format dxfId="5">
      <pivotArea dataOnly="0" labelOnly="1" fieldPosition="0">
        <references count="1">
          <reference field="1" count="0"/>
        </references>
      </pivotArea>
    </format>
    <format dxfId="4">
      <pivotArea dataOnly="0" labelOnly="1" grandRow="1" outline="0" fieldPosition="0"/>
    </format>
    <format dxfId="3">
      <pivotArea dataOnly="0" grandRow="1" fieldPosition="0"/>
    </format>
    <format dxfId="2">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2AA41-5B12-4E93-8D66-BE508E335039}"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B7" firstHeaderRow="1" firstDataRow="1" firstDataCol="1"/>
  <pivotFields count="2">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420E06-3550-4ECC-AD70-9FCEADB7AAF8}" name="PivotTable2"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4:D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284506-1DF3-4919-8F48-A752CEF16B19}" name="PivotTable3"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4:I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8E2D0-0808-4C2B-991D-868833257DBB}"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25" firstHeaderRow="1" firstDataRow="1" firstDataCol="1"/>
  <pivotFields count="3">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1">
    <i>
      <x v="6"/>
    </i>
    <i>
      <x v="9"/>
    </i>
    <i>
      <x v="8"/>
    </i>
    <i>
      <x v="19"/>
    </i>
    <i>
      <x v="10"/>
    </i>
    <i>
      <x v="11"/>
    </i>
    <i>
      <x v="16"/>
    </i>
    <i>
      <x/>
    </i>
    <i>
      <x v="13"/>
    </i>
    <i>
      <x v="7"/>
    </i>
    <i>
      <x v="3"/>
    </i>
    <i>
      <x v="4"/>
    </i>
    <i>
      <x v="17"/>
    </i>
    <i>
      <x v="2"/>
    </i>
    <i>
      <x v="15"/>
    </i>
    <i>
      <x v="14"/>
    </i>
    <i>
      <x v="1"/>
    </i>
    <i>
      <x v="18"/>
    </i>
    <i>
      <x v="12"/>
    </i>
    <i>
      <x v="5"/>
    </i>
    <i t="grand">
      <x/>
    </i>
  </rowItems>
  <colItems count="1">
    <i/>
  </colItems>
  <dataFields count="1">
    <dataField fld="1" subtotal="count" baseField="0" baseItem="0"/>
  </dataFields>
  <formats count="1">
    <format dxfId="0">
      <pivotArea dataOnly="0" labelOnly="1" outline="0" axis="axisValues" fieldPosition="0"/>
    </format>
  </formats>
  <pivotHierarchies count="14">
    <pivotHierarchy dragToData="1"/>
    <pivotHierarchy multipleItemSelectionAllowed="1" dragToData="1">
      <members count="1" level="1">
        <member name="[data].[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11EDE6C-699D-432B-A54A-6B3A74C79331}" sourceName="Sales Person">
  <pivotTables>
    <pivotTable tabId="6" name="PivotTable1"/>
  </pivotTables>
  <data>
    <tabular pivotCacheId="849974924">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557C21B-72A5-47E2-BC12-1C2FCE386377}" sourceName="[data].[Geography]">
  <pivotTables>
    <pivotTable tabId="11" name="PivotTable4"/>
  </pivotTables>
  <data>
    <olap pivotCacheId="70857957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New Zeala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19A47DB-626F-4FB0-99D0-7A679EF015D0}" cache="Slicer_Sales_Person" caption="Sales 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C816B2F-B14F-4726-8537-78FE05EFB2DB}"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783E2A-3933-4ABE-83F1-F5AC1F4D2D41}" name="data" displayName="data" ref="C11:J311" totalsRowShown="0" headerRowDxfId="28">
  <autoFilter ref="C11:J311" xr:uid="{7AE7FCA9-3329-49EF-B88A-16C75A49CA42}"/>
  <tableColumns count="8">
    <tableColumn id="1" xr3:uid="{FF8FB5DC-E00C-4B8C-84D2-57315FAA9063}" name="Sales Person"/>
    <tableColumn id="2" xr3:uid="{4A608127-203C-4E8E-AC88-828A2B5E1187}" name="Geography"/>
    <tableColumn id="3" xr3:uid="{606EC7B3-D7CD-4D37-AE68-C7507035AB2B}" name="Product"/>
    <tableColumn id="4" xr3:uid="{AE46D174-631A-4EA4-8A9A-EFFD117C237E}" name="Amount" dataDxfId="27"/>
    <tableColumn id="5" xr3:uid="{9E207973-827E-46C7-BA48-DF39B9567A6E}" name="Units" dataDxfId="26"/>
    <tableColumn id="6" xr3:uid="{826BE50A-C8A8-42F6-AF3B-D77D68CD5FDB}" name="cost per unit " dataDxfId="25">
      <calculatedColumnFormula>VLOOKUP(data[[#This Row],[Product]],$Z$12:$AA$311,2,FALSE)</calculatedColumnFormula>
    </tableColumn>
    <tableColumn id="8" xr3:uid="{C6E876B0-5406-49DA-B195-4F49BD6FAFEA}" name="profit" dataDxfId="24">
      <calculatedColumnFormula>data[[#This Row],[Amount]]-data[[#This Row],[total cost ]]</calculatedColumnFormula>
    </tableColumn>
    <tableColumn id="7" xr3:uid="{B7E0254B-BDC0-47C7-A09B-CE4782837AE4}" name="total cost " dataDxfId="23">
      <calculatedColumnFormula>data[[#This Row],[Units]]*data[[#This Row],[cost per unit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8375E1-C559-41E9-B7D4-18CF388A6BD4}" name="data4" displayName="data4" ref="C3:G303" totalsRowShown="0" headerRowDxfId="21">
  <autoFilter ref="C3:G303" xr:uid="{E3EC8A47-2EB8-4B8D-A7F2-591886A9C2C7}"/>
  <sortState ref="C4:G303">
    <sortCondition descending="1" ref="G3:G303"/>
  </sortState>
  <tableColumns count="5">
    <tableColumn id="1" xr3:uid="{50D25130-C469-454E-B621-A4736137CE48}" name="Sales Person"/>
    <tableColumn id="2" xr3:uid="{55EEF7AB-1202-41DE-8304-F4AF526B0E74}" name="Geography"/>
    <tableColumn id="3" xr3:uid="{33BAAAA0-8E5D-4B7D-AFA6-080270791554}" name="Product"/>
    <tableColumn id="4" xr3:uid="{7BD4EEB2-9B7F-4B3D-A40F-CD4CE971B5D4}" name="Amount" dataDxfId="20"/>
    <tableColumn id="5" xr3:uid="{486D8B43-D0B1-4A4F-97A4-1699561835ED}" name="Units"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ED8435-CD42-4950-B848-5B69214E427F}" name="Table4" displayName="Table4" ref="C5:F11" totalsRowShown="0" headerRowBorderDxfId="18" tableBorderDxfId="17">
  <sortState ref="C6:F11">
    <sortCondition descending="1" ref="D5:D11"/>
  </sortState>
  <tableColumns count="4">
    <tableColumn id="1" xr3:uid="{DD9F732C-879D-41F2-98B9-5DE602AEAE3F}" name="Geography" dataDxfId="16"/>
    <tableColumn id="2" xr3:uid="{B8C7B325-B2C2-4086-8AF7-B95645A7B257}" name="Amount" dataDxfId="15">
      <calculatedColumnFormula>SUMIFS(data[Amount],data[Geography],Table4[[#This Row],[Geography]])</calculatedColumnFormula>
    </tableColumn>
    <tableColumn id="4" xr3:uid="{D8B438D4-3A36-49BB-801A-4E390AE85392}" name=" ">
      <calculatedColumnFormula>SUMIFS(data[Amount],data[Geography],Table4[[#This Row],[Geography]])</calculatedColumnFormula>
    </tableColumn>
    <tableColumn id="3" xr3:uid="{683951EB-0930-44E5-B40F-AB677105270B}" name="Units" dataDxfId="14">
      <calculatedColumnFormula>SUMIFS(data[Units],data[Geography],Table4[[#This Row],[Geography]])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Normal="100" workbookViewId="0">
      <selection activeCell="E7" sqref="E7"/>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0" customWidth="1"/>
    <col min="7" max="7" width="11.85546875" customWidth="1"/>
    <col min="8" max="8" width="24.5703125" customWidth="1"/>
    <col min="9" max="9" width="24.5703125" style="19" customWidth="1"/>
    <col min="10" max="10" width="21.7109375" customWidth="1"/>
    <col min="11" max="11" width="21.4257812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50</v>
      </c>
      <c r="H11" s="6" t="s">
        <v>68</v>
      </c>
      <c r="I11" s="6" t="s">
        <v>70</v>
      </c>
      <c r="J11" s="6" t="s">
        <v>69</v>
      </c>
      <c r="K11" s="9" t="s">
        <v>43</v>
      </c>
      <c r="L11" s="2"/>
      <c r="Z11" t="s">
        <v>0</v>
      </c>
      <c r="AA11" t="s">
        <v>51</v>
      </c>
    </row>
    <row r="12" spans="1:27" x14ac:dyDescent="0.25">
      <c r="C12" t="s">
        <v>40</v>
      </c>
      <c r="D12" t="s">
        <v>37</v>
      </c>
      <c r="E12" t="s">
        <v>30</v>
      </c>
      <c r="F12" s="4">
        <v>1624</v>
      </c>
      <c r="G12" s="5">
        <v>114</v>
      </c>
      <c r="H12">
        <f>VLOOKUP(data[[#This Row],[Product]],$Z$12:$AA$311,2,FALSE)</f>
        <v>14.49</v>
      </c>
      <c r="I12" s="19">
        <f>data[[#This Row],[Amount]]-data[[#This Row],[total cost ]]</f>
        <v>-27.860000000000127</v>
      </c>
      <c r="J12">
        <f>data[[#This Row],[Units]]*data[[#This Row],[cost per unit ]]</f>
        <v>1651.8600000000001</v>
      </c>
      <c r="K12" s="7">
        <v>1</v>
      </c>
      <c r="L12" s="8" t="s">
        <v>44</v>
      </c>
      <c r="Z12" t="s">
        <v>13</v>
      </c>
      <c r="AA12" s="11">
        <v>9.33</v>
      </c>
    </row>
    <row r="13" spans="1:27" x14ac:dyDescent="0.25">
      <c r="C13" t="s">
        <v>8</v>
      </c>
      <c r="D13" t="s">
        <v>35</v>
      </c>
      <c r="E13" t="s">
        <v>32</v>
      </c>
      <c r="F13" s="4">
        <v>6706</v>
      </c>
      <c r="G13" s="5">
        <v>459</v>
      </c>
      <c r="H13">
        <f>VLOOKUP(data[[#This Row],[Product]],$Z$12:$AA$311,2,FALSE)</f>
        <v>8.65</v>
      </c>
      <c r="I13" s="19">
        <f>data[[#This Row],[Amount]]-data[[#This Row],[total cost ]]</f>
        <v>2735.6499999999996</v>
      </c>
      <c r="J13">
        <f>data[[#This Row],[Units]]*data[[#This Row],[cost per unit ]]</f>
        <v>3970.3500000000004</v>
      </c>
      <c r="K13" s="7">
        <v>2</v>
      </c>
      <c r="L13" s="8" t="s">
        <v>53</v>
      </c>
      <c r="Z13" t="s">
        <v>14</v>
      </c>
      <c r="AA13" s="11">
        <v>11.7</v>
      </c>
    </row>
    <row r="14" spans="1:27" x14ac:dyDescent="0.25">
      <c r="C14" t="s">
        <v>9</v>
      </c>
      <c r="D14" t="s">
        <v>35</v>
      </c>
      <c r="E14" t="s">
        <v>4</v>
      </c>
      <c r="F14" s="4">
        <v>959</v>
      </c>
      <c r="G14" s="5">
        <v>147</v>
      </c>
      <c r="H14">
        <f>VLOOKUP(data[[#This Row],[Product]],$Z$12:$AA$311,2,FALSE)</f>
        <v>11.88</v>
      </c>
      <c r="I14" s="19">
        <f>data[[#This Row],[Amount]]-data[[#This Row],[total cost ]]</f>
        <v>-787.36000000000013</v>
      </c>
      <c r="J14">
        <f>data[[#This Row],[Units]]*data[[#This Row],[cost per unit ]]</f>
        <v>1746.3600000000001</v>
      </c>
      <c r="K14" s="7">
        <v>3</v>
      </c>
      <c r="L14" s="8" t="s">
        <v>45</v>
      </c>
      <c r="Z14" t="s">
        <v>4</v>
      </c>
      <c r="AA14" s="11">
        <v>11.88</v>
      </c>
    </row>
    <row r="15" spans="1:27" x14ac:dyDescent="0.25">
      <c r="C15" t="s">
        <v>41</v>
      </c>
      <c r="D15" t="s">
        <v>36</v>
      </c>
      <c r="E15" t="s">
        <v>18</v>
      </c>
      <c r="F15" s="4">
        <v>9632</v>
      </c>
      <c r="G15" s="5">
        <v>288</v>
      </c>
      <c r="H15">
        <f>VLOOKUP(data[[#This Row],[Product]],$Z$12:$AA$311,2,FALSE)</f>
        <v>6.47</v>
      </c>
      <c r="I15" s="19">
        <f>data[[#This Row],[Amount]]-data[[#This Row],[total cost ]]</f>
        <v>7768.64</v>
      </c>
      <c r="J15">
        <f>data[[#This Row],[Units]]*data[[#This Row],[cost per unit ]]</f>
        <v>1863.36</v>
      </c>
      <c r="K15" s="7">
        <v>4</v>
      </c>
      <c r="L15" s="8" t="s">
        <v>46</v>
      </c>
      <c r="Z15" t="s">
        <v>15</v>
      </c>
      <c r="AA15" s="11">
        <v>11.73</v>
      </c>
    </row>
    <row r="16" spans="1:27" x14ac:dyDescent="0.25">
      <c r="C16" t="s">
        <v>6</v>
      </c>
      <c r="D16" t="s">
        <v>39</v>
      </c>
      <c r="E16" t="s">
        <v>25</v>
      </c>
      <c r="F16" s="4">
        <v>2100</v>
      </c>
      <c r="G16" s="5">
        <v>414</v>
      </c>
      <c r="H16">
        <f>VLOOKUP(data[[#This Row],[Product]],$Z$12:$AA$311,2,FALSE)</f>
        <v>13.15</v>
      </c>
      <c r="I16" s="19">
        <f>data[[#This Row],[Amount]]-data[[#This Row],[total cost ]]</f>
        <v>-3344.1000000000004</v>
      </c>
      <c r="J16">
        <f>data[[#This Row],[Units]]*data[[#This Row],[cost per unit ]]</f>
        <v>5444.1</v>
      </c>
      <c r="K16" s="7">
        <v>5</v>
      </c>
      <c r="L16" s="8" t="s">
        <v>54</v>
      </c>
      <c r="Z16" t="s">
        <v>16</v>
      </c>
      <c r="AA16" s="11">
        <v>8.7899999999999991</v>
      </c>
    </row>
    <row r="17" spans="3:27" x14ac:dyDescent="0.25">
      <c r="C17" t="s">
        <v>40</v>
      </c>
      <c r="D17" t="s">
        <v>35</v>
      </c>
      <c r="E17" t="s">
        <v>33</v>
      </c>
      <c r="F17" s="4">
        <v>8869</v>
      </c>
      <c r="G17" s="5">
        <v>432</v>
      </c>
      <c r="H17">
        <f>VLOOKUP(data[[#This Row],[Product]],$Z$12:$AA$311,2,FALSE)</f>
        <v>12.37</v>
      </c>
      <c r="I17" s="19">
        <f>data[[#This Row],[Amount]]-data[[#This Row],[total cost ]]</f>
        <v>3525.1600000000008</v>
      </c>
      <c r="J17">
        <f>data[[#This Row],[Units]]*data[[#This Row],[cost per unit ]]</f>
        <v>5343.8399999999992</v>
      </c>
      <c r="K17" s="7">
        <v>6</v>
      </c>
      <c r="L17" s="8" t="s">
        <v>55</v>
      </c>
      <c r="Z17" t="s">
        <v>17</v>
      </c>
      <c r="AA17" s="11">
        <v>3.11</v>
      </c>
    </row>
    <row r="18" spans="3:27" x14ac:dyDescent="0.25">
      <c r="C18" t="s">
        <v>6</v>
      </c>
      <c r="D18" t="s">
        <v>38</v>
      </c>
      <c r="E18" t="s">
        <v>31</v>
      </c>
      <c r="F18" s="4">
        <v>2681</v>
      </c>
      <c r="G18" s="5">
        <v>54</v>
      </c>
      <c r="H18">
        <f>VLOOKUP(data[[#This Row],[Product]],$Z$12:$AA$311,2,FALSE)</f>
        <v>5.79</v>
      </c>
      <c r="I18" s="19">
        <f>data[[#This Row],[Amount]]-data[[#This Row],[total cost ]]</f>
        <v>2368.34</v>
      </c>
      <c r="J18">
        <f>data[[#This Row],[Units]]*data[[#This Row],[cost per unit ]]</f>
        <v>312.66000000000003</v>
      </c>
      <c r="K18" s="7">
        <v>7</v>
      </c>
      <c r="L18" s="8" t="s">
        <v>49</v>
      </c>
      <c r="Z18" t="s">
        <v>18</v>
      </c>
      <c r="AA18" s="11">
        <v>6.47</v>
      </c>
    </row>
    <row r="19" spans="3:27" x14ac:dyDescent="0.25">
      <c r="C19" t="s">
        <v>8</v>
      </c>
      <c r="D19" t="s">
        <v>35</v>
      </c>
      <c r="E19" t="s">
        <v>22</v>
      </c>
      <c r="F19" s="4">
        <v>5012</v>
      </c>
      <c r="G19" s="5">
        <v>210</v>
      </c>
      <c r="H19">
        <f>VLOOKUP(data[[#This Row],[Product]],$Z$12:$AA$311,2,FALSE)</f>
        <v>9.77</v>
      </c>
      <c r="I19" s="19">
        <f>data[[#This Row],[Amount]]-data[[#This Row],[total cost ]]</f>
        <v>2960.3</v>
      </c>
      <c r="J19">
        <f>data[[#This Row],[Units]]*data[[#This Row],[cost per unit ]]</f>
        <v>2051.6999999999998</v>
      </c>
      <c r="K19" s="7">
        <v>8</v>
      </c>
      <c r="L19" s="8" t="s">
        <v>52</v>
      </c>
      <c r="Z19" t="s">
        <v>19</v>
      </c>
      <c r="AA19" s="11">
        <v>7.64</v>
      </c>
    </row>
    <row r="20" spans="3:27" x14ac:dyDescent="0.25">
      <c r="C20" t="s">
        <v>7</v>
      </c>
      <c r="D20" t="s">
        <v>38</v>
      </c>
      <c r="E20" t="s">
        <v>14</v>
      </c>
      <c r="F20" s="4">
        <v>1281</v>
      </c>
      <c r="G20" s="5">
        <v>75</v>
      </c>
      <c r="H20">
        <f>VLOOKUP(data[[#This Row],[Product]],$Z$12:$AA$311,2,FALSE)</f>
        <v>11.7</v>
      </c>
      <c r="I20" s="19">
        <f>data[[#This Row],[Amount]]-data[[#This Row],[total cost ]]</f>
        <v>403.5</v>
      </c>
      <c r="J20">
        <f>data[[#This Row],[Units]]*data[[#This Row],[cost per unit ]]</f>
        <v>877.5</v>
      </c>
      <c r="K20" s="7">
        <v>9</v>
      </c>
      <c r="L20" s="8" t="s">
        <v>47</v>
      </c>
      <c r="Z20" t="s">
        <v>20</v>
      </c>
      <c r="AA20" s="11">
        <v>10.62</v>
      </c>
    </row>
    <row r="21" spans="3:27" x14ac:dyDescent="0.25">
      <c r="C21" t="s">
        <v>5</v>
      </c>
      <c r="D21" t="s">
        <v>37</v>
      </c>
      <c r="E21" t="s">
        <v>14</v>
      </c>
      <c r="F21" s="4">
        <v>4991</v>
      </c>
      <c r="G21" s="5">
        <v>12</v>
      </c>
      <c r="H21">
        <f>VLOOKUP(data[[#This Row],[Product]],$Z$12:$AA$311,2,FALSE)</f>
        <v>11.7</v>
      </c>
      <c r="I21" s="19">
        <f>data[[#This Row],[Amount]]-data[[#This Row],[total cost ]]</f>
        <v>4850.6000000000004</v>
      </c>
      <c r="J21">
        <f>data[[#This Row],[Units]]*data[[#This Row],[cost per unit ]]</f>
        <v>140.39999999999998</v>
      </c>
      <c r="K21" s="7">
        <v>10</v>
      </c>
      <c r="L21" s="8" t="s">
        <v>48</v>
      </c>
      <c r="Z21" t="s">
        <v>21</v>
      </c>
      <c r="AA21" s="11">
        <v>9</v>
      </c>
    </row>
    <row r="22" spans="3:27" x14ac:dyDescent="0.25">
      <c r="C22" t="s">
        <v>2</v>
      </c>
      <c r="D22" t="s">
        <v>39</v>
      </c>
      <c r="E22" t="s">
        <v>25</v>
      </c>
      <c r="F22" s="4">
        <v>1785</v>
      </c>
      <c r="G22" s="5">
        <v>462</v>
      </c>
      <c r="H22">
        <f>VLOOKUP(data[[#This Row],[Product]],$Z$12:$AA$311,2,FALSE)</f>
        <v>13.15</v>
      </c>
      <c r="I22" s="19">
        <f>data[[#This Row],[Amount]]-data[[#This Row],[total cost ]]</f>
        <v>-4290.3</v>
      </c>
      <c r="J22">
        <f>data[[#This Row],[Units]]*data[[#This Row],[cost per unit ]]</f>
        <v>6075.3</v>
      </c>
      <c r="Z22" t="s">
        <v>22</v>
      </c>
      <c r="AA22" s="11">
        <v>9.77</v>
      </c>
    </row>
    <row r="23" spans="3:27" x14ac:dyDescent="0.25">
      <c r="C23" t="s">
        <v>3</v>
      </c>
      <c r="D23" t="s">
        <v>37</v>
      </c>
      <c r="E23" t="s">
        <v>17</v>
      </c>
      <c r="F23" s="4">
        <v>3983</v>
      </c>
      <c r="G23" s="5">
        <v>144</v>
      </c>
      <c r="H23">
        <f>VLOOKUP(data[[#This Row],[Product]],$Z$12:$AA$311,2,FALSE)</f>
        <v>3.11</v>
      </c>
      <c r="I23" s="19">
        <f>data[[#This Row],[Amount]]-data[[#This Row],[total cost ]]</f>
        <v>3535.16</v>
      </c>
      <c r="J23">
        <f>data[[#This Row],[Units]]*data[[#This Row],[cost per unit ]]</f>
        <v>447.84</v>
      </c>
      <c r="Z23" t="s">
        <v>23</v>
      </c>
      <c r="AA23" s="11">
        <v>6.49</v>
      </c>
    </row>
    <row r="24" spans="3:27" x14ac:dyDescent="0.25">
      <c r="C24" t="s">
        <v>9</v>
      </c>
      <c r="D24" t="s">
        <v>38</v>
      </c>
      <c r="E24" t="s">
        <v>16</v>
      </c>
      <c r="F24" s="4">
        <v>2646</v>
      </c>
      <c r="G24" s="5">
        <v>120</v>
      </c>
      <c r="H24">
        <f>VLOOKUP(data[[#This Row],[Product]],$Z$12:$AA$311,2,FALSE)</f>
        <v>8.7899999999999991</v>
      </c>
      <c r="I24" s="19">
        <f>data[[#This Row],[Amount]]-data[[#This Row],[total cost ]]</f>
        <v>1591.2</v>
      </c>
      <c r="J24">
        <f>data[[#This Row],[Units]]*data[[#This Row],[cost per unit ]]</f>
        <v>1054.8</v>
      </c>
      <c r="Z24" t="s">
        <v>24</v>
      </c>
      <c r="AA24" s="11">
        <v>4.97</v>
      </c>
    </row>
    <row r="25" spans="3:27" x14ac:dyDescent="0.25">
      <c r="C25" t="s">
        <v>2</v>
      </c>
      <c r="D25" t="s">
        <v>34</v>
      </c>
      <c r="E25" t="s">
        <v>13</v>
      </c>
      <c r="F25" s="4">
        <v>252</v>
      </c>
      <c r="G25" s="5">
        <v>54</v>
      </c>
      <c r="H25">
        <f>VLOOKUP(data[[#This Row],[Product]],$Z$12:$AA$311,2,FALSE)</f>
        <v>9.33</v>
      </c>
      <c r="I25" s="19">
        <f>data[[#This Row],[Amount]]-data[[#This Row],[total cost ]]</f>
        <v>-251.82</v>
      </c>
      <c r="J25">
        <f>data[[#This Row],[Units]]*data[[#This Row],[cost per unit ]]</f>
        <v>503.82</v>
      </c>
      <c r="Z25" t="s">
        <v>25</v>
      </c>
      <c r="AA25" s="11">
        <v>13.15</v>
      </c>
    </row>
    <row r="26" spans="3:27" x14ac:dyDescent="0.25">
      <c r="C26" t="s">
        <v>3</v>
      </c>
      <c r="D26" t="s">
        <v>35</v>
      </c>
      <c r="E26" t="s">
        <v>25</v>
      </c>
      <c r="F26" s="4">
        <v>2464</v>
      </c>
      <c r="G26" s="5">
        <v>234</v>
      </c>
      <c r="H26">
        <f>VLOOKUP(data[[#This Row],[Product]],$Z$12:$AA$311,2,FALSE)</f>
        <v>13.15</v>
      </c>
      <c r="I26" s="19">
        <f>data[[#This Row],[Amount]]-data[[#This Row],[total cost ]]</f>
        <v>-613.09999999999991</v>
      </c>
      <c r="J26">
        <f>data[[#This Row],[Units]]*data[[#This Row],[cost per unit ]]</f>
        <v>3077.1</v>
      </c>
      <c r="Z26" t="s">
        <v>26</v>
      </c>
      <c r="AA26" s="11">
        <v>5.6</v>
      </c>
    </row>
    <row r="27" spans="3:27" x14ac:dyDescent="0.25">
      <c r="C27" t="s">
        <v>3</v>
      </c>
      <c r="D27" t="s">
        <v>35</v>
      </c>
      <c r="E27" t="s">
        <v>29</v>
      </c>
      <c r="F27" s="4">
        <v>2114</v>
      </c>
      <c r="G27" s="5">
        <v>66</v>
      </c>
      <c r="H27">
        <f>VLOOKUP(data[[#This Row],[Product]],$Z$12:$AA$311,2,FALSE)</f>
        <v>7.16</v>
      </c>
      <c r="I27" s="19">
        <f>data[[#This Row],[Amount]]-data[[#This Row],[total cost ]]</f>
        <v>1641.44</v>
      </c>
      <c r="J27">
        <f>data[[#This Row],[Units]]*data[[#This Row],[cost per unit ]]</f>
        <v>472.56</v>
      </c>
      <c r="Z27" t="s">
        <v>27</v>
      </c>
      <c r="AA27" s="11">
        <v>16.73</v>
      </c>
    </row>
    <row r="28" spans="3:27" x14ac:dyDescent="0.25">
      <c r="C28" t="s">
        <v>6</v>
      </c>
      <c r="D28" t="s">
        <v>37</v>
      </c>
      <c r="E28" t="s">
        <v>31</v>
      </c>
      <c r="F28" s="4">
        <v>7693</v>
      </c>
      <c r="G28" s="5">
        <v>87</v>
      </c>
      <c r="H28">
        <f>VLOOKUP(data[[#This Row],[Product]],$Z$12:$AA$311,2,FALSE)</f>
        <v>5.79</v>
      </c>
      <c r="I28" s="19">
        <f>data[[#This Row],[Amount]]-data[[#This Row],[total cost ]]</f>
        <v>7189.27</v>
      </c>
      <c r="J28">
        <f>data[[#This Row],[Units]]*data[[#This Row],[cost per unit ]]</f>
        <v>503.73</v>
      </c>
      <c r="Z28" t="s">
        <v>28</v>
      </c>
      <c r="AA28" s="11">
        <v>10.38</v>
      </c>
    </row>
    <row r="29" spans="3:27" x14ac:dyDescent="0.25">
      <c r="C29" t="s">
        <v>5</v>
      </c>
      <c r="D29" t="s">
        <v>34</v>
      </c>
      <c r="E29" t="s">
        <v>20</v>
      </c>
      <c r="F29" s="4">
        <v>15610</v>
      </c>
      <c r="G29" s="5">
        <v>339</v>
      </c>
      <c r="H29">
        <f>VLOOKUP(data[[#This Row],[Product]],$Z$12:$AA$311,2,FALSE)</f>
        <v>10.62</v>
      </c>
      <c r="I29" s="19">
        <f>data[[#This Row],[Amount]]-data[[#This Row],[total cost ]]</f>
        <v>12009.82</v>
      </c>
      <c r="J29">
        <f>data[[#This Row],[Units]]*data[[#This Row],[cost per unit ]]</f>
        <v>3600.18</v>
      </c>
      <c r="Z29" t="s">
        <v>29</v>
      </c>
      <c r="AA29" s="11">
        <v>7.16</v>
      </c>
    </row>
    <row r="30" spans="3:27" x14ac:dyDescent="0.25">
      <c r="C30" t="s">
        <v>41</v>
      </c>
      <c r="D30" t="s">
        <v>34</v>
      </c>
      <c r="E30" t="s">
        <v>22</v>
      </c>
      <c r="F30" s="4">
        <v>336</v>
      </c>
      <c r="G30" s="5">
        <v>144</v>
      </c>
      <c r="H30">
        <f>VLOOKUP(data[[#This Row],[Product]],$Z$12:$AA$311,2,FALSE)</f>
        <v>9.77</v>
      </c>
      <c r="I30" s="19">
        <f>data[[#This Row],[Amount]]-data[[#This Row],[total cost ]]</f>
        <v>-1070.8799999999999</v>
      </c>
      <c r="J30">
        <f>data[[#This Row],[Units]]*data[[#This Row],[cost per unit ]]</f>
        <v>1406.8799999999999</v>
      </c>
      <c r="Z30" t="s">
        <v>30</v>
      </c>
      <c r="AA30" s="11">
        <v>14.49</v>
      </c>
    </row>
    <row r="31" spans="3:27" x14ac:dyDescent="0.25">
      <c r="C31" t="s">
        <v>2</v>
      </c>
      <c r="D31" t="s">
        <v>39</v>
      </c>
      <c r="E31" t="s">
        <v>20</v>
      </c>
      <c r="F31" s="4">
        <v>9443</v>
      </c>
      <c r="G31" s="5">
        <v>162</v>
      </c>
      <c r="H31">
        <f>VLOOKUP(data[[#This Row],[Product]],$Z$12:$AA$311,2,FALSE)</f>
        <v>10.62</v>
      </c>
      <c r="I31" s="19">
        <f>data[[#This Row],[Amount]]-data[[#This Row],[total cost ]]</f>
        <v>7722.56</v>
      </c>
      <c r="J31">
        <f>data[[#This Row],[Units]]*data[[#This Row],[cost per unit ]]</f>
        <v>1720.4399999999998</v>
      </c>
      <c r="Z31" t="s">
        <v>31</v>
      </c>
      <c r="AA31" s="11">
        <v>5.79</v>
      </c>
    </row>
    <row r="32" spans="3:27" x14ac:dyDescent="0.25">
      <c r="C32" t="s">
        <v>9</v>
      </c>
      <c r="D32" t="s">
        <v>34</v>
      </c>
      <c r="E32" t="s">
        <v>23</v>
      </c>
      <c r="F32" s="4">
        <v>8155</v>
      </c>
      <c r="G32" s="5">
        <v>90</v>
      </c>
      <c r="H32">
        <f>VLOOKUP(data[[#This Row],[Product]],$Z$12:$AA$311,2,FALSE)</f>
        <v>6.49</v>
      </c>
      <c r="I32" s="19">
        <f>data[[#This Row],[Amount]]-data[[#This Row],[total cost ]]</f>
        <v>7570.9</v>
      </c>
      <c r="J32">
        <f>data[[#This Row],[Units]]*data[[#This Row],[cost per unit ]]</f>
        <v>584.1</v>
      </c>
      <c r="Z32" t="s">
        <v>32</v>
      </c>
      <c r="AA32" s="11">
        <v>8.65</v>
      </c>
    </row>
    <row r="33" spans="3:27" x14ac:dyDescent="0.25">
      <c r="C33" t="s">
        <v>8</v>
      </c>
      <c r="D33" t="s">
        <v>38</v>
      </c>
      <c r="E33" t="s">
        <v>23</v>
      </c>
      <c r="F33" s="4">
        <v>1701</v>
      </c>
      <c r="G33" s="5">
        <v>234</v>
      </c>
      <c r="H33">
        <f>VLOOKUP(data[[#This Row],[Product]],$Z$12:$AA$311,2,FALSE)</f>
        <v>6.49</v>
      </c>
      <c r="I33" s="19">
        <f>data[[#This Row],[Amount]]-data[[#This Row],[total cost ]]</f>
        <v>182.33999999999992</v>
      </c>
      <c r="J33">
        <f>data[[#This Row],[Units]]*data[[#This Row],[cost per unit ]]</f>
        <v>1518.66</v>
      </c>
      <c r="Z33" t="s">
        <v>33</v>
      </c>
      <c r="AA33" s="11">
        <v>12.37</v>
      </c>
    </row>
    <row r="34" spans="3:27" x14ac:dyDescent="0.25">
      <c r="C34" t="s">
        <v>10</v>
      </c>
      <c r="D34" t="s">
        <v>38</v>
      </c>
      <c r="E34" t="s">
        <v>22</v>
      </c>
      <c r="F34" s="4">
        <v>2205</v>
      </c>
      <c r="G34" s="5">
        <v>141</v>
      </c>
      <c r="H34">
        <f>VLOOKUP(data[[#This Row],[Product]],$Z$12:$AA$311,2,FALSE)</f>
        <v>9.77</v>
      </c>
      <c r="I34" s="19">
        <f>data[[#This Row],[Amount]]-data[[#This Row],[total cost ]]</f>
        <v>827.43000000000006</v>
      </c>
      <c r="J34">
        <f>data[[#This Row],[Units]]*data[[#This Row],[cost per unit ]]</f>
        <v>1377.57</v>
      </c>
    </row>
    <row r="35" spans="3:27" x14ac:dyDescent="0.25">
      <c r="C35" t="s">
        <v>8</v>
      </c>
      <c r="D35" t="s">
        <v>37</v>
      </c>
      <c r="E35" t="s">
        <v>19</v>
      </c>
      <c r="F35" s="4">
        <v>1771</v>
      </c>
      <c r="G35" s="5">
        <v>204</v>
      </c>
      <c r="H35">
        <f>VLOOKUP(data[[#This Row],[Product]],$Z$12:$AA$311,2,FALSE)</f>
        <v>7.64</v>
      </c>
      <c r="I35" s="19">
        <f>data[[#This Row],[Amount]]-data[[#This Row],[total cost ]]</f>
        <v>212.44000000000005</v>
      </c>
      <c r="J35">
        <f>data[[#This Row],[Units]]*data[[#This Row],[cost per unit ]]</f>
        <v>1558.56</v>
      </c>
    </row>
    <row r="36" spans="3:27" x14ac:dyDescent="0.25">
      <c r="C36" t="s">
        <v>41</v>
      </c>
      <c r="D36" t="s">
        <v>35</v>
      </c>
      <c r="E36" t="s">
        <v>15</v>
      </c>
      <c r="F36" s="4">
        <v>2114</v>
      </c>
      <c r="G36" s="5">
        <v>186</v>
      </c>
      <c r="H36">
        <f>VLOOKUP(data[[#This Row],[Product]],$Z$12:$AA$311,2,FALSE)</f>
        <v>11.73</v>
      </c>
      <c r="I36" s="19">
        <f>data[[#This Row],[Amount]]-data[[#This Row],[total cost ]]</f>
        <v>-67.7800000000002</v>
      </c>
      <c r="J36">
        <f>data[[#This Row],[Units]]*data[[#This Row],[cost per unit ]]</f>
        <v>2181.7800000000002</v>
      </c>
    </row>
    <row r="37" spans="3:27" x14ac:dyDescent="0.25">
      <c r="C37" t="s">
        <v>41</v>
      </c>
      <c r="D37" t="s">
        <v>36</v>
      </c>
      <c r="E37" t="s">
        <v>13</v>
      </c>
      <c r="F37" s="4">
        <v>10311</v>
      </c>
      <c r="G37" s="5">
        <v>231</v>
      </c>
      <c r="H37">
        <f>VLOOKUP(data[[#This Row],[Product]],$Z$12:$AA$311,2,FALSE)</f>
        <v>9.33</v>
      </c>
      <c r="I37" s="19">
        <f>data[[#This Row],[Amount]]-data[[#This Row],[total cost ]]</f>
        <v>8155.77</v>
      </c>
      <c r="J37">
        <f>data[[#This Row],[Units]]*data[[#This Row],[cost per unit ]]</f>
        <v>2155.23</v>
      </c>
    </row>
    <row r="38" spans="3:27" x14ac:dyDescent="0.25">
      <c r="C38" t="s">
        <v>3</v>
      </c>
      <c r="D38" t="s">
        <v>39</v>
      </c>
      <c r="E38" t="s">
        <v>16</v>
      </c>
      <c r="F38" s="4">
        <v>21</v>
      </c>
      <c r="G38" s="5">
        <v>168</v>
      </c>
      <c r="H38">
        <f>VLOOKUP(data[[#This Row],[Product]],$Z$12:$AA$311,2,FALSE)</f>
        <v>8.7899999999999991</v>
      </c>
      <c r="I38" s="19">
        <f>data[[#This Row],[Amount]]-data[[#This Row],[total cost ]]</f>
        <v>-1455.7199999999998</v>
      </c>
      <c r="J38">
        <f>data[[#This Row],[Units]]*data[[#This Row],[cost per unit ]]</f>
        <v>1476.7199999999998</v>
      </c>
    </row>
    <row r="39" spans="3:27" x14ac:dyDescent="0.25">
      <c r="C39" t="s">
        <v>10</v>
      </c>
      <c r="D39" t="s">
        <v>35</v>
      </c>
      <c r="E39" t="s">
        <v>20</v>
      </c>
      <c r="F39" s="4">
        <v>1974</v>
      </c>
      <c r="G39" s="5">
        <v>195</v>
      </c>
      <c r="H39">
        <f>VLOOKUP(data[[#This Row],[Product]],$Z$12:$AA$311,2,FALSE)</f>
        <v>10.62</v>
      </c>
      <c r="I39" s="19">
        <f>data[[#This Row],[Amount]]-data[[#This Row],[total cost ]]</f>
        <v>-96.899999999999636</v>
      </c>
      <c r="J39">
        <f>data[[#This Row],[Units]]*data[[#This Row],[cost per unit ]]</f>
        <v>2070.8999999999996</v>
      </c>
    </row>
    <row r="40" spans="3:27" x14ac:dyDescent="0.25">
      <c r="C40" t="s">
        <v>5</v>
      </c>
      <c r="D40" t="s">
        <v>36</v>
      </c>
      <c r="E40" t="s">
        <v>23</v>
      </c>
      <c r="F40" s="4">
        <v>6314</v>
      </c>
      <c r="G40" s="5">
        <v>15</v>
      </c>
      <c r="H40">
        <f>VLOOKUP(data[[#This Row],[Product]],$Z$12:$AA$311,2,FALSE)</f>
        <v>6.49</v>
      </c>
      <c r="I40" s="19">
        <f>data[[#This Row],[Amount]]-data[[#This Row],[total cost ]]</f>
        <v>6216.65</v>
      </c>
      <c r="J40">
        <f>data[[#This Row],[Units]]*data[[#This Row],[cost per unit ]]</f>
        <v>97.350000000000009</v>
      </c>
    </row>
    <row r="41" spans="3:27" x14ac:dyDescent="0.25">
      <c r="C41" t="s">
        <v>10</v>
      </c>
      <c r="D41" t="s">
        <v>37</v>
      </c>
      <c r="E41" t="s">
        <v>23</v>
      </c>
      <c r="F41" s="4">
        <v>4683</v>
      </c>
      <c r="G41" s="5">
        <v>30</v>
      </c>
      <c r="H41">
        <f>VLOOKUP(data[[#This Row],[Product]],$Z$12:$AA$311,2,FALSE)</f>
        <v>6.49</v>
      </c>
      <c r="I41" s="19">
        <f>data[[#This Row],[Amount]]-data[[#This Row],[total cost ]]</f>
        <v>4488.3</v>
      </c>
      <c r="J41">
        <f>data[[#This Row],[Units]]*data[[#This Row],[cost per unit ]]</f>
        <v>194.70000000000002</v>
      </c>
    </row>
    <row r="42" spans="3:27" x14ac:dyDescent="0.25">
      <c r="C42" t="s">
        <v>41</v>
      </c>
      <c r="D42" t="s">
        <v>37</v>
      </c>
      <c r="E42" t="s">
        <v>24</v>
      </c>
      <c r="F42" s="4">
        <v>6398</v>
      </c>
      <c r="G42" s="5">
        <v>102</v>
      </c>
      <c r="H42">
        <f>VLOOKUP(data[[#This Row],[Product]],$Z$12:$AA$311,2,FALSE)</f>
        <v>4.97</v>
      </c>
      <c r="I42" s="19">
        <f>data[[#This Row],[Amount]]-data[[#This Row],[total cost ]]</f>
        <v>5891.06</v>
      </c>
      <c r="J42">
        <f>data[[#This Row],[Units]]*data[[#This Row],[cost per unit ]]</f>
        <v>506.94</v>
      </c>
    </row>
    <row r="43" spans="3:27" x14ac:dyDescent="0.25">
      <c r="C43" t="s">
        <v>2</v>
      </c>
      <c r="D43" t="s">
        <v>35</v>
      </c>
      <c r="E43" t="s">
        <v>19</v>
      </c>
      <c r="F43" s="4">
        <v>553</v>
      </c>
      <c r="G43" s="5">
        <v>15</v>
      </c>
      <c r="H43">
        <f>VLOOKUP(data[[#This Row],[Product]],$Z$12:$AA$311,2,FALSE)</f>
        <v>7.64</v>
      </c>
      <c r="I43" s="19">
        <f>data[[#This Row],[Amount]]-data[[#This Row],[total cost ]]</f>
        <v>438.4</v>
      </c>
      <c r="J43">
        <f>data[[#This Row],[Units]]*data[[#This Row],[cost per unit ]]</f>
        <v>114.6</v>
      </c>
    </row>
    <row r="44" spans="3:27" x14ac:dyDescent="0.25">
      <c r="C44" t="s">
        <v>8</v>
      </c>
      <c r="D44" t="s">
        <v>39</v>
      </c>
      <c r="E44" t="s">
        <v>30</v>
      </c>
      <c r="F44" s="4">
        <v>7021</v>
      </c>
      <c r="G44" s="5">
        <v>183</v>
      </c>
      <c r="H44">
        <f>VLOOKUP(data[[#This Row],[Product]],$Z$12:$AA$311,2,FALSE)</f>
        <v>14.49</v>
      </c>
      <c r="I44" s="19">
        <f>data[[#This Row],[Amount]]-data[[#This Row],[total cost ]]</f>
        <v>4369.33</v>
      </c>
      <c r="J44">
        <f>data[[#This Row],[Units]]*data[[#This Row],[cost per unit ]]</f>
        <v>2651.67</v>
      </c>
    </row>
    <row r="45" spans="3:27" x14ac:dyDescent="0.25">
      <c r="C45" t="s">
        <v>40</v>
      </c>
      <c r="D45" t="s">
        <v>39</v>
      </c>
      <c r="E45" t="s">
        <v>22</v>
      </c>
      <c r="F45" s="4">
        <v>5817</v>
      </c>
      <c r="G45" s="5">
        <v>12</v>
      </c>
      <c r="H45">
        <f>VLOOKUP(data[[#This Row],[Product]],$Z$12:$AA$311,2,FALSE)</f>
        <v>9.77</v>
      </c>
      <c r="I45" s="19">
        <f>data[[#This Row],[Amount]]-data[[#This Row],[total cost ]]</f>
        <v>5699.76</v>
      </c>
      <c r="J45">
        <f>data[[#This Row],[Units]]*data[[#This Row],[cost per unit ]]</f>
        <v>117.24</v>
      </c>
    </row>
    <row r="46" spans="3:27" x14ac:dyDescent="0.25">
      <c r="C46" t="s">
        <v>41</v>
      </c>
      <c r="D46" t="s">
        <v>39</v>
      </c>
      <c r="E46" t="s">
        <v>14</v>
      </c>
      <c r="F46" s="4">
        <v>3976</v>
      </c>
      <c r="G46" s="5">
        <v>72</v>
      </c>
      <c r="H46">
        <f>VLOOKUP(data[[#This Row],[Product]],$Z$12:$AA$311,2,FALSE)</f>
        <v>11.7</v>
      </c>
      <c r="I46" s="19">
        <f>data[[#This Row],[Amount]]-data[[#This Row],[total cost ]]</f>
        <v>3133.6</v>
      </c>
      <c r="J46">
        <f>data[[#This Row],[Units]]*data[[#This Row],[cost per unit ]]</f>
        <v>842.4</v>
      </c>
    </row>
    <row r="47" spans="3:27" x14ac:dyDescent="0.25">
      <c r="C47" t="s">
        <v>6</v>
      </c>
      <c r="D47" t="s">
        <v>38</v>
      </c>
      <c r="E47" t="s">
        <v>27</v>
      </c>
      <c r="F47" s="4">
        <v>1134</v>
      </c>
      <c r="G47" s="5">
        <v>282</v>
      </c>
      <c r="H47">
        <f>VLOOKUP(data[[#This Row],[Product]],$Z$12:$AA$311,2,FALSE)</f>
        <v>16.73</v>
      </c>
      <c r="I47" s="19">
        <f>data[[#This Row],[Amount]]-data[[#This Row],[total cost ]]</f>
        <v>-3583.8599999999997</v>
      </c>
      <c r="J47">
        <f>data[[#This Row],[Units]]*data[[#This Row],[cost per unit ]]</f>
        <v>4717.8599999999997</v>
      </c>
    </row>
    <row r="48" spans="3:27" x14ac:dyDescent="0.25">
      <c r="C48" t="s">
        <v>2</v>
      </c>
      <c r="D48" t="s">
        <v>39</v>
      </c>
      <c r="E48" t="s">
        <v>28</v>
      </c>
      <c r="F48" s="4">
        <v>6027</v>
      </c>
      <c r="G48" s="5">
        <v>144</v>
      </c>
      <c r="H48">
        <f>VLOOKUP(data[[#This Row],[Product]],$Z$12:$AA$311,2,FALSE)</f>
        <v>10.38</v>
      </c>
      <c r="I48" s="19">
        <f>data[[#This Row],[Amount]]-data[[#This Row],[total cost ]]</f>
        <v>4532.28</v>
      </c>
      <c r="J48">
        <f>data[[#This Row],[Units]]*data[[#This Row],[cost per unit ]]</f>
        <v>1494.72</v>
      </c>
    </row>
    <row r="49" spans="3:10" x14ac:dyDescent="0.25">
      <c r="C49" t="s">
        <v>6</v>
      </c>
      <c r="D49" t="s">
        <v>37</v>
      </c>
      <c r="E49" t="s">
        <v>16</v>
      </c>
      <c r="F49" s="4">
        <v>1904</v>
      </c>
      <c r="G49" s="5">
        <v>405</v>
      </c>
      <c r="H49">
        <f>VLOOKUP(data[[#This Row],[Product]],$Z$12:$AA$311,2,FALSE)</f>
        <v>8.7899999999999991</v>
      </c>
      <c r="I49" s="19">
        <f>data[[#This Row],[Amount]]-data[[#This Row],[total cost ]]</f>
        <v>-1655.9499999999998</v>
      </c>
      <c r="J49">
        <f>data[[#This Row],[Units]]*data[[#This Row],[cost per unit ]]</f>
        <v>3559.95</v>
      </c>
    </row>
    <row r="50" spans="3:10" x14ac:dyDescent="0.25">
      <c r="C50" t="s">
        <v>7</v>
      </c>
      <c r="D50" t="s">
        <v>34</v>
      </c>
      <c r="E50" t="s">
        <v>32</v>
      </c>
      <c r="F50" s="4">
        <v>3262</v>
      </c>
      <c r="G50" s="5">
        <v>75</v>
      </c>
      <c r="H50">
        <f>VLOOKUP(data[[#This Row],[Product]],$Z$12:$AA$311,2,FALSE)</f>
        <v>8.65</v>
      </c>
      <c r="I50" s="19">
        <f>data[[#This Row],[Amount]]-data[[#This Row],[total cost ]]</f>
        <v>2613.25</v>
      </c>
      <c r="J50">
        <f>data[[#This Row],[Units]]*data[[#This Row],[cost per unit ]]</f>
        <v>648.75</v>
      </c>
    </row>
    <row r="51" spans="3:10" x14ac:dyDescent="0.25">
      <c r="C51" t="s">
        <v>40</v>
      </c>
      <c r="D51" t="s">
        <v>34</v>
      </c>
      <c r="E51" t="s">
        <v>27</v>
      </c>
      <c r="F51" s="4">
        <v>2289</v>
      </c>
      <c r="G51" s="5">
        <v>135</v>
      </c>
      <c r="H51">
        <f>VLOOKUP(data[[#This Row],[Product]],$Z$12:$AA$311,2,FALSE)</f>
        <v>16.73</v>
      </c>
      <c r="I51" s="19">
        <f>data[[#This Row],[Amount]]-data[[#This Row],[total cost ]]</f>
        <v>30.449999999999818</v>
      </c>
      <c r="J51">
        <f>data[[#This Row],[Units]]*data[[#This Row],[cost per unit ]]</f>
        <v>2258.5500000000002</v>
      </c>
    </row>
    <row r="52" spans="3:10" x14ac:dyDescent="0.25">
      <c r="C52" t="s">
        <v>5</v>
      </c>
      <c r="D52" t="s">
        <v>34</v>
      </c>
      <c r="E52" t="s">
        <v>27</v>
      </c>
      <c r="F52" s="4">
        <v>6986</v>
      </c>
      <c r="G52" s="5">
        <v>21</v>
      </c>
      <c r="H52">
        <f>VLOOKUP(data[[#This Row],[Product]],$Z$12:$AA$311,2,FALSE)</f>
        <v>16.73</v>
      </c>
      <c r="I52" s="19">
        <f>data[[#This Row],[Amount]]-data[[#This Row],[total cost ]]</f>
        <v>6634.67</v>
      </c>
      <c r="J52">
        <f>data[[#This Row],[Units]]*data[[#This Row],[cost per unit ]]</f>
        <v>351.33</v>
      </c>
    </row>
    <row r="53" spans="3:10" x14ac:dyDescent="0.25">
      <c r="C53" t="s">
        <v>2</v>
      </c>
      <c r="D53" t="s">
        <v>38</v>
      </c>
      <c r="E53" t="s">
        <v>23</v>
      </c>
      <c r="F53" s="4">
        <v>4417</v>
      </c>
      <c r="G53" s="5">
        <v>153</v>
      </c>
      <c r="H53">
        <f>VLOOKUP(data[[#This Row],[Product]],$Z$12:$AA$311,2,FALSE)</f>
        <v>6.49</v>
      </c>
      <c r="I53" s="19">
        <f>data[[#This Row],[Amount]]-data[[#This Row],[total cost ]]</f>
        <v>3424.0299999999997</v>
      </c>
      <c r="J53">
        <f>data[[#This Row],[Units]]*data[[#This Row],[cost per unit ]]</f>
        <v>992.97</v>
      </c>
    </row>
    <row r="54" spans="3:10" x14ac:dyDescent="0.25">
      <c r="C54" t="s">
        <v>6</v>
      </c>
      <c r="D54" t="s">
        <v>34</v>
      </c>
      <c r="E54" t="s">
        <v>15</v>
      </c>
      <c r="F54" s="4">
        <v>1442</v>
      </c>
      <c r="G54" s="5">
        <v>15</v>
      </c>
      <c r="H54">
        <f>VLOOKUP(data[[#This Row],[Product]],$Z$12:$AA$311,2,FALSE)</f>
        <v>11.73</v>
      </c>
      <c r="I54" s="19">
        <f>data[[#This Row],[Amount]]-data[[#This Row],[total cost ]]</f>
        <v>1266.05</v>
      </c>
      <c r="J54">
        <f>data[[#This Row],[Units]]*data[[#This Row],[cost per unit ]]</f>
        <v>175.95000000000002</v>
      </c>
    </row>
    <row r="55" spans="3:10" x14ac:dyDescent="0.25">
      <c r="C55" t="s">
        <v>3</v>
      </c>
      <c r="D55" t="s">
        <v>35</v>
      </c>
      <c r="E55" t="s">
        <v>14</v>
      </c>
      <c r="F55" s="4">
        <v>2415</v>
      </c>
      <c r="G55" s="5">
        <v>255</v>
      </c>
      <c r="H55">
        <f>VLOOKUP(data[[#This Row],[Product]],$Z$12:$AA$311,2,FALSE)</f>
        <v>11.7</v>
      </c>
      <c r="I55" s="19">
        <f>data[[#This Row],[Amount]]-data[[#This Row],[total cost ]]</f>
        <v>-568.5</v>
      </c>
      <c r="J55">
        <f>data[[#This Row],[Units]]*data[[#This Row],[cost per unit ]]</f>
        <v>2983.5</v>
      </c>
    </row>
    <row r="56" spans="3:10" x14ac:dyDescent="0.25">
      <c r="C56" t="s">
        <v>2</v>
      </c>
      <c r="D56" t="s">
        <v>37</v>
      </c>
      <c r="E56" t="s">
        <v>19</v>
      </c>
      <c r="F56" s="4">
        <v>238</v>
      </c>
      <c r="G56" s="5">
        <v>18</v>
      </c>
      <c r="H56">
        <f>VLOOKUP(data[[#This Row],[Product]],$Z$12:$AA$311,2,FALSE)</f>
        <v>7.64</v>
      </c>
      <c r="I56" s="19">
        <f>data[[#This Row],[Amount]]-data[[#This Row],[total cost ]]</f>
        <v>100.48000000000002</v>
      </c>
      <c r="J56">
        <f>data[[#This Row],[Units]]*data[[#This Row],[cost per unit ]]</f>
        <v>137.51999999999998</v>
      </c>
    </row>
    <row r="57" spans="3:10" x14ac:dyDescent="0.25">
      <c r="C57" t="s">
        <v>6</v>
      </c>
      <c r="D57" t="s">
        <v>37</v>
      </c>
      <c r="E57" t="s">
        <v>23</v>
      </c>
      <c r="F57" s="4">
        <v>4949</v>
      </c>
      <c r="G57" s="5">
        <v>189</v>
      </c>
      <c r="H57">
        <f>VLOOKUP(data[[#This Row],[Product]],$Z$12:$AA$311,2,FALSE)</f>
        <v>6.49</v>
      </c>
      <c r="I57" s="19">
        <f>data[[#This Row],[Amount]]-data[[#This Row],[total cost ]]</f>
        <v>3722.39</v>
      </c>
      <c r="J57">
        <f>data[[#This Row],[Units]]*data[[#This Row],[cost per unit ]]</f>
        <v>1226.6100000000001</v>
      </c>
    </row>
    <row r="58" spans="3:10" x14ac:dyDescent="0.25">
      <c r="C58" t="s">
        <v>5</v>
      </c>
      <c r="D58" t="s">
        <v>38</v>
      </c>
      <c r="E58" t="s">
        <v>32</v>
      </c>
      <c r="F58" s="4">
        <v>5075</v>
      </c>
      <c r="G58" s="5">
        <v>21</v>
      </c>
      <c r="H58">
        <f>VLOOKUP(data[[#This Row],[Product]],$Z$12:$AA$311,2,FALSE)</f>
        <v>8.65</v>
      </c>
      <c r="I58" s="19">
        <f>data[[#This Row],[Amount]]-data[[#This Row],[total cost ]]</f>
        <v>4893.3500000000004</v>
      </c>
      <c r="J58">
        <f>data[[#This Row],[Units]]*data[[#This Row],[cost per unit ]]</f>
        <v>181.65</v>
      </c>
    </row>
    <row r="59" spans="3:10" x14ac:dyDescent="0.25">
      <c r="C59" t="s">
        <v>3</v>
      </c>
      <c r="D59" t="s">
        <v>36</v>
      </c>
      <c r="E59" t="s">
        <v>16</v>
      </c>
      <c r="F59" s="4">
        <v>9198</v>
      </c>
      <c r="G59" s="5">
        <v>36</v>
      </c>
      <c r="H59">
        <f>VLOOKUP(data[[#This Row],[Product]],$Z$12:$AA$311,2,FALSE)</f>
        <v>8.7899999999999991</v>
      </c>
      <c r="I59" s="19">
        <f>data[[#This Row],[Amount]]-data[[#This Row],[total cost ]]</f>
        <v>8881.56</v>
      </c>
      <c r="J59">
        <f>data[[#This Row],[Units]]*data[[#This Row],[cost per unit ]]</f>
        <v>316.43999999999994</v>
      </c>
    </row>
    <row r="60" spans="3:10" x14ac:dyDescent="0.25">
      <c r="C60" t="s">
        <v>6</v>
      </c>
      <c r="D60" t="s">
        <v>34</v>
      </c>
      <c r="E60" t="s">
        <v>29</v>
      </c>
      <c r="F60" s="4">
        <v>3339</v>
      </c>
      <c r="G60" s="5">
        <v>75</v>
      </c>
      <c r="H60">
        <f>VLOOKUP(data[[#This Row],[Product]],$Z$12:$AA$311,2,FALSE)</f>
        <v>7.16</v>
      </c>
      <c r="I60" s="19">
        <f>data[[#This Row],[Amount]]-data[[#This Row],[total cost ]]</f>
        <v>2802</v>
      </c>
      <c r="J60">
        <f>data[[#This Row],[Units]]*data[[#This Row],[cost per unit ]]</f>
        <v>537</v>
      </c>
    </row>
    <row r="61" spans="3:10" x14ac:dyDescent="0.25">
      <c r="C61" t="s">
        <v>40</v>
      </c>
      <c r="D61" t="s">
        <v>34</v>
      </c>
      <c r="E61" t="s">
        <v>17</v>
      </c>
      <c r="F61" s="4">
        <v>5019</v>
      </c>
      <c r="G61" s="5">
        <v>156</v>
      </c>
      <c r="H61">
        <f>VLOOKUP(data[[#This Row],[Product]],$Z$12:$AA$311,2,FALSE)</f>
        <v>3.11</v>
      </c>
      <c r="I61" s="19">
        <f>data[[#This Row],[Amount]]-data[[#This Row],[total cost ]]</f>
        <v>4533.84</v>
      </c>
      <c r="J61">
        <f>data[[#This Row],[Units]]*data[[#This Row],[cost per unit ]]</f>
        <v>485.15999999999997</v>
      </c>
    </row>
    <row r="62" spans="3:10" x14ac:dyDescent="0.25">
      <c r="C62" t="s">
        <v>5</v>
      </c>
      <c r="D62" t="s">
        <v>36</v>
      </c>
      <c r="E62" t="s">
        <v>16</v>
      </c>
      <c r="F62" s="4">
        <v>16184</v>
      </c>
      <c r="G62" s="5">
        <v>39</v>
      </c>
      <c r="H62">
        <f>VLOOKUP(data[[#This Row],[Product]],$Z$12:$AA$311,2,FALSE)</f>
        <v>8.7899999999999991</v>
      </c>
      <c r="I62" s="19">
        <f>data[[#This Row],[Amount]]-data[[#This Row],[total cost ]]</f>
        <v>15841.19</v>
      </c>
      <c r="J62">
        <f>data[[#This Row],[Units]]*data[[#This Row],[cost per unit ]]</f>
        <v>342.80999999999995</v>
      </c>
    </row>
    <row r="63" spans="3:10" x14ac:dyDescent="0.25">
      <c r="C63" t="s">
        <v>6</v>
      </c>
      <c r="D63" t="s">
        <v>36</v>
      </c>
      <c r="E63" t="s">
        <v>21</v>
      </c>
      <c r="F63" s="4">
        <v>497</v>
      </c>
      <c r="G63" s="5">
        <v>63</v>
      </c>
      <c r="H63">
        <f>VLOOKUP(data[[#This Row],[Product]],$Z$12:$AA$311,2,FALSE)</f>
        <v>9</v>
      </c>
      <c r="I63" s="19">
        <f>data[[#This Row],[Amount]]-data[[#This Row],[total cost ]]</f>
        <v>-70</v>
      </c>
      <c r="J63">
        <f>data[[#This Row],[Units]]*data[[#This Row],[cost per unit ]]</f>
        <v>567</v>
      </c>
    </row>
    <row r="64" spans="3:10" x14ac:dyDescent="0.25">
      <c r="C64" t="s">
        <v>2</v>
      </c>
      <c r="D64" t="s">
        <v>36</v>
      </c>
      <c r="E64" t="s">
        <v>29</v>
      </c>
      <c r="F64" s="4">
        <v>8211</v>
      </c>
      <c r="G64" s="5">
        <v>75</v>
      </c>
      <c r="H64">
        <f>VLOOKUP(data[[#This Row],[Product]],$Z$12:$AA$311,2,FALSE)</f>
        <v>7.16</v>
      </c>
      <c r="I64" s="19">
        <f>data[[#This Row],[Amount]]-data[[#This Row],[total cost ]]</f>
        <v>7674</v>
      </c>
      <c r="J64">
        <f>data[[#This Row],[Units]]*data[[#This Row],[cost per unit ]]</f>
        <v>537</v>
      </c>
    </row>
    <row r="65" spans="3:10" x14ac:dyDescent="0.25">
      <c r="C65" t="s">
        <v>2</v>
      </c>
      <c r="D65" t="s">
        <v>38</v>
      </c>
      <c r="E65" t="s">
        <v>28</v>
      </c>
      <c r="F65" s="4">
        <v>6580</v>
      </c>
      <c r="G65" s="5">
        <v>183</v>
      </c>
      <c r="H65">
        <f>VLOOKUP(data[[#This Row],[Product]],$Z$12:$AA$311,2,FALSE)</f>
        <v>10.38</v>
      </c>
      <c r="I65" s="19">
        <f>data[[#This Row],[Amount]]-data[[#This Row],[total cost ]]</f>
        <v>4680.46</v>
      </c>
      <c r="J65">
        <f>data[[#This Row],[Units]]*data[[#This Row],[cost per unit ]]</f>
        <v>1899.5400000000002</v>
      </c>
    </row>
    <row r="66" spans="3:10" x14ac:dyDescent="0.25">
      <c r="C66" t="s">
        <v>41</v>
      </c>
      <c r="D66" t="s">
        <v>35</v>
      </c>
      <c r="E66" t="s">
        <v>13</v>
      </c>
      <c r="F66" s="4">
        <v>4760</v>
      </c>
      <c r="G66" s="5">
        <v>69</v>
      </c>
      <c r="H66">
        <f>VLOOKUP(data[[#This Row],[Product]],$Z$12:$AA$311,2,FALSE)</f>
        <v>9.33</v>
      </c>
      <c r="I66" s="19">
        <f>data[[#This Row],[Amount]]-data[[#This Row],[total cost ]]</f>
        <v>4116.2299999999996</v>
      </c>
      <c r="J66">
        <f>data[[#This Row],[Units]]*data[[#This Row],[cost per unit ]]</f>
        <v>643.77</v>
      </c>
    </row>
    <row r="67" spans="3:10" x14ac:dyDescent="0.25">
      <c r="C67" t="s">
        <v>40</v>
      </c>
      <c r="D67" t="s">
        <v>36</v>
      </c>
      <c r="E67" t="s">
        <v>25</v>
      </c>
      <c r="F67" s="4">
        <v>5439</v>
      </c>
      <c r="G67" s="5">
        <v>30</v>
      </c>
      <c r="H67">
        <f>VLOOKUP(data[[#This Row],[Product]],$Z$12:$AA$311,2,FALSE)</f>
        <v>13.15</v>
      </c>
      <c r="I67" s="19">
        <f>data[[#This Row],[Amount]]-data[[#This Row],[total cost ]]</f>
        <v>5044.5</v>
      </c>
      <c r="J67">
        <f>data[[#This Row],[Units]]*data[[#This Row],[cost per unit ]]</f>
        <v>394.5</v>
      </c>
    </row>
    <row r="68" spans="3:10" x14ac:dyDescent="0.25">
      <c r="C68" t="s">
        <v>41</v>
      </c>
      <c r="D68" t="s">
        <v>34</v>
      </c>
      <c r="E68" t="s">
        <v>17</v>
      </c>
      <c r="F68" s="4">
        <v>1463</v>
      </c>
      <c r="G68" s="5">
        <v>39</v>
      </c>
      <c r="H68">
        <f>VLOOKUP(data[[#This Row],[Product]],$Z$12:$AA$311,2,FALSE)</f>
        <v>3.11</v>
      </c>
      <c r="I68" s="19">
        <f>data[[#This Row],[Amount]]-data[[#This Row],[total cost ]]</f>
        <v>1341.71</v>
      </c>
      <c r="J68">
        <f>data[[#This Row],[Units]]*data[[#This Row],[cost per unit ]]</f>
        <v>121.28999999999999</v>
      </c>
    </row>
    <row r="69" spans="3:10" x14ac:dyDescent="0.25">
      <c r="C69" t="s">
        <v>3</v>
      </c>
      <c r="D69" t="s">
        <v>34</v>
      </c>
      <c r="E69" t="s">
        <v>32</v>
      </c>
      <c r="F69" s="4">
        <v>7777</v>
      </c>
      <c r="G69" s="5">
        <v>504</v>
      </c>
      <c r="H69">
        <f>VLOOKUP(data[[#This Row],[Product]],$Z$12:$AA$311,2,FALSE)</f>
        <v>8.65</v>
      </c>
      <c r="I69" s="19">
        <f>data[[#This Row],[Amount]]-data[[#This Row],[total cost ]]</f>
        <v>3417.3999999999996</v>
      </c>
      <c r="J69">
        <f>data[[#This Row],[Units]]*data[[#This Row],[cost per unit ]]</f>
        <v>4359.6000000000004</v>
      </c>
    </row>
    <row r="70" spans="3:10" x14ac:dyDescent="0.25">
      <c r="C70" t="s">
        <v>9</v>
      </c>
      <c r="D70" t="s">
        <v>37</v>
      </c>
      <c r="E70" t="s">
        <v>29</v>
      </c>
      <c r="F70" s="4">
        <v>1085</v>
      </c>
      <c r="G70" s="5">
        <v>273</v>
      </c>
      <c r="H70">
        <f>VLOOKUP(data[[#This Row],[Product]],$Z$12:$AA$311,2,FALSE)</f>
        <v>7.16</v>
      </c>
      <c r="I70" s="19">
        <f>data[[#This Row],[Amount]]-data[[#This Row],[total cost ]]</f>
        <v>-869.68000000000006</v>
      </c>
      <c r="J70">
        <f>data[[#This Row],[Units]]*data[[#This Row],[cost per unit ]]</f>
        <v>1954.68</v>
      </c>
    </row>
    <row r="71" spans="3:10" x14ac:dyDescent="0.25">
      <c r="C71" t="s">
        <v>5</v>
      </c>
      <c r="D71" t="s">
        <v>37</v>
      </c>
      <c r="E71" t="s">
        <v>31</v>
      </c>
      <c r="F71" s="4">
        <v>182</v>
      </c>
      <c r="G71" s="5">
        <v>48</v>
      </c>
      <c r="H71">
        <f>VLOOKUP(data[[#This Row],[Product]],$Z$12:$AA$311,2,FALSE)</f>
        <v>5.79</v>
      </c>
      <c r="I71" s="19">
        <f>data[[#This Row],[Amount]]-data[[#This Row],[total cost ]]</f>
        <v>-95.920000000000016</v>
      </c>
      <c r="J71">
        <f>data[[#This Row],[Units]]*data[[#This Row],[cost per unit ]]</f>
        <v>277.92</v>
      </c>
    </row>
    <row r="72" spans="3:10" x14ac:dyDescent="0.25">
      <c r="C72" t="s">
        <v>6</v>
      </c>
      <c r="D72" t="s">
        <v>34</v>
      </c>
      <c r="E72" t="s">
        <v>27</v>
      </c>
      <c r="F72" s="4">
        <v>4242</v>
      </c>
      <c r="G72" s="5">
        <v>207</v>
      </c>
      <c r="H72">
        <f>VLOOKUP(data[[#This Row],[Product]],$Z$12:$AA$311,2,FALSE)</f>
        <v>16.73</v>
      </c>
      <c r="I72" s="19">
        <f>data[[#This Row],[Amount]]-data[[#This Row],[total cost ]]</f>
        <v>778.88999999999987</v>
      </c>
      <c r="J72">
        <f>data[[#This Row],[Units]]*data[[#This Row],[cost per unit ]]</f>
        <v>3463.11</v>
      </c>
    </row>
    <row r="73" spans="3:10" x14ac:dyDescent="0.25">
      <c r="C73" t="s">
        <v>6</v>
      </c>
      <c r="D73" t="s">
        <v>36</v>
      </c>
      <c r="E73" t="s">
        <v>32</v>
      </c>
      <c r="F73" s="4">
        <v>6118</v>
      </c>
      <c r="G73" s="5">
        <v>9</v>
      </c>
      <c r="H73">
        <f>VLOOKUP(data[[#This Row],[Product]],$Z$12:$AA$311,2,FALSE)</f>
        <v>8.65</v>
      </c>
      <c r="I73" s="19">
        <f>data[[#This Row],[Amount]]-data[[#This Row],[total cost ]]</f>
        <v>6040.15</v>
      </c>
      <c r="J73">
        <f>data[[#This Row],[Units]]*data[[#This Row],[cost per unit ]]</f>
        <v>77.850000000000009</v>
      </c>
    </row>
    <row r="74" spans="3:10" x14ac:dyDescent="0.25">
      <c r="C74" t="s">
        <v>10</v>
      </c>
      <c r="D74" t="s">
        <v>36</v>
      </c>
      <c r="E74" t="s">
        <v>23</v>
      </c>
      <c r="F74" s="4">
        <v>2317</v>
      </c>
      <c r="G74" s="5">
        <v>261</v>
      </c>
      <c r="H74">
        <f>VLOOKUP(data[[#This Row],[Product]],$Z$12:$AA$311,2,FALSE)</f>
        <v>6.49</v>
      </c>
      <c r="I74" s="19">
        <f>data[[#This Row],[Amount]]-data[[#This Row],[total cost ]]</f>
        <v>623.1099999999999</v>
      </c>
      <c r="J74">
        <f>data[[#This Row],[Units]]*data[[#This Row],[cost per unit ]]</f>
        <v>1693.89</v>
      </c>
    </row>
    <row r="75" spans="3:10" x14ac:dyDescent="0.25">
      <c r="C75" t="s">
        <v>6</v>
      </c>
      <c r="D75" t="s">
        <v>38</v>
      </c>
      <c r="E75" t="s">
        <v>16</v>
      </c>
      <c r="F75" s="4">
        <v>938</v>
      </c>
      <c r="G75" s="5">
        <v>6</v>
      </c>
      <c r="H75">
        <f>VLOOKUP(data[[#This Row],[Product]],$Z$12:$AA$311,2,FALSE)</f>
        <v>8.7899999999999991</v>
      </c>
      <c r="I75" s="19">
        <f>data[[#This Row],[Amount]]-data[[#This Row],[total cost ]]</f>
        <v>885.26</v>
      </c>
      <c r="J75">
        <f>data[[#This Row],[Units]]*data[[#This Row],[cost per unit ]]</f>
        <v>52.739999999999995</v>
      </c>
    </row>
    <row r="76" spans="3:10" x14ac:dyDescent="0.25">
      <c r="C76" t="s">
        <v>8</v>
      </c>
      <c r="D76" t="s">
        <v>37</v>
      </c>
      <c r="E76" t="s">
        <v>15</v>
      </c>
      <c r="F76" s="4">
        <v>9709</v>
      </c>
      <c r="G76" s="5">
        <v>30</v>
      </c>
      <c r="H76">
        <f>VLOOKUP(data[[#This Row],[Product]],$Z$12:$AA$311,2,FALSE)</f>
        <v>11.73</v>
      </c>
      <c r="I76" s="19">
        <f>data[[#This Row],[Amount]]-data[[#This Row],[total cost ]]</f>
        <v>9357.1</v>
      </c>
      <c r="J76">
        <f>data[[#This Row],[Units]]*data[[#This Row],[cost per unit ]]</f>
        <v>351.90000000000003</v>
      </c>
    </row>
    <row r="77" spans="3:10" x14ac:dyDescent="0.25">
      <c r="C77" t="s">
        <v>7</v>
      </c>
      <c r="D77" t="s">
        <v>34</v>
      </c>
      <c r="E77" t="s">
        <v>20</v>
      </c>
      <c r="F77" s="4">
        <v>2205</v>
      </c>
      <c r="G77" s="5">
        <v>138</v>
      </c>
      <c r="H77">
        <f>VLOOKUP(data[[#This Row],[Product]],$Z$12:$AA$311,2,FALSE)</f>
        <v>10.62</v>
      </c>
      <c r="I77" s="19">
        <f>data[[#This Row],[Amount]]-data[[#This Row],[total cost ]]</f>
        <v>739.44</v>
      </c>
      <c r="J77">
        <f>data[[#This Row],[Units]]*data[[#This Row],[cost per unit ]]</f>
        <v>1465.56</v>
      </c>
    </row>
    <row r="78" spans="3:10" x14ac:dyDescent="0.25">
      <c r="C78" t="s">
        <v>7</v>
      </c>
      <c r="D78" t="s">
        <v>37</v>
      </c>
      <c r="E78" t="s">
        <v>17</v>
      </c>
      <c r="F78" s="4">
        <v>4487</v>
      </c>
      <c r="G78" s="5">
        <v>111</v>
      </c>
      <c r="H78">
        <f>VLOOKUP(data[[#This Row],[Product]],$Z$12:$AA$311,2,FALSE)</f>
        <v>3.11</v>
      </c>
      <c r="I78" s="19">
        <f>data[[#This Row],[Amount]]-data[[#This Row],[total cost ]]</f>
        <v>4141.79</v>
      </c>
      <c r="J78">
        <f>data[[#This Row],[Units]]*data[[#This Row],[cost per unit ]]</f>
        <v>345.21</v>
      </c>
    </row>
    <row r="79" spans="3:10" x14ac:dyDescent="0.25">
      <c r="C79" t="s">
        <v>5</v>
      </c>
      <c r="D79" t="s">
        <v>35</v>
      </c>
      <c r="E79" t="s">
        <v>18</v>
      </c>
      <c r="F79" s="4">
        <v>2415</v>
      </c>
      <c r="G79" s="5">
        <v>15</v>
      </c>
      <c r="H79">
        <f>VLOOKUP(data[[#This Row],[Product]],$Z$12:$AA$311,2,FALSE)</f>
        <v>6.47</v>
      </c>
      <c r="I79" s="19">
        <f>data[[#This Row],[Amount]]-data[[#This Row],[total cost ]]</f>
        <v>2317.9499999999998</v>
      </c>
      <c r="J79">
        <f>data[[#This Row],[Units]]*data[[#This Row],[cost per unit ]]</f>
        <v>97.05</v>
      </c>
    </row>
    <row r="80" spans="3:10" x14ac:dyDescent="0.25">
      <c r="C80" t="s">
        <v>40</v>
      </c>
      <c r="D80" t="s">
        <v>34</v>
      </c>
      <c r="E80" t="s">
        <v>19</v>
      </c>
      <c r="F80" s="4">
        <v>4018</v>
      </c>
      <c r="G80" s="5">
        <v>162</v>
      </c>
      <c r="H80">
        <f>VLOOKUP(data[[#This Row],[Product]],$Z$12:$AA$311,2,FALSE)</f>
        <v>7.64</v>
      </c>
      <c r="I80" s="19">
        <f>data[[#This Row],[Amount]]-data[[#This Row],[total cost ]]</f>
        <v>2780.32</v>
      </c>
      <c r="J80">
        <f>data[[#This Row],[Units]]*data[[#This Row],[cost per unit ]]</f>
        <v>1237.6799999999998</v>
      </c>
    </row>
    <row r="81" spans="3:10" x14ac:dyDescent="0.25">
      <c r="C81" t="s">
        <v>5</v>
      </c>
      <c r="D81" t="s">
        <v>34</v>
      </c>
      <c r="E81" t="s">
        <v>19</v>
      </c>
      <c r="F81" s="4">
        <v>861</v>
      </c>
      <c r="G81" s="5">
        <v>195</v>
      </c>
      <c r="H81">
        <f>VLOOKUP(data[[#This Row],[Product]],$Z$12:$AA$311,2,FALSE)</f>
        <v>7.64</v>
      </c>
      <c r="I81" s="19">
        <f>data[[#This Row],[Amount]]-data[[#This Row],[total cost ]]</f>
        <v>-628.79999999999995</v>
      </c>
      <c r="J81">
        <f>data[[#This Row],[Units]]*data[[#This Row],[cost per unit ]]</f>
        <v>1489.8</v>
      </c>
    </row>
    <row r="82" spans="3:10" x14ac:dyDescent="0.25">
      <c r="C82" t="s">
        <v>10</v>
      </c>
      <c r="D82" t="s">
        <v>38</v>
      </c>
      <c r="E82" t="s">
        <v>14</v>
      </c>
      <c r="F82" s="4">
        <v>5586</v>
      </c>
      <c r="G82" s="5">
        <v>525</v>
      </c>
      <c r="H82">
        <f>VLOOKUP(data[[#This Row],[Product]],$Z$12:$AA$311,2,FALSE)</f>
        <v>11.7</v>
      </c>
      <c r="I82" s="19">
        <f>data[[#This Row],[Amount]]-data[[#This Row],[total cost ]]</f>
        <v>-556.5</v>
      </c>
      <c r="J82">
        <f>data[[#This Row],[Units]]*data[[#This Row],[cost per unit ]]</f>
        <v>6142.5</v>
      </c>
    </row>
    <row r="83" spans="3:10" x14ac:dyDescent="0.25">
      <c r="C83" t="s">
        <v>7</v>
      </c>
      <c r="D83" t="s">
        <v>34</v>
      </c>
      <c r="E83" t="s">
        <v>33</v>
      </c>
      <c r="F83" s="4">
        <v>2226</v>
      </c>
      <c r="G83" s="5">
        <v>48</v>
      </c>
      <c r="H83">
        <f>VLOOKUP(data[[#This Row],[Product]],$Z$12:$AA$311,2,FALSE)</f>
        <v>12.37</v>
      </c>
      <c r="I83" s="19">
        <f>data[[#This Row],[Amount]]-data[[#This Row],[total cost ]]</f>
        <v>1632.24</v>
      </c>
      <c r="J83">
        <f>data[[#This Row],[Units]]*data[[#This Row],[cost per unit ]]</f>
        <v>593.76</v>
      </c>
    </row>
    <row r="84" spans="3:10" x14ac:dyDescent="0.25">
      <c r="C84" t="s">
        <v>9</v>
      </c>
      <c r="D84" t="s">
        <v>34</v>
      </c>
      <c r="E84" t="s">
        <v>28</v>
      </c>
      <c r="F84" s="4">
        <v>14329</v>
      </c>
      <c r="G84" s="5">
        <v>150</v>
      </c>
      <c r="H84">
        <f>VLOOKUP(data[[#This Row],[Product]],$Z$12:$AA$311,2,FALSE)</f>
        <v>10.38</v>
      </c>
      <c r="I84" s="19">
        <f>data[[#This Row],[Amount]]-data[[#This Row],[total cost ]]</f>
        <v>12772</v>
      </c>
      <c r="J84">
        <f>data[[#This Row],[Units]]*data[[#This Row],[cost per unit ]]</f>
        <v>1557.0000000000002</v>
      </c>
    </row>
    <row r="85" spans="3:10" x14ac:dyDescent="0.25">
      <c r="C85" t="s">
        <v>9</v>
      </c>
      <c r="D85" t="s">
        <v>34</v>
      </c>
      <c r="E85" t="s">
        <v>20</v>
      </c>
      <c r="F85" s="4">
        <v>8463</v>
      </c>
      <c r="G85" s="5">
        <v>492</v>
      </c>
      <c r="H85">
        <f>VLOOKUP(data[[#This Row],[Product]],$Z$12:$AA$311,2,FALSE)</f>
        <v>10.62</v>
      </c>
      <c r="I85" s="19">
        <f>data[[#This Row],[Amount]]-data[[#This Row],[total cost ]]</f>
        <v>3237.96</v>
      </c>
      <c r="J85">
        <f>data[[#This Row],[Units]]*data[[#This Row],[cost per unit ]]</f>
        <v>5225.04</v>
      </c>
    </row>
    <row r="86" spans="3:10" x14ac:dyDescent="0.25">
      <c r="C86" t="s">
        <v>5</v>
      </c>
      <c r="D86" t="s">
        <v>34</v>
      </c>
      <c r="E86" t="s">
        <v>29</v>
      </c>
      <c r="F86" s="4">
        <v>2891</v>
      </c>
      <c r="G86" s="5">
        <v>102</v>
      </c>
      <c r="H86">
        <f>VLOOKUP(data[[#This Row],[Product]],$Z$12:$AA$311,2,FALSE)</f>
        <v>7.16</v>
      </c>
      <c r="I86" s="19">
        <f>data[[#This Row],[Amount]]-data[[#This Row],[total cost ]]</f>
        <v>2160.6799999999998</v>
      </c>
      <c r="J86">
        <f>data[[#This Row],[Units]]*data[[#This Row],[cost per unit ]]</f>
        <v>730.32</v>
      </c>
    </row>
    <row r="87" spans="3:10" x14ac:dyDescent="0.25">
      <c r="C87" t="s">
        <v>3</v>
      </c>
      <c r="D87" t="s">
        <v>36</v>
      </c>
      <c r="E87" t="s">
        <v>23</v>
      </c>
      <c r="F87" s="4">
        <v>3773</v>
      </c>
      <c r="G87" s="5">
        <v>165</v>
      </c>
      <c r="H87">
        <f>VLOOKUP(data[[#This Row],[Product]],$Z$12:$AA$311,2,FALSE)</f>
        <v>6.49</v>
      </c>
      <c r="I87" s="19">
        <f>data[[#This Row],[Amount]]-data[[#This Row],[total cost ]]</f>
        <v>2702.1499999999996</v>
      </c>
      <c r="J87">
        <f>data[[#This Row],[Units]]*data[[#This Row],[cost per unit ]]</f>
        <v>1070.8500000000001</v>
      </c>
    </row>
    <row r="88" spans="3:10" x14ac:dyDescent="0.25">
      <c r="C88" t="s">
        <v>41</v>
      </c>
      <c r="D88" t="s">
        <v>36</v>
      </c>
      <c r="E88" t="s">
        <v>28</v>
      </c>
      <c r="F88" s="4">
        <v>854</v>
      </c>
      <c r="G88" s="5">
        <v>309</v>
      </c>
      <c r="H88">
        <f>VLOOKUP(data[[#This Row],[Product]],$Z$12:$AA$311,2,FALSE)</f>
        <v>10.38</v>
      </c>
      <c r="I88" s="19">
        <f>data[[#This Row],[Amount]]-data[[#This Row],[total cost ]]</f>
        <v>-2353.42</v>
      </c>
      <c r="J88">
        <f>data[[#This Row],[Units]]*data[[#This Row],[cost per unit ]]</f>
        <v>3207.42</v>
      </c>
    </row>
    <row r="89" spans="3:10" x14ac:dyDescent="0.25">
      <c r="C89" t="s">
        <v>6</v>
      </c>
      <c r="D89" t="s">
        <v>36</v>
      </c>
      <c r="E89" t="s">
        <v>17</v>
      </c>
      <c r="F89" s="4">
        <v>4970</v>
      </c>
      <c r="G89" s="5">
        <v>156</v>
      </c>
      <c r="H89">
        <f>VLOOKUP(data[[#This Row],[Product]],$Z$12:$AA$311,2,FALSE)</f>
        <v>3.11</v>
      </c>
      <c r="I89" s="19">
        <f>data[[#This Row],[Amount]]-data[[#This Row],[total cost ]]</f>
        <v>4484.84</v>
      </c>
      <c r="J89">
        <f>data[[#This Row],[Units]]*data[[#This Row],[cost per unit ]]</f>
        <v>485.15999999999997</v>
      </c>
    </row>
    <row r="90" spans="3:10" x14ac:dyDescent="0.25">
      <c r="C90" t="s">
        <v>9</v>
      </c>
      <c r="D90" t="s">
        <v>35</v>
      </c>
      <c r="E90" t="s">
        <v>26</v>
      </c>
      <c r="F90" s="4">
        <v>98</v>
      </c>
      <c r="G90" s="5">
        <v>159</v>
      </c>
      <c r="H90">
        <f>VLOOKUP(data[[#This Row],[Product]],$Z$12:$AA$311,2,FALSE)</f>
        <v>5.6</v>
      </c>
      <c r="I90" s="19">
        <f>data[[#This Row],[Amount]]-data[[#This Row],[total cost ]]</f>
        <v>-792.4</v>
      </c>
      <c r="J90">
        <f>data[[#This Row],[Units]]*data[[#This Row],[cost per unit ]]</f>
        <v>890.4</v>
      </c>
    </row>
    <row r="91" spans="3:10" x14ac:dyDescent="0.25">
      <c r="C91" t="s">
        <v>5</v>
      </c>
      <c r="D91" t="s">
        <v>35</v>
      </c>
      <c r="E91" t="s">
        <v>15</v>
      </c>
      <c r="F91" s="4">
        <v>13391</v>
      </c>
      <c r="G91" s="5">
        <v>201</v>
      </c>
      <c r="H91">
        <f>VLOOKUP(data[[#This Row],[Product]],$Z$12:$AA$311,2,FALSE)</f>
        <v>11.73</v>
      </c>
      <c r="I91" s="19">
        <f>data[[#This Row],[Amount]]-data[[#This Row],[total cost ]]</f>
        <v>11033.27</v>
      </c>
      <c r="J91">
        <f>data[[#This Row],[Units]]*data[[#This Row],[cost per unit ]]</f>
        <v>2357.73</v>
      </c>
    </row>
    <row r="92" spans="3:10" x14ac:dyDescent="0.25">
      <c r="C92" t="s">
        <v>8</v>
      </c>
      <c r="D92" t="s">
        <v>39</v>
      </c>
      <c r="E92" t="s">
        <v>31</v>
      </c>
      <c r="F92" s="4">
        <v>8890</v>
      </c>
      <c r="G92" s="5">
        <v>210</v>
      </c>
      <c r="H92">
        <f>VLOOKUP(data[[#This Row],[Product]],$Z$12:$AA$311,2,FALSE)</f>
        <v>5.79</v>
      </c>
      <c r="I92" s="19">
        <f>data[[#This Row],[Amount]]-data[[#This Row],[total cost ]]</f>
        <v>7674.1</v>
      </c>
      <c r="J92">
        <f>data[[#This Row],[Units]]*data[[#This Row],[cost per unit ]]</f>
        <v>1215.9000000000001</v>
      </c>
    </row>
    <row r="93" spans="3:10" x14ac:dyDescent="0.25">
      <c r="C93" t="s">
        <v>2</v>
      </c>
      <c r="D93" t="s">
        <v>38</v>
      </c>
      <c r="E93" t="s">
        <v>13</v>
      </c>
      <c r="F93" s="4">
        <v>56</v>
      </c>
      <c r="G93" s="5">
        <v>51</v>
      </c>
      <c r="H93">
        <f>VLOOKUP(data[[#This Row],[Product]],$Z$12:$AA$311,2,FALSE)</f>
        <v>9.33</v>
      </c>
      <c r="I93" s="19">
        <f>data[[#This Row],[Amount]]-data[[#This Row],[total cost ]]</f>
        <v>-419.83</v>
      </c>
      <c r="J93">
        <f>data[[#This Row],[Units]]*data[[#This Row],[cost per unit ]]</f>
        <v>475.83</v>
      </c>
    </row>
    <row r="94" spans="3:10" x14ac:dyDescent="0.25">
      <c r="C94" t="s">
        <v>3</v>
      </c>
      <c r="D94" t="s">
        <v>36</v>
      </c>
      <c r="E94" t="s">
        <v>25</v>
      </c>
      <c r="F94" s="4">
        <v>3339</v>
      </c>
      <c r="G94" s="5">
        <v>39</v>
      </c>
      <c r="H94">
        <f>VLOOKUP(data[[#This Row],[Product]],$Z$12:$AA$311,2,FALSE)</f>
        <v>13.15</v>
      </c>
      <c r="I94" s="19">
        <f>data[[#This Row],[Amount]]-data[[#This Row],[total cost ]]</f>
        <v>2826.15</v>
      </c>
      <c r="J94">
        <f>data[[#This Row],[Units]]*data[[#This Row],[cost per unit ]]</f>
        <v>512.85</v>
      </c>
    </row>
    <row r="95" spans="3:10" x14ac:dyDescent="0.25">
      <c r="C95" t="s">
        <v>10</v>
      </c>
      <c r="D95" t="s">
        <v>35</v>
      </c>
      <c r="E95" t="s">
        <v>18</v>
      </c>
      <c r="F95" s="4">
        <v>3808</v>
      </c>
      <c r="G95" s="5">
        <v>279</v>
      </c>
      <c r="H95">
        <f>VLOOKUP(data[[#This Row],[Product]],$Z$12:$AA$311,2,FALSE)</f>
        <v>6.47</v>
      </c>
      <c r="I95" s="19">
        <f>data[[#This Row],[Amount]]-data[[#This Row],[total cost ]]</f>
        <v>2002.8700000000001</v>
      </c>
      <c r="J95">
        <f>data[[#This Row],[Units]]*data[[#This Row],[cost per unit ]]</f>
        <v>1805.1299999999999</v>
      </c>
    </row>
    <row r="96" spans="3:10" x14ac:dyDescent="0.25">
      <c r="C96" t="s">
        <v>10</v>
      </c>
      <c r="D96" t="s">
        <v>38</v>
      </c>
      <c r="E96" t="s">
        <v>13</v>
      </c>
      <c r="F96" s="4">
        <v>63</v>
      </c>
      <c r="G96" s="5">
        <v>123</v>
      </c>
      <c r="H96">
        <f>VLOOKUP(data[[#This Row],[Product]],$Z$12:$AA$311,2,FALSE)</f>
        <v>9.33</v>
      </c>
      <c r="I96" s="19">
        <f>data[[#This Row],[Amount]]-data[[#This Row],[total cost ]]</f>
        <v>-1084.5899999999999</v>
      </c>
      <c r="J96">
        <f>data[[#This Row],[Units]]*data[[#This Row],[cost per unit ]]</f>
        <v>1147.5899999999999</v>
      </c>
    </row>
    <row r="97" spans="3:10" x14ac:dyDescent="0.25">
      <c r="C97" t="s">
        <v>2</v>
      </c>
      <c r="D97" t="s">
        <v>39</v>
      </c>
      <c r="E97" t="s">
        <v>27</v>
      </c>
      <c r="F97" s="4">
        <v>7812</v>
      </c>
      <c r="G97" s="5">
        <v>81</v>
      </c>
      <c r="H97">
        <f>VLOOKUP(data[[#This Row],[Product]],$Z$12:$AA$311,2,FALSE)</f>
        <v>16.73</v>
      </c>
      <c r="I97" s="19">
        <f>data[[#This Row],[Amount]]-data[[#This Row],[total cost ]]</f>
        <v>6456.87</v>
      </c>
      <c r="J97">
        <f>data[[#This Row],[Units]]*data[[#This Row],[cost per unit ]]</f>
        <v>1355.13</v>
      </c>
    </row>
    <row r="98" spans="3:10" x14ac:dyDescent="0.25">
      <c r="C98" t="s">
        <v>40</v>
      </c>
      <c r="D98" t="s">
        <v>37</v>
      </c>
      <c r="E98" t="s">
        <v>19</v>
      </c>
      <c r="F98" s="4">
        <v>7693</v>
      </c>
      <c r="G98" s="5">
        <v>21</v>
      </c>
      <c r="H98">
        <f>VLOOKUP(data[[#This Row],[Product]],$Z$12:$AA$311,2,FALSE)</f>
        <v>7.64</v>
      </c>
      <c r="I98" s="19">
        <f>data[[#This Row],[Amount]]-data[[#This Row],[total cost ]]</f>
        <v>7532.56</v>
      </c>
      <c r="J98">
        <f>data[[#This Row],[Units]]*data[[#This Row],[cost per unit ]]</f>
        <v>160.44</v>
      </c>
    </row>
    <row r="99" spans="3:10" x14ac:dyDescent="0.25">
      <c r="C99" t="s">
        <v>3</v>
      </c>
      <c r="D99" t="s">
        <v>36</v>
      </c>
      <c r="E99" t="s">
        <v>28</v>
      </c>
      <c r="F99" s="4">
        <v>973</v>
      </c>
      <c r="G99" s="5">
        <v>162</v>
      </c>
      <c r="H99">
        <f>VLOOKUP(data[[#This Row],[Product]],$Z$12:$AA$311,2,FALSE)</f>
        <v>10.38</v>
      </c>
      <c r="I99" s="19">
        <f>data[[#This Row],[Amount]]-data[[#This Row],[total cost ]]</f>
        <v>-708.56000000000017</v>
      </c>
      <c r="J99">
        <f>data[[#This Row],[Units]]*data[[#This Row],[cost per unit ]]</f>
        <v>1681.5600000000002</v>
      </c>
    </row>
    <row r="100" spans="3:10" x14ac:dyDescent="0.25">
      <c r="C100" t="s">
        <v>10</v>
      </c>
      <c r="D100" t="s">
        <v>35</v>
      </c>
      <c r="E100" t="s">
        <v>21</v>
      </c>
      <c r="F100" s="4">
        <v>567</v>
      </c>
      <c r="G100" s="5">
        <v>228</v>
      </c>
      <c r="H100">
        <f>VLOOKUP(data[[#This Row],[Product]],$Z$12:$AA$311,2,FALSE)</f>
        <v>9</v>
      </c>
      <c r="I100" s="19">
        <f>data[[#This Row],[Amount]]-data[[#This Row],[total cost ]]</f>
        <v>-1485</v>
      </c>
      <c r="J100">
        <f>data[[#This Row],[Units]]*data[[#This Row],[cost per unit ]]</f>
        <v>2052</v>
      </c>
    </row>
    <row r="101" spans="3:10" x14ac:dyDescent="0.25">
      <c r="C101" t="s">
        <v>10</v>
      </c>
      <c r="D101" t="s">
        <v>36</v>
      </c>
      <c r="E101" t="s">
        <v>29</v>
      </c>
      <c r="F101" s="4">
        <v>2471</v>
      </c>
      <c r="G101" s="5">
        <v>342</v>
      </c>
      <c r="H101">
        <f>VLOOKUP(data[[#This Row],[Product]],$Z$12:$AA$311,2,FALSE)</f>
        <v>7.16</v>
      </c>
      <c r="I101" s="19">
        <f>data[[#This Row],[Amount]]-data[[#This Row],[total cost ]]</f>
        <v>22.279999999999745</v>
      </c>
      <c r="J101">
        <f>data[[#This Row],[Units]]*data[[#This Row],[cost per unit ]]</f>
        <v>2448.7200000000003</v>
      </c>
    </row>
    <row r="102" spans="3:10" x14ac:dyDescent="0.25">
      <c r="C102" t="s">
        <v>5</v>
      </c>
      <c r="D102" t="s">
        <v>38</v>
      </c>
      <c r="E102" t="s">
        <v>13</v>
      </c>
      <c r="F102" s="4">
        <v>7189</v>
      </c>
      <c r="G102" s="5">
        <v>54</v>
      </c>
      <c r="H102">
        <f>VLOOKUP(data[[#This Row],[Product]],$Z$12:$AA$311,2,FALSE)</f>
        <v>9.33</v>
      </c>
      <c r="I102" s="19">
        <f>data[[#This Row],[Amount]]-data[[#This Row],[total cost ]]</f>
        <v>6685.18</v>
      </c>
      <c r="J102">
        <f>data[[#This Row],[Units]]*data[[#This Row],[cost per unit ]]</f>
        <v>503.82</v>
      </c>
    </row>
    <row r="103" spans="3:10" x14ac:dyDescent="0.25">
      <c r="C103" t="s">
        <v>41</v>
      </c>
      <c r="D103" t="s">
        <v>35</v>
      </c>
      <c r="E103" t="s">
        <v>28</v>
      </c>
      <c r="F103" s="4">
        <v>7455</v>
      </c>
      <c r="G103" s="5">
        <v>216</v>
      </c>
      <c r="H103">
        <f>VLOOKUP(data[[#This Row],[Product]],$Z$12:$AA$311,2,FALSE)</f>
        <v>10.38</v>
      </c>
      <c r="I103" s="19">
        <f>data[[#This Row],[Amount]]-data[[#This Row],[total cost ]]</f>
        <v>5212.92</v>
      </c>
      <c r="J103">
        <f>data[[#This Row],[Units]]*data[[#This Row],[cost per unit ]]</f>
        <v>2242.0800000000004</v>
      </c>
    </row>
    <row r="104" spans="3:10" x14ac:dyDescent="0.25">
      <c r="C104" t="s">
        <v>3</v>
      </c>
      <c r="D104" t="s">
        <v>34</v>
      </c>
      <c r="E104" t="s">
        <v>26</v>
      </c>
      <c r="F104" s="4">
        <v>3108</v>
      </c>
      <c r="G104" s="5">
        <v>54</v>
      </c>
      <c r="H104">
        <f>VLOOKUP(data[[#This Row],[Product]],$Z$12:$AA$311,2,FALSE)</f>
        <v>5.6</v>
      </c>
      <c r="I104" s="19">
        <f>data[[#This Row],[Amount]]-data[[#This Row],[total cost ]]</f>
        <v>2805.6</v>
      </c>
      <c r="J104">
        <f>data[[#This Row],[Units]]*data[[#This Row],[cost per unit ]]</f>
        <v>302.39999999999998</v>
      </c>
    </row>
    <row r="105" spans="3:10" x14ac:dyDescent="0.25">
      <c r="C105" t="s">
        <v>6</v>
      </c>
      <c r="D105" t="s">
        <v>38</v>
      </c>
      <c r="E105" t="s">
        <v>25</v>
      </c>
      <c r="F105" s="4">
        <v>469</v>
      </c>
      <c r="G105" s="5">
        <v>75</v>
      </c>
      <c r="H105">
        <f>VLOOKUP(data[[#This Row],[Product]],$Z$12:$AA$311,2,FALSE)</f>
        <v>13.15</v>
      </c>
      <c r="I105" s="19">
        <f>data[[#This Row],[Amount]]-data[[#This Row],[total cost ]]</f>
        <v>-517.25</v>
      </c>
      <c r="J105">
        <f>data[[#This Row],[Units]]*data[[#This Row],[cost per unit ]]</f>
        <v>986.25</v>
      </c>
    </row>
    <row r="106" spans="3:10" x14ac:dyDescent="0.25">
      <c r="C106" t="s">
        <v>9</v>
      </c>
      <c r="D106" t="s">
        <v>37</v>
      </c>
      <c r="E106" t="s">
        <v>23</v>
      </c>
      <c r="F106" s="4">
        <v>2737</v>
      </c>
      <c r="G106" s="5">
        <v>93</v>
      </c>
      <c r="H106">
        <f>VLOOKUP(data[[#This Row],[Product]],$Z$12:$AA$311,2,FALSE)</f>
        <v>6.49</v>
      </c>
      <c r="I106" s="19">
        <f>data[[#This Row],[Amount]]-data[[#This Row],[total cost ]]</f>
        <v>2133.4299999999998</v>
      </c>
      <c r="J106">
        <f>data[[#This Row],[Units]]*data[[#This Row],[cost per unit ]]</f>
        <v>603.57000000000005</v>
      </c>
    </row>
    <row r="107" spans="3:10" x14ac:dyDescent="0.25">
      <c r="C107" t="s">
        <v>9</v>
      </c>
      <c r="D107" t="s">
        <v>37</v>
      </c>
      <c r="E107" t="s">
        <v>25</v>
      </c>
      <c r="F107" s="4">
        <v>4305</v>
      </c>
      <c r="G107" s="5">
        <v>156</v>
      </c>
      <c r="H107">
        <f>VLOOKUP(data[[#This Row],[Product]],$Z$12:$AA$311,2,FALSE)</f>
        <v>13.15</v>
      </c>
      <c r="I107" s="19">
        <f>data[[#This Row],[Amount]]-data[[#This Row],[total cost ]]</f>
        <v>2253.6</v>
      </c>
      <c r="J107">
        <f>data[[#This Row],[Units]]*data[[#This Row],[cost per unit ]]</f>
        <v>2051.4</v>
      </c>
    </row>
    <row r="108" spans="3:10" x14ac:dyDescent="0.25">
      <c r="C108" t="s">
        <v>9</v>
      </c>
      <c r="D108" t="s">
        <v>38</v>
      </c>
      <c r="E108" t="s">
        <v>17</v>
      </c>
      <c r="F108" s="4">
        <v>2408</v>
      </c>
      <c r="G108" s="5">
        <v>9</v>
      </c>
      <c r="H108">
        <f>VLOOKUP(data[[#This Row],[Product]],$Z$12:$AA$311,2,FALSE)</f>
        <v>3.11</v>
      </c>
      <c r="I108" s="19">
        <f>data[[#This Row],[Amount]]-data[[#This Row],[total cost ]]</f>
        <v>2380.0100000000002</v>
      </c>
      <c r="J108">
        <f>data[[#This Row],[Units]]*data[[#This Row],[cost per unit ]]</f>
        <v>27.99</v>
      </c>
    </row>
    <row r="109" spans="3:10" x14ac:dyDescent="0.25">
      <c r="C109" t="s">
        <v>3</v>
      </c>
      <c r="D109" t="s">
        <v>36</v>
      </c>
      <c r="E109" t="s">
        <v>19</v>
      </c>
      <c r="F109" s="4">
        <v>1281</v>
      </c>
      <c r="G109" s="5">
        <v>18</v>
      </c>
      <c r="H109">
        <f>VLOOKUP(data[[#This Row],[Product]],$Z$12:$AA$311,2,FALSE)</f>
        <v>7.64</v>
      </c>
      <c r="I109" s="19">
        <f>data[[#This Row],[Amount]]-data[[#This Row],[total cost ]]</f>
        <v>1143.48</v>
      </c>
      <c r="J109">
        <f>data[[#This Row],[Units]]*data[[#This Row],[cost per unit ]]</f>
        <v>137.51999999999998</v>
      </c>
    </row>
    <row r="110" spans="3:10" x14ac:dyDescent="0.25">
      <c r="C110" t="s">
        <v>40</v>
      </c>
      <c r="D110" t="s">
        <v>35</v>
      </c>
      <c r="E110" t="s">
        <v>32</v>
      </c>
      <c r="F110" s="4">
        <v>12348</v>
      </c>
      <c r="G110" s="5">
        <v>234</v>
      </c>
      <c r="H110">
        <f>VLOOKUP(data[[#This Row],[Product]],$Z$12:$AA$311,2,FALSE)</f>
        <v>8.65</v>
      </c>
      <c r="I110" s="19">
        <f>data[[#This Row],[Amount]]-data[[#This Row],[total cost ]]</f>
        <v>10323.9</v>
      </c>
      <c r="J110">
        <f>data[[#This Row],[Units]]*data[[#This Row],[cost per unit ]]</f>
        <v>2024.1000000000001</v>
      </c>
    </row>
    <row r="111" spans="3:10" x14ac:dyDescent="0.25">
      <c r="C111" t="s">
        <v>3</v>
      </c>
      <c r="D111" t="s">
        <v>34</v>
      </c>
      <c r="E111" t="s">
        <v>28</v>
      </c>
      <c r="F111" s="4">
        <v>3689</v>
      </c>
      <c r="G111" s="5">
        <v>312</v>
      </c>
      <c r="H111">
        <f>VLOOKUP(data[[#This Row],[Product]],$Z$12:$AA$311,2,FALSE)</f>
        <v>10.38</v>
      </c>
      <c r="I111" s="19">
        <f>data[[#This Row],[Amount]]-data[[#This Row],[total cost ]]</f>
        <v>450.4399999999996</v>
      </c>
      <c r="J111">
        <f>data[[#This Row],[Units]]*data[[#This Row],[cost per unit ]]</f>
        <v>3238.5600000000004</v>
      </c>
    </row>
    <row r="112" spans="3:10" x14ac:dyDescent="0.25">
      <c r="C112" t="s">
        <v>7</v>
      </c>
      <c r="D112" t="s">
        <v>36</v>
      </c>
      <c r="E112" t="s">
        <v>19</v>
      </c>
      <c r="F112" s="4">
        <v>2870</v>
      </c>
      <c r="G112" s="5">
        <v>300</v>
      </c>
      <c r="H112">
        <f>VLOOKUP(data[[#This Row],[Product]],$Z$12:$AA$311,2,FALSE)</f>
        <v>7.64</v>
      </c>
      <c r="I112" s="19">
        <f>data[[#This Row],[Amount]]-data[[#This Row],[total cost ]]</f>
        <v>578</v>
      </c>
      <c r="J112">
        <f>data[[#This Row],[Units]]*data[[#This Row],[cost per unit ]]</f>
        <v>2292</v>
      </c>
    </row>
    <row r="113" spans="3:10" x14ac:dyDescent="0.25">
      <c r="C113" t="s">
        <v>2</v>
      </c>
      <c r="D113" t="s">
        <v>36</v>
      </c>
      <c r="E113" t="s">
        <v>27</v>
      </c>
      <c r="F113" s="4">
        <v>798</v>
      </c>
      <c r="G113" s="5">
        <v>519</v>
      </c>
      <c r="H113">
        <f>VLOOKUP(data[[#This Row],[Product]],$Z$12:$AA$311,2,FALSE)</f>
        <v>16.73</v>
      </c>
      <c r="I113" s="19">
        <f>data[[#This Row],[Amount]]-data[[#This Row],[total cost ]]</f>
        <v>-7884.8700000000008</v>
      </c>
      <c r="J113">
        <f>data[[#This Row],[Units]]*data[[#This Row],[cost per unit ]]</f>
        <v>8682.8700000000008</v>
      </c>
    </row>
    <row r="114" spans="3:10" x14ac:dyDescent="0.25">
      <c r="C114" t="s">
        <v>41</v>
      </c>
      <c r="D114" t="s">
        <v>37</v>
      </c>
      <c r="E114" t="s">
        <v>21</v>
      </c>
      <c r="F114" s="4">
        <v>2933</v>
      </c>
      <c r="G114" s="5">
        <v>9</v>
      </c>
      <c r="H114">
        <f>VLOOKUP(data[[#This Row],[Product]],$Z$12:$AA$311,2,FALSE)</f>
        <v>9</v>
      </c>
      <c r="I114" s="19">
        <f>data[[#This Row],[Amount]]-data[[#This Row],[total cost ]]</f>
        <v>2852</v>
      </c>
      <c r="J114">
        <f>data[[#This Row],[Units]]*data[[#This Row],[cost per unit ]]</f>
        <v>81</v>
      </c>
    </row>
    <row r="115" spans="3:10" x14ac:dyDescent="0.25">
      <c r="C115" t="s">
        <v>5</v>
      </c>
      <c r="D115" t="s">
        <v>35</v>
      </c>
      <c r="E115" t="s">
        <v>4</v>
      </c>
      <c r="F115" s="4">
        <v>2744</v>
      </c>
      <c r="G115" s="5">
        <v>9</v>
      </c>
      <c r="H115">
        <f>VLOOKUP(data[[#This Row],[Product]],$Z$12:$AA$311,2,FALSE)</f>
        <v>11.88</v>
      </c>
      <c r="I115" s="19">
        <f>data[[#This Row],[Amount]]-data[[#This Row],[total cost ]]</f>
        <v>2637.08</v>
      </c>
      <c r="J115">
        <f>data[[#This Row],[Units]]*data[[#This Row],[cost per unit ]]</f>
        <v>106.92</v>
      </c>
    </row>
    <row r="116" spans="3:10" x14ac:dyDescent="0.25">
      <c r="C116" t="s">
        <v>40</v>
      </c>
      <c r="D116" t="s">
        <v>36</v>
      </c>
      <c r="E116" t="s">
        <v>33</v>
      </c>
      <c r="F116" s="4">
        <v>9772</v>
      </c>
      <c r="G116" s="5">
        <v>90</v>
      </c>
      <c r="H116">
        <f>VLOOKUP(data[[#This Row],[Product]],$Z$12:$AA$311,2,FALSE)</f>
        <v>12.37</v>
      </c>
      <c r="I116" s="19">
        <f>data[[#This Row],[Amount]]-data[[#This Row],[total cost ]]</f>
        <v>8658.7000000000007</v>
      </c>
      <c r="J116">
        <f>data[[#This Row],[Units]]*data[[#This Row],[cost per unit ]]</f>
        <v>1113.3</v>
      </c>
    </row>
    <row r="117" spans="3:10" x14ac:dyDescent="0.25">
      <c r="C117" t="s">
        <v>7</v>
      </c>
      <c r="D117" t="s">
        <v>34</v>
      </c>
      <c r="E117" t="s">
        <v>25</v>
      </c>
      <c r="F117" s="4">
        <v>1568</v>
      </c>
      <c r="G117" s="5">
        <v>96</v>
      </c>
      <c r="H117">
        <f>VLOOKUP(data[[#This Row],[Product]],$Z$12:$AA$311,2,FALSE)</f>
        <v>13.15</v>
      </c>
      <c r="I117" s="19">
        <f>data[[#This Row],[Amount]]-data[[#This Row],[total cost ]]</f>
        <v>305.59999999999991</v>
      </c>
      <c r="J117">
        <f>data[[#This Row],[Units]]*data[[#This Row],[cost per unit ]]</f>
        <v>1262.4000000000001</v>
      </c>
    </row>
    <row r="118" spans="3:10" x14ac:dyDescent="0.25">
      <c r="C118" t="s">
        <v>2</v>
      </c>
      <c r="D118" t="s">
        <v>36</v>
      </c>
      <c r="E118" t="s">
        <v>16</v>
      </c>
      <c r="F118" s="4">
        <v>11417</v>
      </c>
      <c r="G118" s="5">
        <v>21</v>
      </c>
      <c r="H118">
        <f>VLOOKUP(data[[#This Row],[Product]],$Z$12:$AA$311,2,FALSE)</f>
        <v>8.7899999999999991</v>
      </c>
      <c r="I118" s="19">
        <f>data[[#This Row],[Amount]]-data[[#This Row],[total cost ]]</f>
        <v>11232.41</v>
      </c>
      <c r="J118">
        <f>data[[#This Row],[Units]]*data[[#This Row],[cost per unit ]]</f>
        <v>184.58999999999997</v>
      </c>
    </row>
    <row r="119" spans="3:10" x14ac:dyDescent="0.25">
      <c r="C119" t="s">
        <v>40</v>
      </c>
      <c r="D119" t="s">
        <v>34</v>
      </c>
      <c r="E119" t="s">
        <v>26</v>
      </c>
      <c r="F119" s="4">
        <v>6748</v>
      </c>
      <c r="G119" s="5">
        <v>48</v>
      </c>
      <c r="H119">
        <f>VLOOKUP(data[[#This Row],[Product]],$Z$12:$AA$311,2,FALSE)</f>
        <v>5.6</v>
      </c>
      <c r="I119" s="19">
        <f>data[[#This Row],[Amount]]-data[[#This Row],[total cost ]]</f>
        <v>6479.2</v>
      </c>
      <c r="J119">
        <f>data[[#This Row],[Units]]*data[[#This Row],[cost per unit ]]</f>
        <v>268.79999999999995</v>
      </c>
    </row>
    <row r="120" spans="3:10" x14ac:dyDescent="0.25">
      <c r="C120" t="s">
        <v>10</v>
      </c>
      <c r="D120" t="s">
        <v>36</v>
      </c>
      <c r="E120" t="s">
        <v>27</v>
      </c>
      <c r="F120" s="4">
        <v>1407</v>
      </c>
      <c r="G120" s="5">
        <v>72</v>
      </c>
      <c r="H120">
        <f>VLOOKUP(data[[#This Row],[Product]],$Z$12:$AA$311,2,FALSE)</f>
        <v>16.73</v>
      </c>
      <c r="I120" s="19">
        <f>data[[#This Row],[Amount]]-data[[#This Row],[total cost ]]</f>
        <v>202.44000000000005</v>
      </c>
      <c r="J120">
        <f>data[[#This Row],[Units]]*data[[#This Row],[cost per unit ]]</f>
        <v>1204.56</v>
      </c>
    </row>
    <row r="121" spans="3:10" x14ac:dyDescent="0.25">
      <c r="C121" t="s">
        <v>8</v>
      </c>
      <c r="D121" t="s">
        <v>35</v>
      </c>
      <c r="E121" t="s">
        <v>29</v>
      </c>
      <c r="F121" s="4">
        <v>2023</v>
      </c>
      <c r="G121" s="5">
        <v>168</v>
      </c>
      <c r="H121">
        <f>VLOOKUP(data[[#This Row],[Product]],$Z$12:$AA$311,2,FALSE)</f>
        <v>7.16</v>
      </c>
      <c r="I121" s="19">
        <f>data[[#This Row],[Amount]]-data[[#This Row],[total cost ]]</f>
        <v>820.11999999999989</v>
      </c>
      <c r="J121">
        <f>data[[#This Row],[Units]]*data[[#This Row],[cost per unit ]]</f>
        <v>1202.8800000000001</v>
      </c>
    </row>
    <row r="122" spans="3:10" x14ac:dyDescent="0.25">
      <c r="C122" t="s">
        <v>5</v>
      </c>
      <c r="D122" t="s">
        <v>39</v>
      </c>
      <c r="E122" t="s">
        <v>26</v>
      </c>
      <c r="F122" s="4">
        <v>5236</v>
      </c>
      <c r="G122" s="5">
        <v>51</v>
      </c>
      <c r="H122">
        <f>VLOOKUP(data[[#This Row],[Product]],$Z$12:$AA$311,2,FALSE)</f>
        <v>5.6</v>
      </c>
      <c r="I122" s="19">
        <f>data[[#This Row],[Amount]]-data[[#This Row],[total cost ]]</f>
        <v>4950.3999999999996</v>
      </c>
      <c r="J122">
        <f>data[[#This Row],[Units]]*data[[#This Row],[cost per unit ]]</f>
        <v>285.59999999999997</v>
      </c>
    </row>
    <row r="123" spans="3:10" x14ac:dyDescent="0.25">
      <c r="C123" t="s">
        <v>41</v>
      </c>
      <c r="D123" t="s">
        <v>36</v>
      </c>
      <c r="E123" t="s">
        <v>19</v>
      </c>
      <c r="F123" s="4">
        <v>1925</v>
      </c>
      <c r="G123" s="5">
        <v>192</v>
      </c>
      <c r="H123">
        <f>VLOOKUP(data[[#This Row],[Product]],$Z$12:$AA$311,2,FALSE)</f>
        <v>7.64</v>
      </c>
      <c r="I123" s="19">
        <f>data[[#This Row],[Amount]]-data[[#This Row],[total cost ]]</f>
        <v>458.12000000000012</v>
      </c>
      <c r="J123">
        <f>data[[#This Row],[Units]]*data[[#This Row],[cost per unit ]]</f>
        <v>1466.8799999999999</v>
      </c>
    </row>
    <row r="124" spans="3:10" x14ac:dyDescent="0.25">
      <c r="C124" t="s">
        <v>7</v>
      </c>
      <c r="D124" t="s">
        <v>37</v>
      </c>
      <c r="E124" t="s">
        <v>14</v>
      </c>
      <c r="F124" s="4">
        <v>6608</v>
      </c>
      <c r="G124" s="5">
        <v>225</v>
      </c>
      <c r="H124">
        <f>VLOOKUP(data[[#This Row],[Product]],$Z$12:$AA$311,2,FALSE)</f>
        <v>11.7</v>
      </c>
      <c r="I124" s="19">
        <f>data[[#This Row],[Amount]]-data[[#This Row],[total cost ]]</f>
        <v>3975.5</v>
      </c>
      <c r="J124">
        <f>data[[#This Row],[Units]]*data[[#This Row],[cost per unit ]]</f>
        <v>2632.5</v>
      </c>
    </row>
    <row r="125" spans="3:10" x14ac:dyDescent="0.25">
      <c r="C125" t="s">
        <v>6</v>
      </c>
      <c r="D125" t="s">
        <v>34</v>
      </c>
      <c r="E125" t="s">
        <v>26</v>
      </c>
      <c r="F125" s="4">
        <v>8008</v>
      </c>
      <c r="G125" s="5">
        <v>456</v>
      </c>
      <c r="H125">
        <f>VLOOKUP(data[[#This Row],[Product]],$Z$12:$AA$311,2,FALSE)</f>
        <v>5.6</v>
      </c>
      <c r="I125" s="19">
        <f>data[[#This Row],[Amount]]-data[[#This Row],[total cost ]]</f>
        <v>5454.4</v>
      </c>
      <c r="J125">
        <f>data[[#This Row],[Units]]*data[[#This Row],[cost per unit ]]</f>
        <v>2553.6</v>
      </c>
    </row>
    <row r="126" spans="3:10" x14ac:dyDescent="0.25">
      <c r="C126" t="s">
        <v>10</v>
      </c>
      <c r="D126" t="s">
        <v>34</v>
      </c>
      <c r="E126" t="s">
        <v>25</v>
      </c>
      <c r="F126" s="4">
        <v>1428</v>
      </c>
      <c r="G126" s="5">
        <v>93</v>
      </c>
      <c r="H126">
        <f>VLOOKUP(data[[#This Row],[Product]],$Z$12:$AA$311,2,FALSE)</f>
        <v>13.15</v>
      </c>
      <c r="I126" s="19">
        <f>data[[#This Row],[Amount]]-data[[#This Row],[total cost ]]</f>
        <v>205.04999999999995</v>
      </c>
      <c r="J126">
        <f>data[[#This Row],[Units]]*data[[#This Row],[cost per unit ]]</f>
        <v>1222.95</v>
      </c>
    </row>
    <row r="127" spans="3:10" x14ac:dyDescent="0.25">
      <c r="C127" t="s">
        <v>6</v>
      </c>
      <c r="D127" t="s">
        <v>34</v>
      </c>
      <c r="E127" t="s">
        <v>4</v>
      </c>
      <c r="F127" s="4">
        <v>525</v>
      </c>
      <c r="G127" s="5">
        <v>48</v>
      </c>
      <c r="H127">
        <f>VLOOKUP(data[[#This Row],[Product]],$Z$12:$AA$311,2,FALSE)</f>
        <v>11.88</v>
      </c>
      <c r="I127" s="19">
        <f>data[[#This Row],[Amount]]-data[[#This Row],[total cost ]]</f>
        <v>-45.240000000000009</v>
      </c>
      <c r="J127">
        <f>data[[#This Row],[Units]]*data[[#This Row],[cost per unit ]]</f>
        <v>570.24</v>
      </c>
    </row>
    <row r="128" spans="3:10" x14ac:dyDescent="0.25">
      <c r="C128" t="s">
        <v>6</v>
      </c>
      <c r="D128" t="s">
        <v>37</v>
      </c>
      <c r="E128" t="s">
        <v>18</v>
      </c>
      <c r="F128" s="4">
        <v>1505</v>
      </c>
      <c r="G128" s="5">
        <v>102</v>
      </c>
      <c r="H128">
        <f>VLOOKUP(data[[#This Row],[Product]],$Z$12:$AA$311,2,FALSE)</f>
        <v>6.47</v>
      </c>
      <c r="I128" s="19">
        <f>data[[#This Row],[Amount]]-data[[#This Row],[total cost ]]</f>
        <v>845.06000000000006</v>
      </c>
      <c r="J128">
        <f>data[[#This Row],[Units]]*data[[#This Row],[cost per unit ]]</f>
        <v>659.93999999999994</v>
      </c>
    </row>
    <row r="129" spans="3:10" x14ac:dyDescent="0.25">
      <c r="C129" t="s">
        <v>7</v>
      </c>
      <c r="D129" t="s">
        <v>35</v>
      </c>
      <c r="E129" t="s">
        <v>30</v>
      </c>
      <c r="F129" s="4">
        <v>6755</v>
      </c>
      <c r="G129" s="5">
        <v>252</v>
      </c>
      <c r="H129">
        <f>VLOOKUP(data[[#This Row],[Product]],$Z$12:$AA$311,2,FALSE)</f>
        <v>14.49</v>
      </c>
      <c r="I129" s="19">
        <f>data[[#This Row],[Amount]]-data[[#This Row],[total cost ]]</f>
        <v>3103.52</v>
      </c>
      <c r="J129">
        <f>data[[#This Row],[Units]]*data[[#This Row],[cost per unit ]]</f>
        <v>3651.48</v>
      </c>
    </row>
    <row r="130" spans="3:10" x14ac:dyDescent="0.25">
      <c r="C130" t="s">
        <v>2</v>
      </c>
      <c r="D130" t="s">
        <v>37</v>
      </c>
      <c r="E130" t="s">
        <v>18</v>
      </c>
      <c r="F130" s="4">
        <v>11571</v>
      </c>
      <c r="G130" s="5">
        <v>138</v>
      </c>
      <c r="H130">
        <f>VLOOKUP(data[[#This Row],[Product]],$Z$12:$AA$311,2,FALSE)</f>
        <v>6.47</v>
      </c>
      <c r="I130" s="19">
        <f>data[[#This Row],[Amount]]-data[[#This Row],[total cost ]]</f>
        <v>10678.14</v>
      </c>
      <c r="J130">
        <f>data[[#This Row],[Units]]*data[[#This Row],[cost per unit ]]</f>
        <v>892.86</v>
      </c>
    </row>
    <row r="131" spans="3:10" x14ac:dyDescent="0.25">
      <c r="C131" t="s">
        <v>40</v>
      </c>
      <c r="D131" t="s">
        <v>38</v>
      </c>
      <c r="E131" t="s">
        <v>25</v>
      </c>
      <c r="F131" s="4">
        <v>2541</v>
      </c>
      <c r="G131" s="5">
        <v>90</v>
      </c>
      <c r="H131">
        <f>VLOOKUP(data[[#This Row],[Product]],$Z$12:$AA$311,2,FALSE)</f>
        <v>13.15</v>
      </c>
      <c r="I131" s="19">
        <f>data[[#This Row],[Amount]]-data[[#This Row],[total cost ]]</f>
        <v>1357.5</v>
      </c>
      <c r="J131">
        <f>data[[#This Row],[Units]]*data[[#This Row],[cost per unit ]]</f>
        <v>1183.5</v>
      </c>
    </row>
    <row r="132" spans="3:10" x14ac:dyDescent="0.25">
      <c r="C132" t="s">
        <v>41</v>
      </c>
      <c r="D132" t="s">
        <v>37</v>
      </c>
      <c r="E132" t="s">
        <v>30</v>
      </c>
      <c r="F132" s="4">
        <v>1526</v>
      </c>
      <c r="G132" s="5">
        <v>240</v>
      </c>
      <c r="H132">
        <f>VLOOKUP(data[[#This Row],[Product]],$Z$12:$AA$311,2,FALSE)</f>
        <v>14.49</v>
      </c>
      <c r="I132" s="19">
        <f>data[[#This Row],[Amount]]-data[[#This Row],[total cost ]]</f>
        <v>-1951.6</v>
      </c>
      <c r="J132">
        <f>data[[#This Row],[Units]]*data[[#This Row],[cost per unit ]]</f>
        <v>3477.6</v>
      </c>
    </row>
    <row r="133" spans="3:10" x14ac:dyDescent="0.25">
      <c r="C133" t="s">
        <v>40</v>
      </c>
      <c r="D133" t="s">
        <v>38</v>
      </c>
      <c r="E133" t="s">
        <v>4</v>
      </c>
      <c r="F133" s="4">
        <v>6125</v>
      </c>
      <c r="G133" s="5">
        <v>102</v>
      </c>
      <c r="H133">
        <f>VLOOKUP(data[[#This Row],[Product]],$Z$12:$AA$311,2,FALSE)</f>
        <v>11.88</v>
      </c>
      <c r="I133" s="19">
        <f>data[[#This Row],[Amount]]-data[[#This Row],[total cost ]]</f>
        <v>4913.24</v>
      </c>
      <c r="J133">
        <f>data[[#This Row],[Units]]*data[[#This Row],[cost per unit ]]</f>
        <v>1211.76</v>
      </c>
    </row>
    <row r="134" spans="3:10" x14ac:dyDescent="0.25">
      <c r="C134" t="s">
        <v>41</v>
      </c>
      <c r="D134" t="s">
        <v>35</v>
      </c>
      <c r="E134" t="s">
        <v>27</v>
      </c>
      <c r="F134" s="4">
        <v>847</v>
      </c>
      <c r="G134" s="5">
        <v>129</v>
      </c>
      <c r="H134">
        <f>VLOOKUP(data[[#This Row],[Product]],$Z$12:$AA$311,2,FALSE)</f>
        <v>16.73</v>
      </c>
      <c r="I134" s="19">
        <f>data[[#This Row],[Amount]]-data[[#This Row],[total cost ]]</f>
        <v>-1311.17</v>
      </c>
      <c r="J134">
        <f>data[[#This Row],[Units]]*data[[#This Row],[cost per unit ]]</f>
        <v>2158.17</v>
      </c>
    </row>
    <row r="135" spans="3:10" x14ac:dyDescent="0.25">
      <c r="C135" t="s">
        <v>8</v>
      </c>
      <c r="D135" t="s">
        <v>35</v>
      </c>
      <c r="E135" t="s">
        <v>27</v>
      </c>
      <c r="F135" s="4">
        <v>4753</v>
      </c>
      <c r="G135" s="5">
        <v>300</v>
      </c>
      <c r="H135">
        <f>VLOOKUP(data[[#This Row],[Product]],$Z$12:$AA$311,2,FALSE)</f>
        <v>16.73</v>
      </c>
      <c r="I135" s="19">
        <f>data[[#This Row],[Amount]]-data[[#This Row],[total cost ]]</f>
        <v>-266</v>
      </c>
      <c r="J135">
        <f>data[[#This Row],[Units]]*data[[#This Row],[cost per unit ]]</f>
        <v>5019</v>
      </c>
    </row>
    <row r="136" spans="3:10" x14ac:dyDescent="0.25">
      <c r="C136" t="s">
        <v>6</v>
      </c>
      <c r="D136" t="s">
        <v>38</v>
      </c>
      <c r="E136" t="s">
        <v>33</v>
      </c>
      <c r="F136" s="4">
        <v>959</v>
      </c>
      <c r="G136" s="5">
        <v>135</v>
      </c>
      <c r="H136">
        <f>VLOOKUP(data[[#This Row],[Product]],$Z$12:$AA$311,2,FALSE)</f>
        <v>12.37</v>
      </c>
      <c r="I136" s="19">
        <f>data[[#This Row],[Amount]]-data[[#This Row],[total cost ]]</f>
        <v>-710.94999999999982</v>
      </c>
      <c r="J136">
        <f>data[[#This Row],[Units]]*data[[#This Row],[cost per unit ]]</f>
        <v>1669.9499999999998</v>
      </c>
    </row>
    <row r="137" spans="3:10" x14ac:dyDescent="0.25">
      <c r="C137" t="s">
        <v>7</v>
      </c>
      <c r="D137" t="s">
        <v>35</v>
      </c>
      <c r="E137" t="s">
        <v>24</v>
      </c>
      <c r="F137" s="4">
        <v>2793</v>
      </c>
      <c r="G137" s="5">
        <v>114</v>
      </c>
      <c r="H137">
        <f>VLOOKUP(data[[#This Row],[Product]],$Z$12:$AA$311,2,FALSE)</f>
        <v>4.97</v>
      </c>
      <c r="I137" s="19">
        <f>data[[#This Row],[Amount]]-data[[#This Row],[total cost ]]</f>
        <v>2226.42</v>
      </c>
      <c r="J137">
        <f>data[[#This Row],[Units]]*data[[#This Row],[cost per unit ]]</f>
        <v>566.57999999999993</v>
      </c>
    </row>
    <row r="138" spans="3:10" x14ac:dyDescent="0.25">
      <c r="C138" t="s">
        <v>7</v>
      </c>
      <c r="D138" t="s">
        <v>35</v>
      </c>
      <c r="E138" t="s">
        <v>14</v>
      </c>
      <c r="F138" s="4">
        <v>4606</v>
      </c>
      <c r="G138" s="5">
        <v>63</v>
      </c>
      <c r="H138">
        <f>VLOOKUP(data[[#This Row],[Product]],$Z$12:$AA$311,2,FALSE)</f>
        <v>11.7</v>
      </c>
      <c r="I138" s="19">
        <f>data[[#This Row],[Amount]]-data[[#This Row],[total cost ]]</f>
        <v>3868.9</v>
      </c>
      <c r="J138">
        <f>data[[#This Row],[Units]]*data[[#This Row],[cost per unit ]]</f>
        <v>737.09999999999991</v>
      </c>
    </row>
    <row r="139" spans="3:10" x14ac:dyDescent="0.25">
      <c r="C139" t="s">
        <v>7</v>
      </c>
      <c r="D139" t="s">
        <v>36</v>
      </c>
      <c r="E139" t="s">
        <v>29</v>
      </c>
      <c r="F139" s="4">
        <v>5551</v>
      </c>
      <c r="G139" s="5">
        <v>252</v>
      </c>
      <c r="H139">
        <f>VLOOKUP(data[[#This Row],[Product]],$Z$12:$AA$311,2,FALSE)</f>
        <v>7.16</v>
      </c>
      <c r="I139" s="19">
        <f>data[[#This Row],[Amount]]-data[[#This Row],[total cost ]]</f>
        <v>3746.6800000000003</v>
      </c>
      <c r="J139">
        <f>data[[#This Row],[Units]]*data[[#This Row],[cost per unit ]]</f>
        <v>1804.32</v>
      </c>
    </row>
    <row r="140" spans="3:10" x14ac:dyDescent="0.25">
      <c r="C140" t="s">
        <v>10</v>
      </c>
      <c r="D140" t="s">
        <v>36</v>
      </c>
      <c r="E140" t="s">
        <v>32</v>
      </c>
      <c r="F140" s="4">
        <v>6657</v>
      </c>
      <c r="G140" s="5">
        <v>303</v>
      </c>
      <c r="H140">
        <f>VLOOKUP(data[[#This Row],[Product]],$Z$12:$AA$311,2,FALSE)</f>
        <v>8.65</v>
      </c>
      <c r="I140" s="19">
        <f>data[[#This Row],[Amount]]-data[[#This Row],[total cost ]]</f>
        <v>4036.0499999999997</v>
      </c>
      <c r="J140">
        <f>data[[#This Row],[Units]]*data[[#This Row],[cost per unit ]]</f>
        <v>2620.9500000000003</v>
      </c>
    </row>
    <row r="141" spans="3:10" x14ac:dyDescent="0.25">
      <c r="C141" t="s">
        <v>7</v>
      </c>
      <c r="D141" t="s">
        <v>39</v>
      </c>
      <c r="E141" t="s">
        <v>17</v>
      </c>
      <c r="F141" s="4">
        <v>4438</v>
      </c>
      <c r="G141" s="5">
        <v>246</v>
      </c>
      <c r="H141">
        <f>VLOOKUP(data[[#This Row],[Product]],$Z$12:$AA$311,2,FALSE)</f>
        <v>3.11</v>
      </c>
      <c r="I141" s="19">
        <f>data[[#This Row],[Amount]]-data[[#This Row],[total cost ]]</f>
        <v>3672.94</v>
      </c>
      <c r="J141">
        <f>data[[#This Row],[Units]]*data[[#This Row],[cost per unit ]]</f>
        <v>765.06</v>
      </c>
    </row>
    <row r="142" spans="3:10" x14ac:dyDescent="0.25">
      <c r="C142" t="s">
        <v>8</v>
      </c>
      <c r="D142" t="s">
        <v>38</v>
      </c>
      <c r="E142" t="s">
        <v>22</v>
      </c>
      <c r="F142" s="4">
        <v>168</v>
      </c>
      <c r="G142" s="5">
        <v>84</v>
      </c>
      <c r="H142">
        <f>VLOOKUP(data[[#This Row],[Product]],$Z$12:$AA$311,2,FALSE)</f>
        <v>9.77</v>
      </c>
      <c r="I142" s="19">
        <f>data[[#This Row],[Amount]]-data[[#This Row],[total cost ]]</f>
        <v>-652.67999999999995</v>
      </c>
      <c r="J142">
        <f>data[[#This Row],[Units]]*data[[#This Row],[cost per unit ]]</f>
        <v>820.68</v>
      </c>
    </row>
    <row r="143" spans="3:10" x14ac:dyDescent="0.25">
      <c r="C143" t="s">
        <v>7</v>
      </c>
      <c r="D143" t="s">
        <v>34</v>
      </c>
      <c r="E143" t="s">
        <v>17</v>
      </c>
      <c r="F143" s="4">
        <v>7777</v>
      </c>
      <c r="G143" s="5">
        <v>39</v>
      </c>
      <c r="H143">
        <f>VLOOKUP(data[[#This Row],[Product]],$Z$12:$AA$311,2,FALSE)</f>
        <v>3.11</v>
      </c>
      <c r="I143" s="19">
        <f>data[[#This Row],[Amount]]-data[[#This Row],[total cost ]]</f>
        <v>7655.71</v>
      </c>
      <c r="J143">
        <f>data[[#This Row],[Units]]*data[[#This Row],[cost per unit ]]</f>
        <v>121.28999999999999</v>
      </c>
    </row>
    <row r="144" spans="3:10" x14ac:dyDescent="0.25">
      <c r="C144" t="s">
        <v>5</v>
      </c>
      <c r="D144" t="s">
        <v>36</v>
      </c>
      <c r="E144" t="s">
        <v>17</v>
      </c>
      <c r="F144" s="4">
        <v>3339</v>
      </c>
      <c r="G144" s="5">
        <v>348</v>
      </c>
      <c r="H144">
        <f>VLOOKUP(data[[#This Row],[Product]],$Z$12:$AA$311,2,FALSE)</f>
        <v>3.11</v>
      </c>
      <c r="I144" s="19">
        <f>data[[#This Row],[Amount]]-data[[#This Row],[total cost ]]</f>
        <v>2256.7200000000003</v>
      </c>
      <c r="J144">
        <f>data[[#This Row],[Units]]*data[[#This Row],[cost per unit ]]</f>
        <v>1082.28</v>
      </c>
    </row>
    <row r="145" spans="3:10" x14ac:dyDescent="0.25">
      <c r="C145" t="s">
        <v>7</v>
      </c>
      <c r="D145" t="s">
        <v>37</v>
      </c>
      <c r="E145" t="s">
        <v>33</v>
      </c>
      <c r="F145" s="4">
        <v>6391</v>
      </c>
      <c r="G145" s="5">
        <v>48</v>
      </c>
      <c r="H145">
        <f>VLOOKUP(data[[#This Row],[Product]],$Z$12:$AA$311,2,FALSE)</f>
        <v>12.37</v>
      </c>
      <c r="I145" s="19">
        <f>data[[#This Row],[Amount]]-data[[#This Row],[total cost ]]</f>
        <v>5797.24</v>
      </c>
      <c r="J145">
        <f>data[[#This Row],[Units]]*data[[#This Row],[cost per unit ]]</f>
        <v>593.76</v>
      </c>
    </row>
    <row r="146" spans="3:10" x14ac:dyDescent="0.25">
      <c r="C146" t="s">
        <v>5</v>
      </c>
      <c r="D146" t="s">
        <v>37</v>
      </c>
      <c r="E146" t="s">
        <v>22</v>
      </c>
      <c r="F146" s="4">
        <v>518</v>
      </c>
      <c r="G146" s="5">
        <v>75</v>
      </c>
      <c r="H146">
        <f>VLOOKUP(data[[#This Row],[Product]],$Z$12:$AA$311,2,FALSE)</f>
        <v>9.77</v>
      </c>
      <c r="I146" s="19">
        <f>data[[#This Row],[Amount]]-data[[#This Row],[total cost ]]</f>
        <v>-214.75</v>
      </c>
      <c r="J146">
        <f>data[[#This Row],[Units]]*data[[#This Row],[cost per unit ]]</f>
        <v>732.75</v>
      </c>
    </row>
    <row r="147" spans="3:10" x14ac:dyDescent="0.25">
      <c r="C147" t="s">
        <v>7</v>
      </c>
      <c r="D147" t="s">
        <v>38</v>
      </c>
      <c r="E147" t="s">
        <v>28</v>
      </c>
      <c r="F147" s="4">
        <v>5677</v>
      </c>
      <c r="G147" s="5">
        <v>258</v>
      </c>
      <c r="H147">
        <f>VLOOKUP(data[[#This Row],[Product]],$Z$12:$AA$311,2,FALSE)</f>
        <v>10.38</v>
      </c>
      <c r="I147" s="19">
        <f>data[[#This Row],[Amount]]-data[[#This Row],[total cost ]]</f>
        <v>2998.9599999999996</v>
      </c>
      <c r="J147">
        <f>data[[#This Row],[Units]]*data[[#This Row],[cost per unit ]]</f>
        <v>2678.0400000000004</v>
      </c>
    </row>
    <row r="148" spans="3:10" x14ac:dyDescent="0.25">
      <c r="C148" t="s">
        <v>6</v>
      </c>
      <c r="D148" t="s">
        <v>39</v>
      </c>
      <c r="E148" t="s">
        <v>17</v>
      </c>
      <c r="F148" s="4">
        <v>6048</v>
      </c>
      <c r="G148" s="5">
        <v>27</v>
      </c>
      <c r="H148">
        <f>VLOOKUP(data[[#This Row],[Product]],$Z$12:$AA$311,2,FALSE)</f>
        <v>3.11</v>
      </c>
      <c r="I148" s="19">
        <f>data[[#This Row],[Amount]]-data[[#This Row],[total cost ]]</f>
        <v>5964.03</v>
      </c>
      <c r="J148">
        <f>data[[#This Row],[Units]]*data[[#This Row],[cost per unit ]]</f>
        <v>83.97</v>
      </c>
    </row>
    <row r="149" spans="3:10" x14ac:dyDescent="0.25">
      <c r="C149" t="s">
        <v>8</v>
      </c>
      <c r="D149" t="s">
        <v>38</v>
      </c>
      <c r="E149" t="s">
        <v>32</v>
      </c>
      <c r="F149" s="4">
        <v>3752</v>
      </c>
      <c r="G149" s="5">
        <v>213</v>
      </c>
      <c r="H149">
        <f>VLOOKUP(data[[#This Row],[Product]],$Z$12:$AA$311,2,FALSE)</f>
        <v>8.65</v>
      </c>
      <c r="I149" s="19">
        <f>data[[#This Row],[Amount]]-data[[#This Row],[total cost ]]</f>
        <v>1909.55</v>
      </c>
      <c r="J149">
        <f>data[[#This Row],[Units]]*data[[#This Row],[cost per unit ]]</f>
        <v>1842.45</v>
      </c>
    </row>
    <row r="150" spans="3:10" x14ac:dyDescent="0.25">
      <c r="C150" t="s">
        <v>5</v>
      </c>
      <c r="D150" t="s">
        <v>35</v>
      </c>
      <c r="E150" t="s">
        <v>29</v>
      </c>
      <c r="F150" s="4">
        <v>4480</v>
      </c>
      <c r="G150" s="5">
        <v>357</v>
      </c>
      <c r="H150">
        <f>VLOOKUP(data[[#This Row],[Product]],$Z$12:$AA$311,2,FALSE)</f>
        <v>7.16</v>
      </c>
      <c r="I150" s="19">
        <f>data[[#This Row],[Amount]]-data[[#This Row],[total cost ]]</f>
        <v>1923.88</v>
      </c>
      <c r="J150">
        <f>data[[#This Row],[Units]]*data[[#This Row],[cost per unit ]]</f>
        <v>2556.12</v>
      </c>
    </row>
    <row r="151" spans="3:10" x14ac:dyDescent="0.25">
      <c r="C151" t="s">
        <v>9</v>
      </c>
      <c r="D151" t="s">
        <v>37</v>
      </c>
      <c r="E151" t="s">
        <v>4</v>
      </c>
      <c r="F151" s="4">
        <v>259</v>
      </c>
      <c r="G151" s="5">
        <v>207</v>
      </c>
      <c r="H151">
        <f>VLOOKUP(data[[#This Row],[Product]],$Z$12:$AA$311,2,FALSE)</f>
        <v>11.88</v>
      </c>
      <c r="I151" s="19">
        <f>data[[#This Row],[Amount]]-data[[#This Row],[total cost ]]</f>
        <v>-2200.1600000000003</v>
      </c>
      <c r="J151">
        <f>data[[#This Row],[Units]]*data[[#This Row],[cost per unit ]]</f>
        <v>2459.1600000000003</v>
      </c>
    </row>
    <row r="152" spans="3:10" x14ac:dyDescent="0.25">
      <c r="C152" t="s">
        <v>8</v>
      </c>
      <c r="D152" t="s">
        <v>37</v>
      </c>
      <c r="E152" t="s">
        <v>30</v>
      </c>
      <c r="F152" s="4">
        <v>42</v>
      </c>
      <c r="G152" s="5">
        <v>150</v>
      </c>
      <c r="H152">
        <f>VLOOKUP(data[[#This Row],[Product]],$Z$12:$AA$311,2,FALSE)</f>
        <v>14.49</v>
      </c>
      <c r="I152" s="19">
        <f>data[[#This Row],[Amount]]-data[[#This Row],[total cost ]]</f>
        <v>-2131.5</v>
      </c>
      <c r="J152">
        <f>data[[#This Row],[Units]]*data[[#This Row],[cost per unit ]]</f>
        <v>2173.5</v>
      </c>
    </row>
    <row r="153" spans="3:10" x14ac:dyDescent="0.25">
      <c r="C153" t="s">
        <v>41</v>
      </c>
      <c r="D153" t="s">
        <v>36</v>
      </c>
      <c r="E153" t="s">
        <v>26</v>
      </c>
      <c r="F153" s="4">
        <v>98</v>
      </c>
      <c r="G153" s="5">
        <v>204</v>
      </c>
      <c r="H153">
        <f>VLOOKUP(data[[#This Row],[Product]],$Z$12:$AA$311,2,FALSE)</f>
        <v>5.6</v>
      </c>
      <c r="I153" s="19">
        <f>data[[#This Row],[Amount]]-data[[#This Row],[total cost ]]</f>
        <v>-1044.3999999999999</v>
      </c>
      <c r="J153">
        <f>data[[#This Row],[Units]]*data[[#This Row],[cost per unit ]]</f>
        <v>1142.3999999999999</v>
      </c>
    </row>
    <row r="154" spans="3:10" x14ac:dyDescent="0.25">
      <c r="C154" t="s">
        <v>7</v>
      </c>
      <c r="D154" t="s">
        <v>35</v>
      </c>
      <c r="E154" t="s">
        <v>27</v>
      </c>
      <c r="F154" s="4">
        <v>2478</v>
      </c>
      <c r="G154" s="5">
        <v>21</v>
      </c>
      <c r="H154">
        <f>VLOOKUP(data[[#This Row],[Product]],$Z$12:$AA$311,2,FALSE)</f>
        <v>16.73</v>
      </c>
      <c r="I154" s="19">
        <f>data[[#This Row],[Amount]]-data[[#This Row],[total cost ]]</f>
        <v>2126.67</v>
      </c>
      <c r="J154">
        <f>data[[#This Row],[Units]]*data[[#This Row],[cost per unit ]]</f>
        <v>351.33</v>
      </c>
    </row>
    <row r="155" spans="3:10" x14ac:dyDescent="0.25">
      <c r="C155" t="s">
        <v>41</v>
      </c>
      <c r="D155" t="s">
        <v>34</v>
      </c>
      <c r="E155" t="s">
        <v>33</v>
      </c>
      <c r="F155" s="4">
        <v>7847</v>
      </c>
      <c r="G155" s="5">
        <v>174</v>
      </c>
      <c r="H155">
        <f>VLOOKUP(data[[#This Row],[Product]],$Z$12:$AA$311,2,FALSE)</f>
        <v>12.37</v>
      </c>
      <c r="I155" s="19">
        <f>data[[#This Row],[Amount]]-data[[#This Row],[total cost ]]</f>
        <v>5694.6200000000008</v>
      </c>
      <c r="J155">
        <f>data[[#This Row],[Units]]*data[[#This Row],[cost per unit ]]</f>
        <v>2152.3799999999997</v>
      </c>
    </row>
    <row r="156" spans="3:10" x14ac:dyDescent="0.25">
      <c r="C156" t="s">
        <v>2</v>
      </c>
      <c r="D156" t="s">
        <v>37</v>
      </c>
      <c r="E156" t="s">
        <v>17</v>
      </c>
      <c r="F156" s="4">
        <v>9926</v>
      </c>
      <c r="G156" s="5">
        <v>201</v>
      </c>
      <c r="H156">
        <f>VLOOKUP(data[[#This Row],[Product]],$Z$12:$AA$311,2,FALSE)</f>
        <v>3.11</v>
      </c>
      <c r="I156" s="19">
        <f>data[[#This Row],[Amount]]-data[[#This Row],[total cost ]]</f>
        <v>9300.89</v>
      </c>
      <c r="J156">
        <f>data[[#This Row],[Units]]*data[[#This Row],[cost per unit ]]</f>
        <v>625.11</v>
      </c>
    </row>
    <row r="157" spans="3:10" x14ac:dyDescent="0.25">
      <c r="C157" t="s">
        <v>8</v>
      </c>
      <c r="D157" t="s">
        <v>38</v>
      </c>
      <c r="E157" t="s">
        <v>13</v>
      </c>
      <c r="F157" s="4">
        <v>819</v>
      </c>
      <c r="G157" s="5">
        <v>510</v>
      </c>
      <c r="H157">
        <f>VLOOKUP(data[[#This Row],[Product]],$Z$12:$AA$311,2,FALSE)</f>
        <v>9.33</v>
      </c>
      <c r="I157" s="19">
        <f>data[[#This Row],[Amount]]-data[[#This Row],[total cost ]]</f>
        <v>-3939.3</v>
      </c>
      <c r="J157">
        <f>data[[#This Row],[Units]]*data[[#This Row],[cost per unit ]]</f>
        <v>4758.3</v>
      </c>
    </row>
    <row r="158" spans="3:10" x14ac:dyDescent="0.25">
      <c r="C158" t="s">
        <v>6</v>
      </c>
      <c r="D158" t="s">
        <v>39</v>
      </c>
      <c r="E158" t="s">
        <v>29</v>
      </c>
      <c r="F158" s="4">
        <v>3052</v>
      </c>
      <c r="G158" s="5">
        <v>378</v>
      </c>
      <c r="H158">
        <f>VLOOKUP(data[[#This Row],[Product]],$Z$12:$AA$311,2,FALSE)</f>
        <v>7.16</v>
      </c>
      <c r="I158" s="19">
        <f>data[[#This Row],[Amount]]-data[[#This Row],[total cost ]]</f>
        <v>345.52</v>
      </c>
      <c r="J158">
        <f>data[[#This Row],[Units]]*data[[#This Row],[cost per unit ]]</f>
        <v>2706.48</v>
      </c>
    </row>
    <row r="159" spans="3:10" x14ac:dyDescent="0.25">
      <c r="C159" t="s">
        <v>9</v>
      </c>
      <c r="D159" t="s">
        <v>34</v>
      </c>
      <c r="E159" t="s">
        <v>21</v>
      </c>
      <c r="F159" s="4">
        <v>6832</v>
      </c>
      <c r="G159" s="5">
        <v>27</v>
      </c>
      <c r="H159">
        <f>VLOOKUP(data[[#This Row],[Product]],$Z$12:$AA$311,2,FALSE)</f>
        <v>9</v>
      </c>
      <c r="I159" s="19">
        <f>data[[#This Row],[Amount]]-data[[#This Row],[total cost ]]</f>
        <v>6589</v>
      </c>
      <c r="J159">
        <f>data[[#This Row],[Units]]*data[[#This Row],[cost per unit ]]</f>
        <v>243</v>
      </c>
    </row>
    <row r="160" spans="3:10" x14ac:dyDescent="0.25">
      <c r="C160" t="s">
        <v>2</v>
      </c>
      <c r="D160" t="s">
        <v>39</v>
      </c>
      <c r="E160" t="s">
        <v>16</v>
      </c>
      <c r="F160" s="4">
        <v>2016</v>
      </c>
      <c r="G160" s="5">
        <v>117</v>
      </c>
      <c r="H160">
        <f>VLOOKUP(data[[#This Row],[Product]],$Z$12:$AA$311,2,FALSE)</f>
        <v>8.7899999999999991</v>
      </c>
      <c r="I160" s="19">
        <f>data[[#This Row],[Amount]]-data[[#This Row],[total cost ]]</f>
        <v>987.57000000000016</v>
      </c>
      <c r="J160">
        <f>data[[#This Row],[Units]]*data[[#This Row],[cost per unit ]]</f>
        <v>1028.4299999999998</v>
      </c>
    </row>
    <row r="161" spans="3:10" x14ac:dyDescent="0.25">
      <c r="C161" t="s">
        <v>6</v>
      </c>
      <c r="D161" t="s">
        <v>38</v>
      </c>
      <c r="E161" t="s">
        <v>21</v>
      </c>
      <c r="F161" s="4">
        <v>7322</v>
      </c>
      <c r="G161" s="5">
        <v>36</v>
      </c>
      <c r="H161">
        <f>VLOOKUP(data[[#This Row],[Product]],$Z$12:$AA$311,2,FALSE)</f>
        <v>9</v>
      </c>
      <c r="I161" s="19">
        <f>data[[#This Row],[Amount]]-data[[#This Row],[total cost ]]</f>
        <v>6998</v>
      </c>
      <c r="J161">
        <f>data[[#This Row],[Units]]*data[[#This Row],[cost per unit ]]</f>
        <v>324</v>
      </c>
    </row>
    <row r="162" spans="3:10" x14ac:dyDescent="0.25">
      <c r="C162" t="s">
        <v>8</v>
      </c>
      <c r="D162" t="s">
        <v>35</v>
      </c>
      <c r="E162" t="s">
        <v>33</v>
      </c>
      <c r="F162" s="4">
        <v>357</v>
      </c>
      <c r="G162" s="5">
        <v>126</v>
      </c>
      <c r="H162">
        <f>VLOOKUP(data[[#This Row],[Product]],$Z$12:$AA$311,2,FALSE)</f>
        <v>12.37</v>
      </c>
      <c r="I162" s="19">
        <f>data[[#This Row],[Amount]]-data[[#This Row],[total cost ]]</f>
        <v>-1201.6199999999999</v>
      </c>
      <c r="J162">
        <f>data[[#This Row],[Units]]*data[[#This Row],[cost per unit ]]</f>
        <v>1558.62</v>
      </c>
    </row>
    <row r="163" spans="3:10" x14ac:dyDescent="0.25">
      <c r="C163" t="s">
        <v>9</v>
      </c>
      <c r="D163" t="s">
        <v>39</v>
      </c>
      <c r="E163" t="s">
        <v>25</v>
      </c>
      <c r="F163" s="4">
        <v>3192</v>
      </c>
      <c r="G163" s="5">
        <v>72</v>
      </c>
      <c r="H163">
        <f>VLOOKUP(data[[#This Row],[Product]],$Z$12:$AA$311,2,FALSE)</f>
        <v>13.15</v>
      </c>
      <c r="I163" s="19">
        <f>data[[#This Row],[Amount]]-data[[#This Row],[total cost ]]</f>
        <v>2245.1999999999998</v>
      </c>
      <c r="J163">
        <f>data[[#This Row],[Units]]*data[[#This Row],[cost per unit ]]</f>
        <v>946.80000000000007</v>
      </c>
    </row>
    <row r="164" spans="3:10" x14ac:dyDescent="0.25">
      <c r="C164" t="s">
        <v>7</v>
      </c>
      <c r="D164" t="s">
        <v>36</v>
      </c>
      <c r="E164" t="s">
        <v>22</v>
      </c>
      <c r="F164" s="4">
        <v>8435</v>
      </c>
      <c r="G164" s="5">
        <v>42</v>
      </c>
      <c r="H164">
        <f>VLOOKUP(data[[#This Row],[Product]],$Z$12:$AA$311,2,FALSE)</f>
        <v>9.77</v>
      </c>
      <c r="I164" s="19">
        <f>data[[#This Row],[Amount]]-data[[#This Row],[total cost ]]</f>
        <v>8024.66</v>
      </c>
      <c r="J164">
        <f>data[[#This Row],[Units]]*data[[#This Row],[cost per unit ]]</f>
        <v>410.34</v>
      </c>
    </row>
    <row r="165" spans="3:10" x14ac:dyDescent="0.25">
      <c r="C165" t="s">
        <v>40</v>
      </c>
      <c r="D165" t="s">
        <v>39</v>
      </c>
      <c r="E165" t="s">
        <v>29</v>
      </c>
      <c r="F165" s="4">
        <v>0</v>
      </c>
      <c r="G165" s="5">
        <v>135</v>
      </c>
      <c r="H165">
        <f>VLOOKUP(data[[#This Row],[Product]],$Z$12:$AA$311,2,FALSE)</f>
        <v>7.16</v>
      </c>
      <c r="I165" s="19">
        <f>data[[#This Row],[Amount]]-data[[#This Row],[total cost ]]</f>
        <v>-966.6</v>
      </c>
      <c r="J165">
        <f>data[[#This Row],[Units]]*data[[#This Row],[cost per unit ]]</f>
        <v>966.6</v>
      </c>
    </row>
    <row r="166" spans="3:10" x14ac:dyDescent="0.25">
      <c r="C166" t="s">
        <v>7</v>
      </c>
      <c r="D166" t="s">
        <v>34</v>
      </c>
      <c r="E166" t="s">
        <v>24</v>
      </c>
      <c r="F166" s="4">
        <v>8862</v>
      </c>
      <c r="G166" s="5">
        <v>189</v>
      </c>
      <c r="H166">
        <f>VLOOKUP(data[[#This Row],[Product]],$Z$12:$AA$311,2,FALSE)</f>
        <v>4.97</v>
      </c>
      <c r="I166" s="19">
        <f>data[[#This Row],[Amount]]-data[[#This Row],[total cost ]]</f>
        <v>7922.67</v>
      </c>
      <c r="J166">
        <f>data[[#This Row],[Units]]*data[[#This Row],[cost per unit ]]</f>
        <v>939.32999999999993</v>
      </c>
    </row>
    <row r="167" spans="3:10" x14ac:dyDescent="0.25">
      <c r="C167" t="s">
        <v>6</v>
      </c>
      <c r="D167" t="s">
        <v>37</v>
      </c>
      <c r="E167" t="s">
        <v>28</v>
      </c>
      <c r="F167" s="4">
        <v>3556</v>
      </c>
      <c r="G167" s="5">
        <v>459</v>
      </c>
      <c r="H167">
        <f>VLOOKUP(data[[#This Row],[Product]],$Z$12:$AA$311,2,FALSE)</f>
        <v>10.38</v>
      </c>
      <c r="I167" s="19">
        <f>data[[#This Row],[Amount]]-data[[#This Row],[total cost ]]</f>
        <v>-1208.42</v>
      </c>
      <c r="J167">
        <f>data[[#This Row],[Units]]*data[[#This Row],[cost per unit ]]</f>
        <v>4764.42</v>
      </c>
    </row>
    <row r="168" spans="3:10" x14ac:dyDescent="0.25">
      <c r="C168" t="s">
        <v>5</v>
      </c>
      <c r="D168" t="s">
        <v>34</v>
      </c>
      <c r="E168" t="s">
        <v>15</v>
      </c>
      <c r="F168" s="4">
        <v>7280</v>
      </c>
      <c r="G168" s="5">
        <v>201</v>
      </c>
      <c r="H168">
        <f>VLOOKUP(data[[#This Row],[Product]],$Z$12:$AA$311,2,FALSE)</f>
        <v>11.73</v>
      </c>
      <c r="I168" s="19">
        <f>data[[#This Row],[Amount]]-data[[#This Row],[total cost ]]</f>
        <v>4922.2700000000004</v>
      </c>
      <c r="J168">
        <f>data[[#This Row],[Units]]*data[[#This Row],[cost per unit ]]</f>
        <v>2357.73</v>
      </c>
    </row>
    <row r="169" spans="3:10" x14ac:dyDescent="0.25">
      <c r="C169" t="s">
        <v>6</v>
      </c>
      <c r="D169" t="s">
        <v>34</v>
      </c>
      <c r="E169" t="s">
        <v>30</v>
      </c>
      <c r="F169" s="4">
        <v>3402</v>
      </c>
      <c r="G169" s="5">
        <v>366</v>
      </c>
      <c r="H169">
        <f>VLOOKUP(data[[#This Row],[Product]],$Z$12:$AA$311,2,FALSE)</f>
        <v>14.49</v>
      </c>
      <c r="I169" s="19">
        <f>data[[#This Row],[Amount]]-data[[#This Row],[total cost ]]</f>
        <v>-1901.3400000000001</v>
      </c>
      <c r="J169">
        <f>data[[#This Row],[Units]]*data[[#This Row],[cost per unit ]]</f>
        <v>5303.34</v>
      </c>
    </row>
    <row r="170" spans="3:10" x14ac:dyDescent="0.25">
      <c r="C170" t="s">
        <v>3</v>
      </c>
      <c r="D170" t="s">
        <v>37</v>
      </c>
      <c r="E170" t="s">
        <v>29</v>
      </c>
      <c r="F170" s="4">
        <v>4592</v>
      </c>
      <c r="G170" s="5">
        <v>324</v>
      </c>
      <c r="H170">
        <f>VLOOKUP(data[[#This Row],[Product]],$Z$12:$AA$311,2,FALSE)</f>
        <v>7.16</v>
      </c>
      <c r="I170" s="19">
        <f>data[[#This Row],[Amount]]-data[[#This Row],[total cost ]]</f>
        <v>2272.16</v>
      </c>
      <c r="J170">
        <f>data[[#This Row],[Units]]*data[[#This Row],[cost per unit ]]</f>
        <v>2319.84</v>
      </c>
    </row>
    <row r="171" spans="3:10" x14ac:dyDescent="0.25">
      <c r="C171" t="s">
        <v>9</v>
      </c>
      <c r="D171" t="s">
        <v>35</v>
      </c>
      <c r="E171" t="s">
        <v>15</v>
      </c>
      <c r="F171" s="4">
        <v>7833</v>
      </c>
      <c r="G171" s="5">
        <v>243</v>
      </c>
      <c r="H171">
        <f>VLOOKUP(data[[#This Row],[Product]],$Z$12:$AA$311,2,FALSE)</f>
        <v>11.73</v>
      </c>
      <c r="I171" s="19">
        <f>data[[#This Row],[Amount]]-data[[#This Row],[total cost ]]</f>
        <v>4982.6099999999997</v>
      </c>
      <c r="J171">
        <f>data[[#This Row],[Units]]*data[[#This Row],[cost per unit ]]</f>
        <v>2850.3900000000003</v>
      </c>
    </row>
    <row r="172" spans="3:10" x14ac:dyDescent="0.25">
      <c r="C172" t="s">
        <v>2</v>
      </c>
      <c r="D172" t="s">
        <v>39</v>
      </c>
      <c r="E172" t="s">
        <v>21</v>
      </c>
      <c r="F172" s="4">
        <v>7651</v>
      </c>
      <c r="G172" s="5">
        <v>213</v>
      </c>
      <c r="H172">
        <f>VLOOKUP(data[[#This Row],[Product]],$Z$12:$AA$311,2,FALSE)</f>
        <v>9</v>
      </c>
      <c r="I172" s="19">
        <f>data[[#This Row],[Amount]]-data[[#This Row],[total cost ]]</f>
        <v>5734</v>
      </c>
      <c r="J172">
        <f>data[[#This Row],[Units]]*data[[#This Row],[cost per unit ]]</f>
        <v>1917</v>
      </c>
    </row>
    <row r="173" spans="3:10" x14ac:dyDescent="0.25">
      <c r="C173" t="s">
        <v>40</v>
      </c>
      <c r="D173" t="s">
        <v>35</v>
      </c>
      <c r="E173" t="s">
        <v>30</v>
      </c>
      <c r="F173" s="4">
        <v>2275</v>
      </c>
      <c r="G173" s="5">
        <v>447</v>
      </c>
      <c r="H173">
        <f>VLOOKUP(data[[#This Row],[Product]],$Z$12:$AA$311,2,FALSE)</f>
        <v>14.49</v>
      </c>
      <c r="I173" s="19">
        <f>data[[#This Row],[Amount]]-data[[#This Row],[total cost ]]</f>
        <v>-4202.03</v>
      </c>
      <c r="J173">
        <f>data[[#This Row],[Units]]*data[[#This Row],[cost per unit ]]</f>
        <v>6477.03</v>
      </c>
    </row>
    <row r="174" spans="3:10" x14ac:dyDescent="0.25">
      <c r="C174" t="s">
        <v>40</v>
      </c>
      <c r="D174" t="s">
        <v>38</v>
      </c>
      <c r="E174" t="s">
        <v>13</v>
      </c>
      <c r="F174" s="4">
        <v>5670</v>
      </c>
      <c r="G174" s="5">
        <v>297</v>
      </c>
      <c r="H174">
        <f>VLOOKUP(data[[#This Row],[Product]],$Z$12:$AA$311,2,FALSE)</f>
        <v>9.33</v>
      </c>
      <c r="I174" s="19">
        <f>data[[#This Row],[Amount]]-data[[#This Row],[total cost ]]</f>
        <v>2898.99</v>
      </c>
      <c r="J174">
        <f>data[[#This Row],[Units]]*data[[#This Row],[cost per unit ]]</f>
        <v>2771.01</v>
      </c>
    </row>
    <row r="175" spans="3:10" x14ac:dyDescent="0.25">
      <c r="C175" t="s">
        <v>7</v>
      </c>
      <c r="D175" t="s">
        <v>35</v>
      </c>
      <c r="E175" t="s">
        <v>16</v>
      </c>
      <c r="F175" s="4">
        <v>2135</v>
      </c>
      <c r="G175" s="5">
        <v>27</v>
      </c>
      <c r="H175">
        <f>VLOOKUP(data[[#This Row],[Product]],$Z$12:$AA$311,2,FALSE)</f>
        <v>8.7899999999999991</v>
      </c>
      <c r="I175" s="19">
        <f>data[[#This Row],[Amount]]-data[[#This Row],[total cost ]]</f>
        <v>1897.67</v>
      </c>
      <c r="J175">
        <f>data[[#This Row],[Units]]*data[[#This Row],[cost per unit ]]</f>
        <v>237.32999999999998</v>
      </c>
    </row>
    <row r="176" spans="3:10" x14ac:dyDescent="0.25">
      <c r="C176" t="s">
        <v>40</v>
      </c>
      <c r="D176" t="s">
        <v>34</v>
      </c>
      <c r="E176" t="s">
        <v>23</v>
      </c>
      <c r="F176" s="4">
        <v>2779</v>
      </c>
      <c r="G176" s="5">
        <v>75</v>
      </c>
      <c r="H176">
        <f>VLOOKUP(data[[#This Row],[Product]],$Z$12:$AA$311,2,FALSE)</f>
        <v>6.49</v>
      </c>
      <c r="I176" s="19">
        <f>data[[#This Row],[Amount]]-data[[#This Row],[total cost ]]</f>
        <v>2292.25</v>
      </c>
      <c r="J176">
        <f>data[[#This Row],[Units]]*data[[#This Row],[cost per unit ]]</f>
        <v>486.75</v>
      </c>
    </row>
    <row r="177" spans="3:10" x14ac:dyDescent="0.25">
      <c r="C177" t="s">
        <v>10</v>
      </c>
      <c r="D177" t="s">
        <v>39</v>
      </c>
      <c r="E177" t="s">
        <v>33</v>
      </c>
      <c r="F177" s="4">
        <v>12950</v>
      </c>
      <c r="G177" s="5">
        <v>30</v>
      </c>
      <c r="H177">
        <f>VLOOKUP(data[[#This Row],[Product]],$Z$12:$AA$311,2,FALSE)</f>
        <v>12.37</v>
      </c>
      <c r="I177" s="19">
        <f>data[[#This Row],[Amount]]-data[[#This Row],[total cost ]]</f>
        <v>12578.9</v>
      </c>
      <c r="J177">
        <f>data[[#This Row],[Units]]*data[[#This Row],[cost per unit ]]</f>
        <v>371.09999999999997</v>
      </c>
    </row>
    <row r="178" spans="3:10" x14ac:dyDescent="0.25">
      <c r="C178" t="s">
        <v>7</v>
      </c>
      <c r="D178" t="s">
        <v>36</v>
      </c>
      <c r="E178" t="s">
        <v>18</v>
      </c>
      <c r="F178" s="4">
        <v>2646</v>
      </c>
      <c r="G178" s="5">
        <v>177</v>
      </c>
      <c r="H178">
        <f>VLOOKUP(data[[#This Row],[Product]],$Z$12:$AA$311,2,FALSE)</f>
        <v>6.47</v>
      </c>
      <c r="I178" s="19">
        <f>data[[#This Row],[Amount]]-data[[#This Row],[total cost ]]</f>
        <v>1500.81</v>
      </c>
      <c r="J178">
        <f>data[[#This Row],[Units]]*data[[#This Row],[cost per unit ]]</f>
        <v>1145.19</v>
      </c>
    </row>
    <row r="179" spans="3:10" x14ac:dyDescent="0.25">
      <c r="C179" t="s">
        <v>40</v>
      </c>
      <c r="D179" t="s">
        <v>34</v>
      </c>
      <c r="E179" t="s">
        <v>33</v>
      </c>
      <c r="F179" s="4">
        <v>3794</v>
      </c>
      <c r="G179" s="5">
        <v>159</v>
      </c>
      <c r="H179">
        <f>VLOOKUP(data[[#This Row],[Product]],$Z$12:$AA$311,2,FALSE)</f>
        <v>12.37</v>
      </c>
      <c r="I179" s="19">
        <f>data[[#This Row],[Amount]]-data[[#This Row],[total cost ]]</f>
        <v>1827.17</v>
      </c>
      <c r="J179">
        <f>data[[#This Row],[Units]]*data[[#This Row],[cost per unit ]]</f>
        <v>1966.83</v>
      </c>
    </row>
    <row r="180" spans="3:10" x14ac:dyDescent="0.25">
      <c r="C180" t="s">
        <v>3</v>
      </c>
      <c r="D180" t="s">
        <v>35</v>
      </c>
      <c r="E180" t="s">
        <v>33</v>
      </c>
      <c r="F180" s="4">
        <v>819</v>
      </c>
      <c r="G180" s="5">
        <v>306</v>
      </c>
      <c r="H180">
        <f>VLOOKUP(data[[#This Row],[Product]],$Z$12:$AA$311,2,FALSE)</f>
        <v>12.37</v>
      </c>
      <c r="I180" s="19">
        <f>data[[#This Row],[Amount]]-data[[#This Row],[total cost ]]</f>
        <v>-2966.22</v>
      </c>
      <c r="J180">
        <f>data[[#This Row],[Units]]*data[[#This Row],[cost per unit ]]</f>
        <v>3785.22</v>
      </c>
    </row>
    <row r="181" spans="3:10" x14ac:dyDescent="0.25">
      <c r="C181" t="s">
        <v>3</v>
      </c>
      <c r="D181" t="s">
        <v>34</v>
      </c>
      <c r="E181" t="s">
        <v>20</v>
      </c>
      <c r="F181" s="4">
        <v>2583</v>
      </c>
      <c r="G181" s="5">
        <v>18</v>
      </c>
      <c r="H181">
        <f>VLOOKUP(data[[#This Row],[Product]],$Z$12:$AA$311,2,FALSE)</f>
        <v>10.62</v>
      </c>
      <c r="I181" s="19">
        <f>data[[#This Row],[Amount]]-data[[#This Row],[total cost ]]</f>
        <v>2391.84</v>
      </c>
      <c r="J181">
        <f>data[[#This Row],[Units]]*data[[#This Row],[cost per unit ]]</f>
        <v>191.16</v>
      </c>
    </row>
    <row r="182" spans="3:10" x14ac:dyDescent="0.25">
      <c r="C182" t="s">
        <v>7</v>
      </c>
      <c r="D182" t="s">
        <v>35</v>
      </c>
      <c r="E182" t="s">
        <v>19</v>
      </c>
      <c r="F182" s="4">
        <v>4585</v>
      </c>
      <c r="G182" s="5">
        <v>240</v>
      </c>
      <c r="H182">
        <f>VLOOKUP(data[[#This Row],[Product]],$Z$12:$AA$311,2,FALSE)</f>
        <v>7.64</v>
      </c>
      <c r="I182" s="19">
        <f>data[[#This Row],[Amount]]-data[[#This Row],[total cost ]]</f>
        <v>2751.4</v>
      </c>
      <c r="J182">
        <f>data[[#This Row],[Units]]*data[[#This Row],[cost per unit ]]</f>
        <v>1833.6</v>
      </c>
    </row>
    <row r="183" spans="3:10" x14ac:dyDescent="0.25">
      <c r="C183" t="s">
        <v>5</v>
      </c>
      <c r="D183" t="s">
        <v>34</v>
      </c>
      <c r="E183" t="s">
        <v>33</v>
      </c>
      <c r="F183" s="4">
        <v>1652</v>
      </c>
      <c r="G183" s="5">
        <v>93</v>
      </c>
      <c r="H183">
        <f>VLOOKUP(data[[#This Row],[Product]],$Z$12:$AA$311,2,FALSE)</f>
        <v>12.37</v>
      </c>
      <c r="I183" s="19">
        <f>data[[#This Row],[Amount]]-data[[#This Row],[total cost ]]</f>
        <v>501.59000000000015</v>
      </c>
      <c r="J183">
        <f>data[[#This Row],[Units]]*data[[#This Row],[cost per unit ]]</f>
        <v>1150.4099999999999</v>
      </c>
    </row>
    <row r="184" spans="3:10" x14ac:dyDescent="0.25">
      <c r="C184" t="s">
        <v>10</v>
      </c>
      <c r="D184" t="s">
        <v>34</v>
      </c>
      <c r="E184" t="s">
        <v>26</v>
      </c>
      <c r="F184" s="4">
        <v>4991</v>
      </c>
      <c r="G184" s="5">
        <v>9</v>
      </c>
      <c r="H184">
        <f>VLOOKUP(data[[#This Row],[Product]],$Z$12:$AA$311,2,FALSE)</f>
        <v>5.6</v>
      </c>
      <c r="I184" s="19">
        <f>data[[#This Row],[Amount]]-data[[#This Row],[total cost ]]</f>
        <v>4940.6000000000004</v>
      </c>
      <c r="J184">
        <f>data[[#This Row],[Units]]*data[[#This Row],[cost per unit ]]</f>
        <v>50.4</v>
      </c>
    </row>
    <row r="185" spans="3:10" x14ac:dyDescent="0.25">
      <c r="C185" t="s">
        <v>8</v>
      </c>
      <c r="D185" t="s">
        <v>34</v>
      </c>
      <c r="E185" t="s">
        <v>16</v>
      </c>
      <c r="F185" s="4">
        <v>2009</v>
      </c>
      <c r="G185" s="5">
        <v>219</v>
      </c>
      <c r="H185">
        <f>VLOOKUP(data[[#This Row],[Product]],$Z$12:$AA$311,2,FALSE)</f>
        <v>8.7899999999999991</v>
      </c>
      <c r="I185" s="19">
        <f>data[[#This Row],[Amount]]-data[[#This Row],[total cost ]]</f>
        <v>83.990000000000236</v>
      </c>
      <c r="J185">
        <f>data[[#This Row],[Units]]*data[[#This Row],[cost per unit ]]</f>
        <v>1925.0099999999998</v>
      </c>
    </row>
    <row r="186" spans="3:10" x14ac:dyDescent="0.25">
      <c r="C186" t="s">
        <v>2</v>
      </c>
      <c r="D186" t="s">
        <v>39</v>
      </c>
      <c r="E186" t="s">
        <v>22</v>
      </c>
      <c r="F186" s="4">
        <v>1568</v>
      </c>
      <c r="G186" s="5">
        <v>141</v>
      </c>
      <c r="H186">
        <f>VLOOKUP(data[[#This Row],[Product]],$Z$12:$AA$311,2,FALSE)</f>
        <v>9.77</v>
      </c>
      <c r="I186" s="19">
        <f>data[[#This Row],[Amount]]-data[[#This Row],[total cost ]]</f>
        <v>190.43000000000006</v>
      </c>
      <c r="J186">
        <f>data[[#This Row],[Units]]*data[[#This Row],[cost per unit ]]</f>
        <v>1377.57</v>
      </c>
    </row>
    <row r="187" spans="3:10" x14ac:dyDescent="0.25">
      <c r="C187" t="s">
        <v>41</v>
      </c>
      <c r="D187" t="s">
        <v>37</v>
      </c>
      <c r="E187" t="s">
        <v>20</v>
      </c>
      <c r="F187" s="4">
        <v>3388</v>
      </c>
      <c r="G187" s="5">
        <v>123</v>
      </c>
      <c r="H187">
        <f>VLOOKUP(data[[#This Row],[Product]],$Z$12:$AA$311,2,FALSE)</f>
        <v>10.62</v>
      </c>
      <c r="I187" s="19">
        <f>data[[#This Row],[Amount]]-data[[#This Row],[total cost ]]</f>
        <v>2081.7399999999998</v>
      </c>
      <c r="J187">
        <f>data[[#This Row],[Units]]*data[[#This Row],[cost per unit ]]</f>
        <v>1306.26</v>
      </c>
    </row>
    <row r="188" spans="3:10" x14ac:dyDescent="0.25">
      <c r="C188" t="s">
        <v>40</v>
      </c>
      <c r="D188" t="s">
        <v>38</v>
      </c>
      <c r="E188" t="s">
        <v>24</v>
      </c>
      <c r="F188" s="4">
        <v>623</v>
      </c>
      <c r="G188" s="5">
        <v>51</v>
      </c>
      <c r="H188">
        <f>VLOOKUP(data[[#This Row],[Product]],$Z$12:$AA$311,2,FALSE)</f>
        <v>4.97</v>
      </c>
      <c r="I188" s="19">
        <f>data[[#This Row],[Amount]]-data[[#This Row],[total cost ]]</f>
        <v>369.53</v>
      </c>
      <c r="J188">
        <f>data[[#This Row],[Units]]*data[[#This Row],[cost per unit ]]</f>
        <v>253.47</v>
      </c>
    </row>
    <row r="189" spans="3:10" x14ac:dyDescent="0.25">
      <c r="C189" t="s">
        <v>6</v>
      </c>
      <c r="D189" t="s">
        <v>36</v>
      </c>
      <c r="E189" t="s">
        <v>4</v>
      </c>
      <c r="F189" s="4">
        <v>10073</v>
      </c>
      <c r="G189" s="5">
        <v>120</v>
      </c>
      <c r="H189">
        <f>VLOOKUP(data[[#This Row],[Product]],$Z$12:$AA$311,2,FALSE)</f>
        <v>11.88</v>
      </c>
      <c r="I189" s="19">
        <f>data[[#This Row],[Amount]]-data[[#This Row],[total cost ]]</f>
        <v>8647.4</v>
      </c>
      <c r="J189">
        <f>data[[#This Row],[Units]]*data[[#This Row],[cost per unit ]]</f>
        <v>1425.6000000000001</v>
      </c>
    </row>
    <row r="190" spans="3:10" x14ac:dyDescent="0.25">
      <c r="C190" t="s">
        <v>8</v>
      </c>
      <c r="D190" t="s">
        <v>39</v>
      </c>
      <c r="E190" t="s">
        <v>26</v>
      </c>
      <c r="F190" s="4">
        <v>1561</v>
      </c>
      <c r="G190" s="5">
        <v>27</v>
      </c>
      <c r="H190">
        <f>VLOOKUP(data[[#This Row],[Product]],$Z$12:$AA$311,2,FALSE)</f>
        <v>5.6</v>
      </c>
      <c r="I190" s="19">
        <f>data[[#This Row],[Amount]]-data[[#This Row],[total cost ]]</f>
        <v>1409.8</v>
      </c>
      <c r="J190">
        <f>data[[#This Row],[Units]]*data[[#This Row],[cost per unit ]]</f>
        <v>151.19999999999999</v>
      </c>
    </row>
    <row r="191" spans="3:10" x14ac:dyDescent="0.25">
      <c r="C191" t="s">
        <v>9</v>
      </c>
      <c r="D191" t="s">
        <v>36</v>
      </c>
      <c r="E191" t="s">
        <v>27</v>
      </c>
      <c r="F191" s="4">
        <v>11522</v>
      </c>
      <c r="G191" s="5">
        <v>204</v>
      </c>
      <c r="H191">
        <f>VLOOKUP(data[[#This Row],[Product]],$Z$12:$AA$311,2,FALSE)</f>
        <v>16.73</v>
      </c>
      <c r="I191" s="19">
        <f>data[[#This Row],[Amount]]-data[[#This Row],[total cost ]]</f>
        <v>8109.08</v>
      </c>
      <c r="J191">
        <f>data[[#This Row],[Units]]*data[[#This Row],[cost per unit ]]</f>
        <v>3412.92</v>
      </c>
    </row>
    <row r="192" spans="3:10" x14ac:dyDescent="0.25">
      <c r="C192" t="s">
        <v>6</v>
      </c>
      <c r="D192" t="s">
        <v>38</v>
      </c>
      <c r="E192" t="s">
        <v>13</v>
      </c>
      <c r="F192" s="4">
        <v>2317</v>
      </c>
      <c r="G192" s="5">
        <v>123</v>
      </c>
      <c r="H192">
        <f>VLOOKUP(data[[#This Row],[Product]],$Z$12:$AA$311,2,FALSE)</f>
        <v>9.33</v>
      </c>
      <c r="I192" s="19">
        <f>data[[#This Row],[Amount]]-data[[#This Row],[total cost ]]</f>
        <v>1169.4100000000001</v>
      </c>
      <c r="J192">
        <f>data[[#This Row],[Units]]*data[[#This Row],[cost per unit ]]</f>
        <v>1147.5899999999999</v>
      </c>
    </row>
    <row r="193" spans="3:10" x14ac:dyDescent="0.25">
      <c r="C193" t="s">
        <v>10</v>
      </c>
      <c r="D193" t="s">
        <v>37</v>
      </c>
      <c r="E193" t="s">
        <v>28</v>
      </c>
      <c r="F193" s="4">
        <v>3059</v>
      </c>
      <c r="G193" s="5">
        <v>27</v>
      </c>
      <c r="H193">
        <f>VLOOKUP(data[[#This Row],[Product]],$Z$12:$AA$311,2,FALSE)</f>
        <v>10.38</v>
      </c>
      <c r="I193" s="19">
        <f>data[[#This Row],[Amount]]-data[[#This Row],[total cost ]]</f>
        <v>2778.74</v>
      </c>
      <c r="J193">
        <f>data[[#This Row],[Units]]*data[[#This Row],[cost per unit ]]</f>
        <v>280.26000000000005</v>
      </c>
    </row>
    <row r="194" spans="3:10" x14ac:dyDescent="0.25">
      <c r="C194" t="s">
        <v>41</v>
      </c>
      <c r="D194" t="s">
        <v>37</v>
      </c>
      <c r="E194" t="s">
        <v>26</v>
      </c>
      <c r="F194" s="4">
        <v>2324</v>
      </c>
      <c r="G194" s="5">
        <v>177</v>
      </c>
      <c r="H194">
        <f>VLOOKUP(data[[#This Row],[Product]],$Z$12:$AA$311,2,FALSE)</f>
        <v>5.6</v>
      </c>
      <c r="I194" s="19">
        <f>data[[#This Row],[Amount]]-data[[#This Row],[total cost ]]</f>
        <v>1332.8000000000002</v>
      </c>
      <c r="J194">
        <f>data[[#This Row],[Units]]*data[[#This Row],[cost per unit ]]</f>
        <v>991.19999999999993</v>
      </c>
    </row>
    <row r="195" spans="3:10" x14ac:dyDescent="0.25">
      <c r="C195" t="s">
        <v>3</v>
      </c>
      <c r="D195" t="s">
        <v>39</v>
      </c>
      <c r="E195" t="s">
        <v>26</v>
      </c>
      <c r="F195" s="4">
        <v>4956</v>
      </c>
      <c r="G195" s="5">
        <v>171</v>
      </c>
      <c r="H195">
        <f>VLOOKUP(data[[#This Row],[Product]],$Z$12:$AA$311,2,FALSE)</f>
        <v>5.6</v>
      </c>
      <c r="I195" s="19">
        <f>data[[#This Row],[Amount]]-data[[#This Row],[total cost ]]</f>
        <v>3998.4</v>
      </c>
      <c r="J195">
        <f>data[[#This Row],[Units]]*data[[#This Row],[cost per unit ]]</f>
        <v>957.59999999999991</v>
      </c>
    </row>
    <row r="196" spans="3:10" x14ac:dyDescent="0.25">
      <c r="C196" t="s">
        <v>10</v>
      </c>
      <c r="D196" t="s">
        <v>34</v>
      </c>
      <c r="E196" t="s">
        <v>19</v>
      </c>
      <c r="F196" s="4">
        <v>5355</v>
      </c>
      <c r="G196" s="5">
        <v>204</v>
      </c>
      <c r="H196">
        <f>VLOOKUP(data[[#This Row],[Product]],$Z$12:$AA$311,2,FALSE)</f>
        <v>7.64</v>
      </c>
      <c r="I196" s="19">
        <f>data[[#This Row],[Amount]]-data[[#This Row],[total cost ]]</f>
        <v>3796.44</v>
      </c>
      <c r="J196">
        <f>data[[#This Row],[Units]]*data[[#This Row],[cost per unit ]]</f>
        <v>1558.56</v>
      </c>
    </row>
    <row r="197" spans="3:10" x14ac:dyDescent="0.25">
      <c r="C197" t="s">
        <v>3</v>
      </c>
      <c r="D197" t="s">
        <v>34</v>
      </c>
      <c r="E197" t="s">
        <v>14</v>
      </c>
      <c r="F197" s="4">
        <v>7259</v>
      </c>
      <c r="G197" s="5">
        <v>276</v>
      </c>
      <c r="H197">
        <f>VLOOKUP(data[[#This Row],[Product]],$Z$12:$AA$311,2,FALSE)</f>
        <v>11.7</v>
      </c>
      <c r="I197" s="19">
        <f>data[[#This Row],[Amount]]-data[[#This Row],[total cost ]]</f>
        <v>4029.8</v>
      </c>
      <c r="J197">
        <f>data[[#This Row],[Units]]*data[[#This Row],[cost per unit ]]</f>
        <v>3229.2</v>
      </c>
    </row>
    <row r="198" spans="3:10" x14ac:dyDescent="0.25">
      <c r="C198" t="s">
        <v>8</v>
      </c>
      <c r="D198" t="s">
        <v>37</v>
      </c>
      <c r="E198" t="s">
        <v>26</v>
      </c>
      <c r="F198" s="4">
        <v>6279</v>
      </c>
      <c r="G198" s="5">
        <v>45</v>
      </c>
      <c r="H198">
        <f>VLOOKUP(data[[#This Row],[Product]],$Z$12:$AA$311,2,FALSE)</f>
        <v>5.6</v>
      </c>
      <c r="I198" s="19">
        <f>data[[#This Row],[Amount]]-data[[#This Row],[total cost ]]</f>
        <v>6027</v>
      </c>
      <c r="J198">
        <f>data[[#This Row],[Units]]*data[[#This Row],[cost per unit ]]</f>
        <v>251.99999999999997</v>
      </c>
    </row>
    <row r="199" spans="3:10" x14ac:dyDescent="0.25">
      <c r="C199" t="s">
        <v>40</v>
      </c>
      <c r="D199" t="s">
        <v>38</v>
      </c>
      <c r="E199" t="s">
        <v>29</v>
      </c>
      <c r="F199" s="4">
        <v>2541</v>
      </c>
      <c r="G199" s="5">
        <v>45</v>
      </c>
      <c r="H199">
        <f>VLOOKUP(data[[#This Row],[Product]],$Z$12:$AA$311,2,FALSE)</f>
        <v>7.16</v>
      </c>
      <c r="I199" s="19">
        <f>data[[#This Row],[Amount]]-data[[#This Row],[total cost ]]</f>
        <v>2218.8000000000002</v>
      </c>
      <c r="J199">
        <f>data[[#This Row],[Units]]*data[[#This Row],[cost per unit ]]</f>
        <v>322.2</v>
      </c>
    </row>
    <row r="200" spans="3:10" x14ac:dyDescent="0.25">
      <c r="C200" t="s">
        <v>6</v>
      </c>
      <c r="D200" t="s">
        <v>35</v>
      </c>
      <c r="E200" t="s">
        <v>27</v>
      </c>
      <c r="F200" s="4">
        <v>3864</v>
      </c>
      <c r="G200" s="5">
        <v>177</v>
      </c>
      <c r="H200">
        <f>VLOOKUP(data[[#This Row],[Product]],$Z$12:$AA$311,2,FALSE)</f>
        <v>16.73</v>
      </c>
      <c r="I200" s="19">
        <f>data[[#This Row],[Amount]]-data[[#This Row],[total cost ]]</f>
        <v>902.79</v>
      </c>
      <c r="J200">
        <f>data[[#This Row],[Units]]*data[[#This Row],[cost per unit ]]</f>
        <v>2961.21</v>
      </c>
    </row>
    <row r="201" spans="3:10" x14ac:dyDescent="0.25">
      <c r="C201" t="s">
        <v>5</v>
      </c>
      <c r="D201" t="s">
        <v>36</v>
      </c>
      <c r="E201" t="s">
        <v>13</v>
      </c>
      <c r="F201" s="4">
        <v>6146</v>
      </c>
      <c r="G201" s="5">
        <v>63</v>
      </c>
      <c r="H201">
        <f>VLOOKUP(data[[#This Row],[Product]],$Z$12:$AA$311,2,FALSE)</f>
        <v>9.33</v>
      </c>
      <c r="I201" s="19">
        <f>data[[#This Row],[Amount]]-data[[#This Row],[total cost ]]</f>
        <v>5558.21</v>
      </c>
      <c r="J201">
        <f>data[[#This Row],[Units]]*data[[#This Row],[cost per unit ]]</f>
        <v>587.79</v>
      </c>
    </row>
    <row r="202" spans="3:10" x14ac:dyDescent="0.25">
      <c r="C202" t="s">
        <v>9</v>
      </c>
      <c r="D202" t="s">
        <v>39</v>
      </c>
      <c r="E202" t="s">
        <v>18</v>
      </c>
      <c r="F202" s="4">
        <v>2639</v>
      </c>
      <c r="G202" s="5">
        <v>204</v>
      </c>
      <c r="H202">
        <f>VLOOKUP(data[[#This Row],[Product]],$Z$12:$AA$311,2,FALSE)</f>
        <v>6.47</v>
      </c>
      <c r="I202" s="19">
        <f>data[[#This Row],[Amount]]-data[[#This Row],[total cost ]]</f>
        <v>1319.1200000000001</v>
      </c>
      <c r="J202">
        <f>data[[#This Row],[Units]]*data[[#This Row],[cost per unit ]]</f>
        <v>1319.8799999999999</v>
      </c>
    </row>
    <row r="203" spans="3:10" x14ac:dyDescent="0.25">
      <c r="C203" t="s">
        <v>8</v>
      </c>
      <c r="D203" t="s">
        <v>37</v>
      </c>
      <c r="E203" t="s">
        <v>22</v>
      </c>
      <c r="F203" s="4">
        <v>1890</v>
      </c>
      <c r="G203" s="5">
        <v>195</v>
      </c>
      <c r="H203">
        <f>VLOOKUP(data[[#This Row],[Product]],$Z$12:$AA$311,2,FALSE)</f>
        <v>9.77</v>
      </c>
      <c r="I203" s="19">
        <f>data[[#This Row],[Amount]]-data[[#This Row],[total cost ]]</f>
        <v>-15.149999999999864</v>
      </c>
      <c r="J203">
        <f>data[[#This Row],[Units]]*data[[#This Row],[cost per unit ]]</f>
        <v>1905.1499999999999</v>
      </c>
    </row>
    <row r="204" spans="3:10" x14ac:dyDescent="0.25">
      <c r="C204" t="s">
        <v>7</v>
      </c>
      <c r="D204" t="s">
        <v>34</v>
      </c>
      <c r="E204" t="s">
        <v>14</v>
      </c>
      <c r="F204" s="4">
        <v>1932</v>
      </c>
      <c r="G204" s="5">
        <v>369</v>
      </c>
      <c r="H204">
        <f>VLOOKUP(data[[#This Row],[Product]],$Z$12:$AA$311,2,FALSE)</f>
        <v>11.7</v>
      </c>
      <c r="I204" s="19">
        <f>data[[#This Row],[Amount]]-data[[#This Row],[total cost ]]</f>
        <v>-2385.3000000000002</v>
      </c>
      <c r="J204">
        <f>data[[#This Row],[Units]]*data[[#This Row],[cost per unit ]]</f>
        <v>4317.3</v>
      </c>
    </row>
    <row r="205" spans="3:10" x14ac:dyDescent="0.25">
      <c r="C205" t="s">
        <v>3</v>
      </c>
      <c r="D205" t="s">
        <v>34</v>
      </c>
      <c r="E205" t="s">
        <v>25</v>
      </c>
      <c r="F205" s="4">
        <v>6300</v>
      </c>
      <c r="G205" s="5">
        <v>42</v>
      </c>
      <c r="H205">
        <f>VLOOKUP(data[[#This Row],[Product]],$Z$12:$AA$311,2,FALSE)</f>
        <v>13.15</v>
      </c>
      <c r="I205" s="19">
        <f>data[[#This Row],[Amount]]-data[[#This Row],[total cost ]]</f>
        <v>5747.7</v>
      </c>
      <c r="J205">
        <f>data[[#This Row],[Units]]*data[[#This Row],[cost per unit ]]</f>
        <v>552.30000000000007</v>
      </c>
    </row>
    <row r="206" spans="3:10" x14ac:dyDescent="0.25">
      <c r="C206" t="s">
        <v>6</v>
      </c>
      <c r="D206" t="s">
        <v>37</v>
      </c>
      <c r="E206" t="s">
        <v>30</v>
      </c>
      <c r="F206" s="4">
        <v>560</v>
      </c>
      <c r="G206" s="5">
        <v>81</v>
      </c>
      <c r="H206">
        <f>VLOOKUP(data[[#This Row],[Product]],$Z$12:$AA$311,2,FALSE)</f>
        <v>14.49</v>
      </c>
      <c r="I206" s="19">
        <f>data[[#This Row],[Amount]]-data[[#This Row],[total cost ]]</f>
        <v>-613.69000000000005</v>
      </c>
      <c r="J206">
        <f>data[[#This Row],[Units]]*data[[#This Row],[cost per unit ]]</f>
        <v>1173.69</v>
      </c>
    </row>
    <row r="207" spans="3:10" x14ac:dyDescent="0.25">
      <c r="C207" t="s">
        <v>9</v>
      </c>
      <c r="D207" t="s">
        <v>37</v>
      </c>
      <c r="E207" t="s">
        <v>26</v>
      </c>
      <c r="F207" s="4">
        <v>2856</v>
      </c>
      <c r="G207" s="5">
        <v>246</v>
      </c>
      <c r="H207">
        <f>VLOOKUP(data[[#This Row],[Product]],$Z$12:$AA$311,2,FALSE)</f>
        <v>5.6</v>
      </c>
      <c r="I207" s="19">
        <f>data[[#This Row],[Amount]]-data[[#This Row],[total cost ]]</f>
        <v>1478.4</v>
      </c>
      <c r="J207">
        <f>data[[#This Row],[Units]]*data[[#This Row],[cost per unit ]]</f>
        <v>1377.6</v>
      </c>
    </row>
    <row r="208" spans="3:10" x14ac:dyDescent="0.25">
      <c r="C208" t="s">
        <v>9</v>
      </c>
      <c r="D208" t="s">
        <v>34</v>
      </c>
      <c r="E208" t="s">
        <v>17</v>
      </c>
      <c r="F208" s="4">
        <v>707</v>
      </c>
      <c r="G208" s="5">
        <v>174</v>
      </c>
      <c r="H208">
        <f>VLOOKUP(data[[#This Row],[Product]],$Z$12:$AA$311,2,FALSE)</f>
        <v>3.11</v>
      </c>
      <c r="I208" s="19">
        <f>data[[#This Row],[Amount]]-data[[#This Row],[total cost ]]</f>
        <v>165.86</v>
      </c>
      <c r="J208">
        <f>data[[#This Row],[Units]]*data[[#This Row],[cost per unit ]]</f>
        <v>541.14</v>
      </c>
    </row>
    <row r="209" spans="3:10" x14ac:dyDescent="0.25">
      <c r="C209" t="s">
        <v>8</v>
      </c>
      <c r="D209" t="s">
        <v>35</v>
      </c>
      <c r="E209" t="s">
        <v>30</v>
      </c>
      <c r="F209" s="4">
        <v>3598</v>
      </c>
      <c r="G209" s="5">
        <v>81</v>
      </c>
      <c r="H209">
        <f>VLOOKUP(data[[#This Row],[Product]],$Z$12:$AA$311,2,FALSE)</f>
        <v>14.49</v>
      </c>
      <c r="I209" s="19">
        <f>data[[#This Row],[Amount]]-data[[#This Row],[total cost ]]</f>
        <v>2424.31</v>
      </c>
      <c r="J209">
        <f>data[[#This Row],[Units]]*data[[#This Row],[cost per unit ]]</f>
        <v>1173.69</v>
      </c>
    </row>
    <row r="210" spans="3:10" x14ac:dyDescent="0.25">
      <c r="C210" t="s">
        <v>40</v>
      </c>
      <c r="D210" t="s">
        <v>35</v>
      </c>
      <c r="E210" t="s">
        <v>22</v>
      </c>
      <c r="F210" s="4">
        <v>6853</v>
      </c>
      <c r="G210" s="5">
        <v>372</v>
      </c>
      <c r="H210">
        <f>VLOOKUP(data[[#This Row],[Product]],$Z$12:$AA$311,2,FALSE)</f>
        <v>9.77</v>
      </c>
      <c r="I210" s="19">
        <f>data[[#This Row],[Amount]]-data[[#This Row],[total cost ]]</f>
        <v>3218.56</v>
      </c>
      <c r="J210">
        <f>data[[#This Row],[Units]]*data[[#This Row],[cost per unit ]]</f>
        <v>3634.44</v>
      </c>
    </row>
    <row r="211" spans="3:10" x14ac:dyDescent="0.25">
      <c r="C211" t="s">
        <v>40</v>
      </c>
      <c r="D211" t="s">
        <v>35</v>
      </c>
      <c r="E211" t="s">
        <v>16</v>
      </c>
      <c r="F211" s="4">
        <v>4725</v>
      </c>
      <c r="G211" s="5">
        <v>174</v>
      </c>
      <c r="H211">
        <f>VLOOKUP(data[[#This Row],[Product]],$Z$12:$AA$311,2,FALSE)</f>
        <v>8.7899999999999991</v>
      </c>
      <c r="I211" s="19">
        <f>data[[#This Row],[Amount]]-data[[#This Row],[total cost ]]</f>
        <v>3195.54</v>
      </c>
      <c r="J211">
        <f>data[[#This Row],[Units]]*data[[#This Row],[cost per unit ]]</f>
        <v>1529.4599999999998</v>
      </c>
    </row>
    <row r="212" spans="3:10" x14ac:dyDescent="0.25">
      <c r="C212" t="s">
        <v>41</v>
      </c>
      <c r="D212" t="s">
        <v>36</v>
      </c>
      <c r="E212" t="s">
        <v>32</v>
      </c>
      <c r="F212" s="4">
        <v>10304</v>
      </c>
      <c r="G212" s="5">
        <v>84</v>
      </c>
      <c r="H212">
        <f>VLOOKUP(data[[#This Row],[Product]],$Z$12:$AA$311,2,FALSE)</f>
        <v>8.65</v>
      </c>
      <c r="I212" s="19">
        <f>data[[#This Row],[Amount]]-data[[#This Row],[total cost ]]</f>
        <v>9577.4</v>
      </c>
      <c r="J212">
        <f>data[[#This Row],[Units]]*data[[#This Row],[cost per unit ]]</f>
        <v>726.6</v>
      </c>
    </row>
    <row r="213" spans="3:10" x14ac:dyDescent="0.25">
      <c r="C213" t="s">
        <v>41</v>
      </c>
      <c r="D213" t="s">
        <v>34</v>
      </c>
      <c r="E213" t="s">
        <v>16</v>
      </c>
      <c r="F213" s="4">
        <v>1274</v>
      </c>
      <c r="G213" s="5">
        <v>225</v>
      </c>
      <c r="H213">
        <f>VLOOKUP(data[[#This Row],[Product]],$Z$12:$AA$311,2,FALSE)</f>
        <v>8.7899999999999991</v>
      </c>
      <c r="I213" s="19">
        <f>data[[#This Row],[Amount]]-data[[#This Row],[total cost ]]</f>
        <v>-703.74999999999977</v>
      </c>
      <c r="J213">
        <f>data[[#This Row],[Units]]*data[[#This Row],[cost per unit ]]</f>
        <v>1977.7499999999998</v>
      </c>
    </row>
    <row r="214" spans="3:10" x14ac:dyDescent="0.25">
      <c r="C214" t="s">
        <v>5</v>
      </c>
      <c r="D214" t="s">
        <v>36</v>
      </c>
      <c r="E214" t="s">
        <v>30</v>
      </c>
      <c r="F214" s="4">
        <v>1526</v>
      </c>
      <c r="G214" s="5">
        <v>105</v>
      </c>
      <c r="H214">
        <f>VLOOKUP(data[[#This Row],[Product]],$Z$12:$AA$311,2,FALSE)</f>
        <v>14.49</v>
      </c>
      <c r="I214" s="19">
        <f>data[[#This Row],[Amount]]-data[[#This Row],[total cost ]]</f>
        <v>4.5499999999999545</v>
      </c>
      <c r="J214">
        <f>data[[#This Row],[Units]]*data[[#This Row],[cost per unit ]]</f>
        <v>1521.45</v>
      </c>
    </row>
    <row r="215" spans="3:10" x14ac:dyDescent="0.25">
      <c r="C215" t="s">
        <v>40</v>
      </c>
      <c r="D215" t="s">
        <v>39</v>
      </c>
      <c r="E215" t="s">
        <v>28</v>
      </c>
      <c r="F215" s="4">
        <v>3101</v>
      </c>
      <c r="G215" s="5">
        <v>225</v>
      </c>
      <c r="H215">
        <f>VLOOKUP(data[[#This Row],[Product]],$Z$12:$AA$311,2,FALSE)</f>
        <v>10.38</v>
      </c>
      <c r="I215" s="19">
        <f>data[[#This Row],[Amount]]-data[[#This Row],[total cost ]]</f>
        <v>765.5</v>
      </c>
      <c r="J215">
        <f>data[[#This Row],[Units]]*data[[#This Row],[cost per unit ]]</f>
        <v>2335.5</v>
      </c>
    </row>
    <row r="216" spans="3:10" x14ac:dyDescent="0.25">
      <c r="C216" t="s">
        <v>2</v>
      </c>
      <c r="D216" t="s">
        <v>37</v>
      </c>
      <c r="E216" t="s">
        <v>14</v>
      </c>
      <c r="F216" s="4">
        <v>1057</v>
      </c>
      <c r="G216" s="5">
        <v>54</v>
      </c>
      <c r="H216">
        <f>VLOOKUP(data[[#This Row],[Product]],$Z$12:$AA$311,2,FALSE)</f>
        <v>11.7</v>
      </c>
      <c r="I216" s="19">
        <f>data[[#This Row],[Amount]]-data[[#This Row],[total cost ]]</f>
        <v>425.20000000000005</v>
      </c>
      <c r="J216">
        <f>data[[#This Row],[Units]]*data[[#This Row],[cost per unit ]]</f>
        <v>631.79999999999995</v>
      </c>
    </row>
    <row r="217" spans="3:10" x14ac:dyDescent="0.25">
      <c r="C217" t="s">
        <v>7</v>
      </c>
      <c r="D217" t="s">
        <v>37</v>
      </c>
      <c r="E217" t="s">
        <v>26</v>
      </c>
      <c r="F217" s="4">
        <v>5306</v>
      </c>
      <c r="G217" s="5">
        <v>0</v>
      </c>
      <c r="H217">
        <f>VLOOKUP(data[[#This Row],[Product]],$Z$12:$AA$311,2,FALSE)</f>
        <v>5.6</v>
      </c>
      <c r="I217" s="19">
        <f>data[[#This Row],[Amount]]-data[[#This Row],[total cost ]]</f>
        <v>5306</v>
      </c>
      <c r="J217">
        <f>data[[#This Row],[Units]]*data[[#This Row],[cost per unit ]]</f>
        <v>0</v>
      </c>
    </row>
    <row r="218" spans="3:10" x14ac:dyDescent="0.25">
      <c r="C218" t="s">
        <v>5</v>
      </c>
      <c r="D218" t="s">
        <v>39</v>
      </c>
      <c r="E218" t="s">
        <v>24</v>
      </c>
      <c r="F218" s="4">
        <v>4018</v>
      </c>
      <c r="G218" s="5">
        <v>171</v>
      </c>
      <c r="H218">
        <f>VLOOKUP(data[[#This Row],[Product]],$Z$12:$AA$311,2,FALSE)</f>
        <v>4.97</v>
      </c>
      <c r="I218" s="19">
        <f>data[[#This Row],[Amount]]-data[[#This Row],[total cost ]]</f>
        <v>3168.13</v>
      </c>
      <c r="J218">
        <f>data[[#This Row],[Units]]*data[[#This Row],[cost per unit ]]</f>
        <v>849.87</v>
      </c>
    </row>
    <row r="219" spans="3:10" x14ac:dyDescent="0.25">
      <c r="C219" t="s">
        <v>9</v>
      </c>
      <c r="D219" t="s">
        <v>34</v>
      </c>
      <c r="E219" t="s">
        <v>16</v>
      </c>
      <c r="F219" s="4">
        <v>938</v>
      </c>
      <c r="G219" s="5">
        <v>189</v>
      </c>
      <c r="H219">
        <f>VLOOKUP(data[[#This Row],[Product]],$Z$12:$AA$311,2,FALSE)</f>
        <v>8.7899999999999991</v>
      </c>
      <c r="I219" s="19">
        <f>data[[#This Row],[Amount]]-data[[#This Row],[total cost ]]</f>
        <v>-723.31</v>
      </c>
      <c r="J219">
        <f>data[[#This Row],[Units]]*data[[#This Row],[cost per unit ]]</f>
        <v>1661.31</v>
      </c>
    </row>
    <row r="220" spans="3:10" x14ac:dyDescent="0.25">
      <c r="C220" t="s">
        <v>7</v>
      </c>
      <c r="D220" t="s">
        <v>38</v>
      </c>
      <c r="E220" t="s">
        <v>18</v>
      </c>
      <c r="F220" s="4">
        <v>1778</v>
      </c>
      <c r="G220" s="5">
        <v>270</v>
      </c>
      <c r="H220">
        <f>VLOOKUP(data[[#This Row],[Product]],$Z$12:$AA$311,2,FALSE)</f>
        <v>6.47</v>
      </c>
      <c r="I220" s="19">
        <f>data[[#This Row],[Amount]]-data[[#This Row],[total cost ]]</f>
        <v>31.100000000000136</v>
      </c>
      <c r="J220">
        <f>data[[#This Row],[Units]]*data[[#This Row],[cost per unit ]]</f>
        <v>1746.8999999999999</v>
      </c>
    </row>
    <row r="221" spans="3:10" x14ac:dyDescent="0.25">
      <c r="C221" t="s">
        <v>6</v>
      </c>
      <c r="D221" t="s">
        <v>39</v>
      </c>
      <c r="E221" t="s">
        <v>30</v>
      </c>
      <c r="F221" s="4">
        <v>1638</v>
      </c>
      <c r="G221" s="5">
        <v>63</v>
      </c>
      <c r="H221">
        <f>VLOOKUP(data[[#This Row],[Product]],$Z$12:$AA$311,2,FALSE)</f>
        <v>14.49</v>
      </c>
      <c r="I221" s="19">
        <f>data[[#This Row],[Amount]]-data[[#This Row],[total cost ]]</f>
        <v>725.13</v>
      </c>
      <c r="J221">
        <f>data[[#This Row],[Units]]*data[[#This Row],[cost per unit ]]</f>
        <v>912.87</v>
      </c>
    </row>
    <row r="222" spans="3:10" x14ac:dyDescent="0.25">
      <c r="C222" t="s">
        <v>41</v>
      </c>
      <c r="D222" t="s">
        <v>38</v>
      </c>
      <c r="E222" t="s">
        <v>25</v>
      </c>
      <c r="F222" s="4">
        <v>154</v>
      </c>
      <c r="G222" s="5">
        <v>21</v>
      </c>
      <c r="H222">
        <f>VLOOKUP(data[[#This Row],[Product]],$Z$12:$AA$311,2,FALSE)</f>
        <v>13.15</v>
      </c>
      <c r="I222" s="19">
        <f>data[[#This Row],[Amount]]-data[[#This Row],[total cost ]]</f>
        <v>-122.15000000000003</v>
      </c>
      <c r="J222">
        <f>data[[#This Row],[Units]]*data[[#This Row],[cost per unit ]]</f>
        <v>276.15000000000003</v>
      </c>
    </row>
    <row r="223" spans="3:10" x14ac:dyDescent="0.25">
      <c r="C223" t="s">
        <v>7</v>
      </c>
      <c r="D223" t="s">
        <v>37</v>
      </c>
      <c r="E223" t="s">
        <v>22</v>
      </c>
      <c r="F223" s="4">
        <v>9835</v>
      </c>
      <c r="G223" s="5">
        <v>207</v>
      </c>
      <c r="H223">
        <f>VLOOKUP(data[[#This Row],[Product]],$Z$12:$AA$311,2,FALSE)</f>
        <v>9.77</v>
      </c>
      <c r="I223" s="19">
        <f>data[[#This Row],[Amount]]-data[[#This Row],[total cost ]]</f>
        <v>7812.6100000000006</v>
      </c>
      <c r="J223">
        <f>data[[#This Row],[Units]]*data[[#This Row],[cost per unit ]]</f>
        <v>2022.3899999999999</v>
      </c>
    </row>
    <row r="224" spans="3:10" x14ac:dyDescent="0.25">
      <c r="C224" t="s">
        <v>9</v>
      </c>
      <c r="D224" t="s">
        <v>37</v>
      </c>
      <c r="E224" t="s">
        <v>20</v>
      </c>
      <c r="F224" s="4">
        <v>7273</v>
      </c>
      <c r="G224" s="5">
        <v>96</v>
      </c>
      <c r="H224">
        <f>VLOOKUP(data[[#This Row],[Product]],$Z$12:$AA$311,2,FALSE)</f>
        <v>10.62</v>
      </c>
      <c r="I224" s="19">
        <f>data[[#This Row],[Amount]]-data[[#This Row],[total cost ]]</f>
        <v>6253.48</v>
      </c>
      <c r="J224">
        <f>data[[#This Row],[Units]]*data[[#This Row],[cost per unit ]]</f>
        <v>1019.52</v>
      </c>
    </row>
    <row r="225" spans="3:10" x14ac:dyDescent="0.25">
      <c r="C225" t="s">
        <v>5</v>
      </c>
      <c r="D225" t="s">
        <v>39</v>
      </c>
      <c r="E225" t="s">
        <v>22</v>
      </c>
      <c r="F225" s="4">
        <v>6909</v>
      </c>
      <c r="G225" s="5">
        <v>81</v>
      </c>
      <c r="H225">
        <f>VLOOKUP(data[[#This Row],[Product]],$Z$12:$AA$311,2,FALSE)</f>
        <v>9.77</v>
      </c>
      <c r="I225" s="19">
        <f>data[[#This Row],[Amount]]-data[[#This Row],[total cost ]]</f>
        <v>6117.63</v>
      </c>
      <c r="J225">
        <f>data[[#This Row],[Units]]*data[[#This Row],[cost per unit ]]</f>
        <v>791.37</v>
      </c>
    </row>
    <row r="226" spans="3:10" x14ac:dyDescent="0.25">
      <c r="C226" t="s">
        <v>9</v>
      </c>
      <c r="D226" t="s">
        <v>39</v>
      </c>
      <c r="E226" t="s">
        <v>24</v>
      </c>
      <c r="F226" s="4">
        <v>3920</v>
      </c>
      <c r="G226" s="5">
        <v>306</v>
      </c>
      <c r="H226">
        <f>VLOOKUP(data[[#This Row],[Product]],$Z$12:$AA$311,2,FALSE)</f>
        <v>4.97</v>
      </c>
      <c r="I226" s="19">
        <f>data[[#This Row],[Amount]]-data[[#This Row],[total cost ]]</f>
        <v>2399.1800000000003</v>
      </c>
      <c r="J226">
        <f>data[[#This Row],[Units]]*data[[#This Row],[cost per unit ]]</f>
        <v>1520.82</v>
      </c>
    </row>
    <row r="227" spans="3:10" x14ac:dyDescent="0.25">
      <c r="C227" t="s">
        <v>10</v>
      </c>
      <c r="D227" t="s">
        <v>39</v>
      </c>
      <c r="E227" t="s">
        <v>21</v>
      </c>
      <c r="F227" s="4">
        <v>4858</v>
      </c>
      <c r="G227" s="5">
        <v>279</v>
      </c>
      <c r="H227">
        <f>VLOOKUP(data[[#This Row],[Product]],$Z$12:$AA$311,2,FALSE)</f>
        <v>9</v>
      </c>
      <c r="I227" s="19">
        <f>data[[#This Row],[Amount]]-data[[#This Row],[total cost ]]</f>
        <v>2347</v>
      </c>
      <c r="J227">
        <f>data[[#This Row],[Units]]*data[[#This Row],[cost per unit ]]</f>
        <v>2511</v>
      </c>
    </row>
    <row r="228" spans="3:10" x14ac:dyDescent="0.25">
      <c r="C228" t="s">
        <v>2</v>
      </c>
      <c r="D228" t="s">
        <v>38</v>
      </c>
      <c r="E228" t="s">
        <v>4</v>
      </c>
      <c r="F228" s="4">
        <v>3549</v>
      </c>
      <c r="G228" s="5">
        <v>3</v>
      </c>
      <c r="H228">
        <f>VLOOKUP(data[[#This Row],[Product]],$Z$12:$AA$311,2,FALSE)</f>
        <v>11.88</v>
      </c>
      <c r="I228" s="19">
        <f>data[[#This Row],[Amount]]-data[[#This Row],[total cost ]]</f>
        <v>3513.36</v>
      </c>
      <c r="J228">
        <f>data[[#This Row],[Units]]*data[[#This Row],[cost per unit ]]</f>
        <v>35.64</v>
      </c>
    </row>
    <row r="229" spans="3:10" x14ac:dyDescent="0.25">
      <c r="C229" t="s">
        <v>7</v>
      </c>
      <c r="D229" t="s">
        <v>39</v>
      </c>
      <c r="E229" t="s">
        <v>27</v>
      </c>
      <c r="F229" s="4">
        <v>966</v>
      </c>
      <c r="G229" s="5">
        <v>198</v>
      </c>
      <c r="H229">
        <f>VLOOKUP(data[[#This Row],[Product]],$Z$12:$AA$311,2,FALSE)</f>
        <v>16.73</v>
      </c>
      <c r="I229" s="19">
        <f>data[[#This Row],[Amount]]-data[[#This Row],[total cost ]]</f>
        <v>-2346.54</v>
      </c>
      <c r="J229">
        <f>data[[#This Row],[Units]]*data[[#This Row],[cost per unit ]]</f>
        <v>3312.54</v>
      </c>
    </row>
    <row r="230" spans="3:10" x14ac:dyDescent="0.25">
      <c r="C230" t="s">
        <v>5</v>
      </c>
      <c r="D230" t="s">
        <v>39</v>
      </c>
      <c r="E230" t="s">
        <v>18</v>
      </c>
      <c r="F230" s="4">
        <v>385</v>
      </c>
      <c r="G230" s="5">
        <v>249</v>
      </c>
      <c r="H230">
        <f>VLOOKUP(data[[#This Row],[Product]],$Z$12:$AA$311,2,FALSE)</f>
        <v>6.47</v>
      </c>
      <c r="I230" s="19">
        <f>data[[#This Row],[Amount]]-data[[#This Row],[total cost ]]</f>
        <v>-1226.03</v>
      </c>
      <c r="J230">
        <f>data[[#This Row],[Units]]*data[[#This Row],[cost per unit ]]</f>
        <v>1611.03</v>
      </c>
    </row>
    <row r="231" spans="3:10" x14ac:dyDescent="0.25">
      <c r="C231" t="s">
        <v>6</v>
      </c>
      <c r="D231" t="s">
        <v>34</v>
      </c>
      <c r="E231" t="s">
        <v>16</v>
      </c>
      <c r="F231" s="4">
        <v>2219</v>
      </c>
      <c r="G231" s="5">
        <v>75</v>
      </c>
      <c r="H231">
        <f>VLOOKUP(data[[#This Row],[Product]],$Z$12:$AA$311,2,FALSE)</f>
        <v>8.7899999999999991</v>
      </c>
      <c r="I231" s="19">
        <f>data[[#This Row],[Amount]]-data[[#This Row],[total cost ]]</f>
        <v>1559.75</v>
      </c>
      <c r="J231">
        <f>data[[#This Row],[Units]]*data[[#This Row],[cost per unit ]]</f>
        <v>659.24999999999989</v>
      </c>
    </row>
    <row r="232" spans="3:10" x14ac:dyDescent="0.25">
      <c r="C232" t="s">
        <v>9</v>
      </c>
      <c r="D232" t="s">
        <v>36</v>
      </c>
      <c r="E232" t="s">
        <v>32</v>
      </c>
      <c r="F232" s="4">
        <v>2954</v>
      </c>
      <c r="G232" s="5">
        <v>189</v>
      </c>
      <c r="H232">
        <f>VLOOKUP(data[[#This Row],[Product]],$Z$12:$AA$311,2,FALSE)</f>
        <v>8.65</v>
      </c>
      <c r="I232" s="19">
        <f>data[[#This Row],[Amount]]-data[[#This Row],[total cost ]]</f>
        <v>1319.1499999999999</v>
      </c>
      <c r="J232">
        <f>data[[#This Row],[Units]]*data[[#This Row],[cost per unit ]]</f>
        <v>1634.8500000000001</v>
      </c>
    </row>
    <row r="233" spans="3:10" x14ac:dyDescent="0.25">
      <c r="C233" t="s">
        <v>7</v>
      </c>
      <c r="D233" t="s">
        <v>36</v>
      </c>
      <c r="E233" t="s">
        <v>32</v>
      </c>
      <c r="F233" s="4">
        <v>280</v>
      </c>
      <c r="G233" s="5">
        <v>87</v>
      </c>
      <c r="H233">
        <f>VLOOKUP(data[[#This Row],[Product]],$Z$12:$AA$311,2,FALSE)</f>
        <v>8.65</v>
      </c>
      <c r="I233" s="19">
        <f>data[[#This Row],[Amount]]-data[[#This Row],[total cost ]]</f>
        <v>-472.55000000000007</v>
      </c>
      <c r="J233">
        <f>data[[#This Row],[Units]]*data[[#This Row],[cost per unit ]]</f>
        <v>752.55000000000007</v>
      </c>
    </row>
    <row r="234" spans="3:10" x14ac:dyDescent="0.25">
      <c r="C234" t="s">
        <v>41</v>
      </c>
      <c r="D234" t="s">
        <v>36</v>
      </c>
      <c r="E234" t="s">
        <v>30</v>
      </c>
      <c r="F234" s="4">
        <v>6118</v>
      </c>
      <c r="G234" s="5">
        <v>174</v>
      </c>
      <c r="H234">
        <f>VLOOKUP(data[[#This Row],[Product]],$Z$12:$AA$311,2,FALSE)</f>
        <v>14.49</v>
      </c>
      <c r="I234" s="19">
        <f>data[[#This Row],[Amount]]-data[[#This Row],[total cost ]]</f>
        <v>3596.74</v>
      </c>
      <c r="J234">
        <f>data[[#This Row],[Units]]*data[[#This Row],[cost per unit ]]</f>
        <v>2521.2600000000002</v>
      </c>
    </row>
    <row r="235" spans="3:10" x14ac:dyDescent="0.25">
      <c r="C235" t="s">
        <v>2</v>
      </c>
      <c r="D235" t="s">
        <v>39</v>
      </c>
      <c r="E235" t="s">
        <v>15</v>
      </c>
      <c r="F235" s="4">
        <v>4802</v>
      </c>
      <c r="G235" s="5">
        <v>36</v>
      </c>
      <c r="H235">
        <f>VLOOKUP(data[[#This Row],[Product]],$Z$12:$AA$311,2,FALSE)</f>
        <v>11.73</v>
      </c>
      <c r="I235" s="19">
        <f>data[[#This Row],[Amount]]-data[[#This Row],[total cost ]]</f>
        <v>4379.72</v>
      </c>
      <c r="J235">
        <f>data[[#This Row],[Units]]*data[[#This Row],[cost per unit ]]</f>
        <v>422.28000000000003</v>
      </c>
    </row>
    <row r="236" spans="3:10" x14ac:dyDescent="0.25">
      <c r="C236" t="s">
        <v>9</v>
      </c>
      <c r="D236" t="s">
        <v>38</v>
      </c>
      <c r="E236" t="s">
        <v>24</v>
      </c>
      <c r="F236" s="4">
        <v>4137</v>
      </c>
      <c r="G236" s="5">
        <v>60</v>
      </c>
      <c r="H236">
        <f>VLOOKUP(data[[#This Row],[Product]],$Z$12:$AA$311,2,FALSE)</f>
        <v>4.97</v>
      </c>
      <c r="I236" s="19">
        <f>data[[#This Row],[Amount]]-data[[#This Row],[total cost ]]</f>
        <v>3838.8</v>
      </c>
      <c r="J236">
        <f>data[[#This Row],[Units]]*data[[#This Row],[cost per unit ]]</f>
        <v>298.2</v>
      </c>
    </row>
    <row r="237" spans="3:10" x14ac:dyDescent="0.25">
      <c r="C237" t="s">
        <v>3</v>
      </c>
      <c r="D237" t="s">
        <v>35</v>
      </c>
      <c r="E237" t="s">
        <v>23</v>
      </c>
      <c r="F237" s="4">
        <v>2023</v>
      </c>
      <c r="G237" s="5">
        <v>78</v>
      </c>
      <c r="H237">
        <f>VLOOKUP(data[[#This Row],[Product]],$Z$12:$AA$311,2,FALSE)</f>
        <v>6.49</v>
      </c>
      <c r="I237" s="19">
        <f>data[[#This Row],[Amount]]-data[[#This Row],[total cost ]]</f>
        <v>1516.78</v>
      </c>
      <c r="J237">
        <f>data[[#This Row],[Units]]*data[[#This Row],[cost per unit ]]</f>
        <v>506.22</v>
      </c>
    </row>
    <row r="238" spans="3:10" x14ac:dyDescent="0.25">
      <c r="C238" t="s">
        <v>9</v>
      </c>
      <c r="D238" t="s">
        <v>36</v>
      </c>
      <c r="E238" t="s">
        <v>30</v>
      </c>
      <c r="F238" s="4">
        <v>9051</v>
      </c>
      <c r="G238" s="5">
        <v>57</v>
      </c>
      <c r="H238">
        <f>VLOOKUP(data[[#This Row],[Product]],$Z$12:$AA$311,2,FALSE)</f>
        <v>14.49</v>
      </c>
      <c r="I238" s="19">
        <f>data[[#This Row],[Amount]]-data[[#This Row],[total cost ]]</f>
        <v>8225.07</v>
      </c>
      <c r="J238">
        <f>data[[#This Row],[Units]]*data[[#This Row],[cost per unit ]]</f>
        <v>825.93000000000006</v>
      </c>
    </row>
    <row r="239" spans="3:10" x14ac:dyDescent="0.25">
      <c r="C239" t="s">
        <v>9</v>
      </c>
      <c r="D239" t="s">
        <v>37</v>
      </c>
      <c r="E239" t="s">
        <v>28</v>
      </c>
      <c r="F239" s="4">
        <v>2919</v>
      </c>
      <c r="G239" s="5">
        <v>45</v>
      </c>
      <c r="H239">
        <f>VLOOKUP(data[[#This Row],[Product]],$Z$12:$AA$311,2,FALSE)</f>
        <v>10.38</v>
      </c>
      <c r="I239" s="19">
        <f>data[[#This Row],[Amount]]-data[[#This Row],[total cost ]]</f>
        <v>2451.9</v>
      </c>
      <c r="J239">
        <f>data[[#This Row],[Units]]*data[[#This Row],[cost per unit ]]</f>
        <v>467.1</v>
      </c>
    </row>
    <row r="240" spans="3:10" x14ac:dyDescent="0.25">
      <c r="C240" t="s">
        <v>41</v>
      </c>
      <c r="D240" t="s">
        <v>38</v>
      </c>
      <c r="E240" t="s">
        <v>22</v>
      </c>
      <c r="F240" s="4">
        <v>5915</v>
      </c>
      <c r="G240" s="5">
        <v>3</v>
      </c>
      <c r="H240">
        <f>VLOOKUP(data[[#This Row],[Product]],$Z$12:$AA$311,2,FALSE)</f>
        <v>9.77</v>
      </c>
      <c r="I240" s="19">
        <f>data[[#This Row],[Amount]]-data[[#This Row],[total cost ]]</f>
        <v>5885.69</v>
      </c>
      <c r="J240">
        <f>data[[#This Row],[Units]]*data[[#This Row],[cost per unit ]]</f>
        <v>29.31</v>
      </c>
    </row>
    <row r="241" spans="3:10" x14ac:dyDescent="0.25">
      <c r="C241" t="s">
        <v>10</v>
      </c>
      <c r="D241" t="s">
        <v>35</v>
      </c>
      <c r="E241" t="s">
        <v>15</v>
      </c>
      <c r="F241" s="4">
        <v>2562</v>
      </c>
      <c r="G241" s="5">
        <v>6</v>
      </c>
      <c r="H241">
        <f>VLOOKUP(data[[#This Row],[Product]],$Z$12:$AA$311,2,FALSE)</f>
        <v>11.73</v>
      </c>
      <c r="I241" s="19">
        <f>data[[#This Row],[Amount]]-data[[#This Row],[total cost ]]</f>
        <v>2491.62</v>
      </c>
      <c r="J241">
        <f>data[[#This Row],[Units]]*data[[#This Row],[cost per unit ]]</f>
        <v>70.38</v>
      </c>
    </row>
    <row r="242" spans="3:10" x14ac:dyDescent="0.25">
      <c r="C242" t="s">
        <v>5</v>
      </c>
      <c r="D242" t="s">
        <v>37</v>
      </c>
      <c r="E242" t="s">
        <v>25</v>
      </c>
      <c r="F242" s="4">
        <v>8813</v>
      </c>
      <c r="G242" s="5">
        <v>21</v>
      </c>
      <c r="H242">
        <f>VLOOKUP(data[[#This Row],[Product]],$Z$12:$AA$311,2,FALSE)</f>
        <v>13.15</v>
      </c>
      <c r="I242" s="19">
        <f>data[[#This Row],[Amount]]-data[[#This Row],[total cost ]]</f>
        <v>8536.85</v>
      </c>
      <c r="J242">
        <f>data[[#This Row],[Units]]*data[[#This Row],[cost per unit ]]</f>
        <v>276.15000000000003</v>
      </c>
    </row>
    <row r="243" spans="3:10" x14ac:dyDescent="0.25">
      <c r="C243" t="s">
        <v>5</v>
      </c>
      <c r="D243" t="s">
        <v>36</v>
      </c>
      <c r="E243" t="s">
        <v>18</v>
      </c>
      <c r="F243" s="4">
        <v>6111</v>
      </c>
      <c r="G243" s="5">
        <v>3</v>
      </c>
      <c r="H243">
        <f>VLOOKUP(data[[#This Row],[Product]],$Z$12:$AA$311,2,FALSE)</f>
        <v>6.47</v>
      </c>
      <c r="I243" s="19">
        <f>data[[#This Row],[Amount]]-data[[#This Row],[total cost ]]</f>
        <v>6091.59</v>
      </c>
      <c r="J243">
        <f>data[[#This Row],[Units]]*data[[#This Row],[cost per unit ]]</f>
        <v>19.41</v>
      </c>
    </row>
    <row r="244" spans="3:10" x14ac:dyDescent="0.25">
      <c r="C244" t="s">
        <v>8</v>
      </c>
      <c r="D244" t="s">
        <v>34</v>
      </c>
      <c r="E244" t="s">
        <v>31</v>
      </c>
      <c r="F244" s="4">
        <v>3507</v>
      </c>
      <c r="G244" s="5">
        <v>288</v>
      </c>
      <c r="H244">
        <f>VLOOKUP(data[[#This Row],[Product]],$Z$12:$AA$311,2,FALSE)</f>
        <v>5.79</v>
      </c>
      <c r="I244" s="19">
        <f>data[[#This Row],[Amount]]-data[[#This Row],[total cost ]]</f>
        <v>1839.48</v>
      </c>
      <c r="J244">
        <f>data[[#This Row],[Units]]*data[[#This Row],[cost per unit ]]</f>
        <v>1667.52</v>
      </c>
    </row>
    <row r="245" spans="3:10" x14ac:dyDescent="0.25">
      <c r="C245" t="s">
        <v>6</v>
      </c>
      <c r="D245" t="s">
        <v>36</v>
      </c>
      <c r="E245" t="s">
        <v>13</v>
      </c>
      <c r="F245" s="4">
        <v>4319</v>
      </c>
      <c r="G245" s="5">
        <v>30</v>
      </c>
      <c r="H245">
        <f>VLOOKUP(data[[#This Row],[Product]],$Z$12:$AA$311,2,FALSE)</f>
        <v>9.33</v>
      </c>
      <c r="I245" s="19">
        <f>data[[#This Row],[Amount]]-data[[#This Row],[total cost ]]</f>
        <v>4039.1</v>
      </c>
      <c r="J245">
        <f>data[[#This Row],[Units]]*data[[#This Row],[cost per unit ]]</f>
        <v>279.89999999999998</v>
      </c>
    </row>
    <row r="246" spans="3:10" x14ac:dyDescent="0.25">
      <c r="C246" t="s">
        <v>40</v>
      </c>
      <c r="D246" t="s">
        <v>38</v>
      </c>
      <c r="E246" t="s">
        <v>26</v>
      </c>
      <c r="F246" s="4">
        <v>609</v>
      </c>
      <c r="G246" s="5">
        <v>87</v>
      </c>
      <c r="H246">
        <f>VLOOKUP(data[[#This Row],[Product]],$Z$12:$AA$311,2,FALSE)</f>
        <v>5.6</v>
      </c>
      <c r="I246" s="19">
        <f>data[[#This Row],[Amount]]-data[[#This Row],[total cost ]]</f>
        <v>121.80000000000001</v>
      </c>
      <c r="J246">
        <f>data[[#This Row],[Units]]*data[[#This Row],[cost per unit ]]</f>
        <v>487.2</v>
      </c>
    </row>
    <row r="247" spans="3:10" x14ac:dyDescent="0.25">
      <c r="C247" t="s">
        <v>40</v>
      </c>
      <c r="D247" t="s">
        <v>39</v>
      </c>
      <c r="E247" t="s">
        <v>27</v>
      </c>
      <c r="F247" s="4">
        <v>6370</v>
      </c>
      <c r="G247" s="5">
        <v>30</v>
      </c>
      <c r="H247">
        <f>VLOOKUP(data[[#This Row],[Product]],$Z$12:$AA$311,2,FALSE)</f>
        <v>16.73</v>
      </c>
      <c r="I247" s="19">
        <f>data[[#This Row],[Amount]]-data[[#This Row],[total cost ]]</f>
        <v>5868.1</v>
      </c>
      <c r="J247">
        <f>data[[#This Row],[Units]]*data[[#This Row],[cost per unit ]]</f>
        <v>501.90000000000003</v>
      </c>
    </row>
    <row r="248" spans="3:10" x14ac:dyDescent="0.25">
      <c r="C248" t="s">
        <v>5</v>
      </c>
      <c r="D248" t="s">
        <v>38</v>
      </c>
      <c r="E248" t="s">
        <v>19</v>
      </c>
      <c r="F248" s="4">
        <v>5474</v>
      </c>
      <c r="G248" s="5">
        <v>168</v>
      </c>
      <c r="H248">
        <f>VLOOKUP(data[[#This Row],[Product]],$Z$12:$AA$311,2,FALSE)</f>
        <v>7.64</v>
      </c>
      <c r="I248" s="19">
        <f>data[[#This Row],[Amount]]-data[[#This Row],[total cost ]]</f>
        <v>4190.4799999999996</v>
      </c>
      <c r="J248">
        <f>data[[#This Row],[Units]]*data[[#This Row],[cost per unit ]]</f>
        <v>1283.52</v>
      </c>
    </row>
    <row r="249" spans="3:10" x14ac:dyDescent="0.25">
      <c r="C249" t="s">
        <v>40</v>
      </c>
      <c r="D249" t="s">
        <v>36</v>
      </c>
      <c r="E249" t="s">
        <v>27</v>
      </c>
      <c r="F249" s="4">
        <v>3164</v>
      </c>
      <c r="G249" s="5">
        <v>306</v>
      </c>
      <c r="H249">
        <f>VLOOKUP(data[[#This Row],[Product]],$Z$12:$AA$311,2,FALSE)</f>
        <v>16.73</v>
      </c>
      <c r="I249" s="19">
        <f>data[[#This Row],[Amount]]-data[[#This Row],[total cost ]]</f>
        <v>-1955.38</v>
      </c>
      <c r="J249">
        <f>data[[#This Row],[Units]]*data[[#This Row],[cost per unit ]]</f>
        <v>5119.38</v>
      </c>
    </row>
    <row r="250" spans="3:10" x14ac:dyDescent="0.25">
      <c r="C250" t="s">
        <v>6</v>
      </c>
      <c r="D250" t="s">
        <v>35</v>
      </c>
      <c r="E250" t="s">
        <v>4</v>
      </c>
      <c r="F250" s="4">
        <v>1302</v>
      </c>
      <c r="G250" s="5">
        <v>402</v>
      </c>
      <c r="H250">
        <f>VLOOKUP(data[[#This Row],[Product]],$Z$12:$AA$311,2,FALSE)</f>
        <v>11.88</v>
      </c>
      <c r="I250" s="19">
        <f>data[[#This Row],[Amount]]-data[[#This Row],[total cost ]]</f>
        <v>-3473.76</v>
      </c>
      <c r="J250">
        <f>data[[#This Row],[Units]]*data[[#This Row],[cost per unit ]]</f>
        <v>4775.76</v>
      </c>
    </row>
    <row r="251" spans="3:10" x14ac:dyDescent="0.25">
      <c r="C251" t="s">
        <v>3</v>
      </c>
      <c r="D251" t="s">
        <v>37</v>
      </c>
      <c r="E251" t="s">
        <v>28</v>
      </c>
      <c r="F251" s="4">
        <v>7308</v>
      </c>
      <c r="G251" s="5">
        <v>327</v>
      </c>
      <c r="H251">
        <f>VLOOKUP(data[[#This Row],[Product]],$Z$12:$AA$311,2,FALSE)</f>
        <v>10.38</v>
      </c>
      <c r="I251" s="19">
        <f>data[[#This Row],[Amount]]-data[[#This Row],[total cost ]]</f>
        <v>3913.74</v>
      </c>
      <c r="J251">
        <f>data[[#This Row],[Units]]*data[[#This Row],[cost per unit ]]</f>
        <v>3394.26</v>
      </c>
    </row>
    <row r="252" spans="3:10" x14ac:dyDescent="0.25">
      <c r="C252" t="s">
        <v>40</v>
      </c>
      <c r="D252" t="s">
        <v>37</v>
      </c>
      <c r="E252" t="s">
        <v>27</v>
      </c>
      <c r="F252" s="4">
        <v>6132</v>
      </c>
      <c r="G252" s="5">
        <v>93</v>
      </c>
      <c r="H252">
        <f>VLOOKUP(data[[#This Row],[Product]],$Z$12:$AA$311,2,FALSE)</f>
        <v>16.73</v>
      </c>
      <c r="I252" s="19">
        <f>data[[#This Row],[Amount]]-data[[#This Row],[total cost ]]</f>
        <v>4576.1099999999997</v>
      </c>
      <c r="J252">
        <f>data[[#This Row],[Units]]*data[[#This Row],[cost per unit ]]</f>
        <v>1555.89</v>
      </c>
    </row>
    <row r="253" spans="3:10" x14ac:dyDescent="0.25">
      <c r="C253" t="s">
        <v>10</v>
      </c>
      <c r="D253" t="s">
        <v>35</v>
      </c>
      <c r="E253" t="s">
        <v>14</v>
      </c>
      <c r="F253" s="4">
        <v>3472</v>
      </c>
      <c r="G253" s="5">
        <v>96</v>
      </c>
      <c r="H253">
        <f>VLOOKUP(data[[#This Row],[Product]],$Z$12:$AA$311,2,FALSE)</f>
        <v>11.7</v>
      </c>
      <c r="I253" s="19">
        <f>data[[#This Row],[Amount]]-data[[#This Row],[total cost ]]</f>
        <v>2348.8000000000002</v>
      </c>
      <c r="J253">
        <f>data[[#This Row],[Units]]*data[[#This Row],[cost per unit ]]</f>
        <v>1123.1999999999998</v>
      </c>
    </row>
    <row r="254" spans="3:10" x14ac:dyDescent="0.25">
      <c r="C254" t="s">
        <v>8</v>
      </c>
      <c r="D254" t="s">
        <v>39</v>
      </c>
      <c r="E254" t="s">
        <v>18</v>
      </c>
      <c r="F254" s="4">
        <v>9660</v>
      </c>
      <c r="G254" s="5">
        <v>27</v>
      </c>
      <c r="H254">
        <f>VLOOKUP(data[[#This Row],[Product]],$Z$12:$AA$311,2,FALSE)</f>
        <v>6.47</v>
      </c>
      <c r="I254" s="19">
        <f>data[[#This Row],[Amount]]-data[[#This Row],[total cost ]]</f>
        <v>9485.31</v>
      </c>
      <c r="J254">
        <f>data[[#This Row],[Units]]*data[[#This Row],[cost per unit ]]</f>
        <v>174.69</v>
      </c>
    </row>
    <row r="255" spans="3:10" x14ac:dyDescent="0.25">
      <c r="C255" t="s">
        <v>9</v>
      </c>
      <c r="D255" t="s">
        <v>38</v>
      </c>
      <c r="E255" t="s">
        <v>26</v>
      </c>
      <c r="F255" s="4">
        <v>2436</v>
      </c>
      <c r="G255" s="5">
        <v>99</v>
      </c>
      <c r="H255">
        <f>VLOOKUP(data[[#This Row],[Product]],$Z$12:$AA$311,2,FALSE)</f>
        <v>5.6</v>
      </c>
      <c r="I255" s="19">
        <f>data[[#This Row],[Amount]]-data[[#This Row],[total cost ]]</f>
        <v>1881.6</v>
      </c>
      <c r="J255">
        <f>data[[#This Row],[Units]]*data[[#This Row],[cost per unit ]]</f>
        <v>554.4</v>
      </c>
    </row>
    <row r="256" spans="3:10" x14ac:dyDescent="0.25">
      <c r="C256" t="s">
        <v>9</v>
      </c>
      <c r="D256" t="s">
        <v>38</v>
      </c>
      <c r="E256" t="s">
        <v>33</v>
      </c>
      <c r="F256" s="4">
        <v>9506</v>
      </c>
      <c r="G256" s="5">
        <v>87</v>
      </c>
      <c r="H256">
        <f>VLOOKUP(data[[#This Row],[Product]],$Z$12:$AA$311,2,FALSE)</f>
        <v>12.37</v>
      </c>
      <c r="I256" s="19">
        <f>data[[#This Row],[Amount]]-data[[#This Row],[total cost ]]</f>
        <v>8429.81</v>
      </c>
      <c r="J256">
        <f>data[[#This Row],[Units]]*data[[#This Row],[cost per unit ]]</f>
        <v>1076.1899999999998</v>
      </c>
    </row>
    <row r="257" spans="3:10" x14ac:dyDescent="0.25">
      <c r="C257" t="s">
        <v>10</v>
      </c>
      <c r="D257" t="s">
        <v>37</v>
      </c>
      <c r="E257" t="s">
        <v>21</v>
      </c>
      <c r="F257" s="4">
        <v>245</v>
      </c>
      <c r="G257" s="5">
        <v>288</v>
      </c>
      <c r="H257">
        <f>VLOOKUP(data[[#This Row],[Product]],$Z$12:$AA$311,2,FALSE)</f>
        <v>9</v>
      </c>
      <c r="I257" s="19">
        <f>data[[#This Row],[Amount]]-data[[#This Row],[total cost ]]</f>
        <v>-2347</v>
      </c>
      <c r="J257">
        <f>data[[#This Row],[Units]]*data[[#This Row],[cost per unit ]]</f>
        <v>2592</v>
      </c>
    </row>
    <row r="258" spans="3:10" x14ac:dyDescent="0.25">
      <c r="C258" t="s">
        <v>8</v>
      </c>
      <c r="D258" t="s">
        <v>35</v>
      </c>
      <c r="E258" t="s">
        <v>20</v>
      </c>
      <c r="F258" s="4">
        <v>2702</v>
      </c>
      <c r="G258" s="5">
        <v>363</v>
      </c>
      <c r="H258">
        <f>VLOOKUP(data[[#This Row],[Product]],$Z$12:$AA$311,2,FALSE)</f>
        <v>10.62</v>
      </c>
      <c r="I258" s="19">
        <f>data[[#This Row],[Amount]]-data[[#This Row],[total cost ]]</f>
        <v>-1153.0599999999995</v>
      </c>
      <c r="J258">
        <f>data[[#This Row],[Units]]*data[[#This Row],[cost per unit ]]</f>
        <v>3855.0599999999995</v>
      </c>
    </row>
    <row r="259" spans="3:10" x14ac:dyDescent="0.25">
      <c r="C259" t="s">
        <v>10</v>
      </c>
      <c r="D259" t="s">
        <v>34</v>
      </c>
      <c r="E259" t="s">
        <v>17</v>
      </c>
      <c r="F259" s="4">
        <v>700</v>
      </c>
      <c r="G259" s="5">
        <v>87</v>
      </c>
      <c r="H259">
        <f>VLOOKUP(data[[#This Row],[Product]],$Z$12:$AA$311,2,FALSE)</f>
        <v>3.11</v>
      </c>
      <c r="I259" s="19">
        <f>data[[#This Row],[Amount]]-data[[#This Row],[total cost ]]</f>
        <v>429.43</v>
      </c>
      <c r="J259">
        <f>data[[#This Row],[Units]]*data[[#This Row],[cost per unit ]]</f>
        <v>270.57</v>
      </c>
    </row>
    <row r="260" spans="3:10" x14ac:dyDescent="0.25">
      <c r="C260" t="s">
        <v>6</v>
      </c>
      <c r="D260" t="s">
        <v>34</v>
      </c>
      <c r="E260" t="s">
        <v>17</v>
      </c>
      <c r="F260" s="4">
        <v>3759</v>
      </c>
      <c r="G260" s="5">
        <v>150</v>
      </c>
      <c r="H260">
        <f>VLOOKUP(data[[#This Row],[Product]],$Z$12:$AA$311,2,FALSE)</f>
        <v>3.11</v>
      </c>
      <c r="I260" s="19">
        <f>data[[#This Row],[Amount]]-data[[#This Row],[total cost ]]</f>
        <v>3292.5</v>
      </c>
      <c r="J260">
        <f>data[[#This Row],[Units]]*data[[#This Row],[cost per unit ]]</f>
        <v>466.5</v>
      </c>
    </row>
    <row r="261" spans="3:10" x14ac:dyDescent="0.25">
      <c r="C261" t="s">
        <v>2</v>
      </c>
      <c r="D261" t="s">
        <v>35</v>
      </c>
      <c r="E261" t="s">
        <v>17</v>
      </c>
      <c r="F261" s="4">
        <v>1589</v>
      </c>
      <c r="G261" s="5">
        <v>303</v>
      </c>
      <c r="H261">
        <f>VLOOKUP(data[[#This Row],[Product]],$Z$12:$AA$311,2,FALSE)</f>
        <v>3.11</v>
      </c>
      <c r="I261" s="19">
        <f>data[[#This Row],[Amount]]-data[[#This Row],[total cost ]]</f>
        <v>646.67000000000007</v>
      </c>
      <c r="J261">
        <f>data[[#This Row],[Units]]*data[[#This Row],[cost per unit ]]</f>
        <v>942.32999999999993</v>
      </c>
    </row>
    <row r="262" spans="3:10" x14ac:dyDescent="0.25">
      <c r="C262" t="s">
        <v>7</v>
      </c>
      <c r="D262" t="s">
        <v>35</v>
      </c>
      <c r="E262" t="s">
        <v>28</v>
      </c>
      <c r="F262" s="4">
        <v>5194</v>
      </c>
      <c r="G262" s="5">
        <v>288</v>
      </c>
      <c r="H262">
        <f>VLOOKUP(data[[#This Row],[Product]],$Z$12:$AA$311,2,FALSE)</f>
        <v>10.38</v>
      </c>
      <c r="I262" s="19">
        <f>data[[#This Row],[Amount]]-data[[#This Row],[total cost ]]</f>
        <v>2204.56</v>
      </c>
      <c r="J262">
        <f>data[[#This Row],[Units]]*data[[#This Row],[cost per unit ]]</f>
        <v>2989.44</v>
      </c>
    </row>
    <row r="263" spans="3:10" x14ac:dyDescent="0.25">
      <c r="C263" t="s">
        <v>10</v>
      </c>
      <c r="D263" t="s">
        <v>36</v>
      </c>
      <c r="E263" t="s">
        <v>13</v>
      </c>
      <c r="F263" s="4">
        <v>945</v>
      </c>
      <c r="G263" s="5">
        <v>75</v>
      </c>
      <c r="H263">
        <f>VLOOKUP(data[[#This Row],[Product]],$Z$12:$AA$311,2,FALSE)</f>
        <v>9.33</v>
      </c>
      <c r="I263" s="19">
        <f>data[[#This Row],[Amount]]-data[[#This Row],[total cost ]]</f>
        <v>245.25</v>
      </c>
      <c r="J263">
        <f>data[[#This Row],[Units]]*data[[#This Row],[cost per unit ]]</f>
        <v>699.75</v>
      </c>
    </row>
    <row r="264" spans="3:10" x14ac:dyDescent="0.25">
      <c r="C264" t="s">
        <v>40</v>
      </c>
      <c r="D264" t="s">
        <v>38</v>
      </c>
      <c r="E264" t="s">
        <v>31</v>
      </c>
      <c r="F264" s="4">
        <v>1988</v>
      </c>
      <c r="G264" s="5">
        <v>39</v>
      </c>
      <c r="H264">
        <f>VLOOKUP(data[[#This Row],[Product]],$Z$12:$AA$311,2,FALSE)</f>
        <v>5.79</v>
      </c>
      <c r="I264" s="19">
        <f>data[[#This Row],[Amount]]-data[[#This Row],[total cost ]]</f>
        <v>1762.19</v>
      </c>
      <c r="J264">
        <f>data[[#This Row],[Units]]*data[[#This Row],[cost per unit ]]</f>
        <v>225.81</v>
      </c>
    </row>
    <row r="265" spans="3:10" x14ac:dyDescent="0.25">
      <c r="C265" t="s">
        <v>6</v>
      </c>
      <c r="D265" t="s">
        <v>34</v>
      </c>
      <c r="E265" t="s">
        <v>32</v>
      </c>
      <c r="F265" s="4">
        <v>6734</v>
      </c>
      <c r="G265" s="5">
        <v>123</v>
      </c>
      <c r="H265">
        <f>VLOOKUP(data[[#This Row],[Product]],$Z$12:$AA$311,2,FALSE)</f>
        <v>8.65</v>
      </c>
      <c r="I265" s="19">
        <f>data[[#This Row],[Amount]]-data[[#This Row],[total cost ]]</f>
        <v>5670.05</v>
      </c>
      <c r="J265">
        <f>data[[#This Row],[Units]]*data[[#This Row],[cost per unit ]]</f>
        <v>1063.95</v>
      </c>
    </row>
    <row r="266" spans="3:10" x14ac:dyDescent="0.25">
      <c r="C266" t="s">
        <v>40</v>
      </c>
      <c r="D266" t="s">
        <v>36</v>
      </c>
      <c r="E266" t="s">
        <v>4</v>
      </c>
      <c r="F266" s="4">
        <v>217</v>
      </c>
      <c r="G266" s="5">
        <v>36</v>
      </c>
      <c r="H266">
        <f>VLOOKUP(data[[#This Row],[Product]],$Z$12:$AA$311,2,FALSE)</f>
        <v>11.88</v>
      </c>
      <c r="I266" s="19">
        <f>data[[#This Row],[Amount]]-data[[#This Row],[total cost ]]</f>
        <v>-210.68</v>
      </c>
      <c r="J266">
        <f>data[[#This Row],[Units]]*data[[#This Row],[cost per unit ]]</f>
        <v>427.68</v>
      </c>
    </row>
    <row r="267" spans="3:10" x14ac:dyDescent="0.25">
      <c r="C267" t="s">
        <v>5</v>
      </c>
      <c r="D267" t="s">
        <v>34</v>
      </c>
      <c r="E267" t="s">
        <v>22</v>
      </c>
      <c r="F267" s="4">
        <v>6279</v>
      </c>
      <c r="G267" s="5">
        <v>237</v>
      </c>
      <c r="H267">
        <f>VLOOKUP(data[[#This Row],[Product]],$Z$12:$AA$311,2,FALSE)</f>
        <v>9.77</v>
      </c>
      <c r="I267" s="19">
        <f>data[[#This Row],[Amount]]-data[[#This Row],[total cost ]]</f>
        <v>3963.51</v>
      </c>
      <c r="J267">
        <f>data[[#This Row],[Units]]*data[[#This Row],[cost per unit ]]</f>
        <v>2315.4899999999998</v>
      </c>
    </row>
    <row r="268" spans="3:10" x14ac:dyDescent="0.25">
      <c r="C268" t="s">
        <v>40</v>
      </c>
      <c r="D268" t="s">
        <v>36</v>
      </c>
      <c r="E268" t="s">
        <v>13</v>
      </c>
      <c r="F268" s="4">
        <v>4424</v>
      </c>
      <c r="G268" s="5">
        <v>201</v>
      </c>
      <c r="H268">
        <f>VLOOKUP(data[[#This Row],[Product]],$Z$12:$AA$311,2,FALSE)</f>
        <v>9.33</v>
      </c>
      <c r="I268" s="19">
        <f>data[[#This Row],[Amount]]-data[[#This Row],[total cost ]]</f>
        <v>2548.67</v>
      </c>
      <c r="J268">
        <f>data[[#This Row],[Units]]*data[[#This Row],[cost per unit ]]</f>
        <v>1875.33</v>
      </c>
    </row>
    <row r="269" spans="3:10" x14ac:dyDescent="0.25">
      <c r="C269" t="s">
        <v>2</v>
      </c>
      <c r="D269" t="s">
        <v>36</v>
      </c>
      <c r="E269" t="s">
        <v>17</v>
      </c>
      <c r="F269" s="4">
        <v>189</v>
      </c>
      <c r="G269" s="5">
        <v>48</v>
      </c>
      <c r="H269">
        <f>VLOOKUP(data[[#This Row],[Product]],$Z$12:$AA$311,2,FALSE)</f>
        <v>3.11</v>
      </c>
      <c r="I269" s="19">
        <f>data[[#This Row],[Amount]]-data[[#This Row],[total cost ]]</f>
        <v>39.72</v>
      </c>
      <c r="J269">
        <f>data[[#This Row],[Units]]*data[[#This Row],[cost per unit ]]</f>
        <v>149.28</v>
      </c>
    </row>
    <row r="270" spans="3:10" x14ac:dyDescent="0.25">
      <c r="C270" t="s">
        <v>5</v>
      </c>
      <c r="D270" t="s">
        <v>35</v>
      </c>
      <c r="E270" t="s">
        <v>22</v>
      </c>
      <c r="F270" s="4">
        <v>490</v>
      </c>
      <c r="G270" s="5">
        <v>84</v>
      </c>
      <c r="H270">
        <f>VLOOKUP(data[[#This Row],[Product]],$Z$12:$AA$311,2,FALSE)</f>
        <v>9.77</v>
      </c>
      <c r="I270" s="19">
        <f>data[[#This Row],[Amount]]-data[[#This Row],[total cost ]]</f>
        <v>-330.67999999999995</v>
      </c>
      <c r="J270">
        <f>data[[#This Row],[Units]]*data[[#This Row],[cost per unit ]]</f>
        <v>820.68</v>
      </c>
    </row>
    <row r="271" spans="3:10" x14ac:dyDescent="0.25">
      <c r="C271" t="s">
        <v>8</v>
      </c>
      <c r="D271" t="s">
        <v>37</v>
      </c>
      <c r="E271" t="s">
        <v>21</v>
      </c>
      <c r="F271" s="4">
        <v>434</v>
      </c>
      <c r="G271" s="5">
        <v>87</v>
      </c>
      <c r="H271">
        <f>VLOOKUP(data[[#This Row],[Product]],$Z$12:$AA$311,2,FALSE)</f>
        <v>9</v>
      </c>
      <c r="I271" s="19">
        <f>data[[#This Row],[Amount]]-data[[#This Row],[total cost ]]</f>
        <v>-349</v>
      </c>
      <c r="J271">
        <f>data[[#This Row],[Units]]*data[[#This Row],[cost per unit ]]</f>
        <v>783</v>
      </c>
    </row>
    <row r="272" spans="3:10" x14ac:dyDescent="0.25">
      <c r="C272" t="s">
        <v>7</v>
      </c>
      <c r="D272" t="s">
        <v>38</v>
      </c>
      <c r="E272" t="s">
        <v>30</v>
      </c>
      <c r="F272" s="4">
        <v>10129</v>
      </c>
      <c r="G272" s="5">
        <v>312</v>
      </c>
      <c r="H272">
        <f>VLOOKUP(data[[#This Row],[Product]],$Z$12:$AA$311,2,FALSE)</f>
        <v>14.49</v>
      </c>
      <c r="I272" s="19">
        <f>data[[#This Row],[Amount]]-data[[#This Row],[total cost ]]</f>
        <v>5608.12</v>
      </c>
      <c r="J272">
        <f>data[[#This Row],[Units]]*data[[#This Row],[cost per unit ]]</f>
        <v>4520.88</v>
      </c>
    </row>
    <row r="273" spans="3:10" x14ac:dyDescent="0.25">
      <c r="C273" t="s">
        <v>3</v>
      </c>
      <c r="D273" t="s">
        <v>39</v>
      </c>
      <c r="E273" t="s">
        <v>28</v>
      </c>
      <c r="F273" s="4">
        <v>1652</v>
      </c>
      <c r="G273" s="5">
        <v>102</v>
      </c>
      <c r="H273">
        <f>VLOOKUP(data[[#This Row],[Product]],$Z$12:$AA$311,2,FALSE)</f>
        <v>10.38</v>
      </c>
      <c r="I273" s="19">
        <f>data[[#This Row],[Amount]]-data[[#This Row],[total cost ]]</f>
        <v>593.24</v>
      </c>
      <c r="J273">
        <f>data[[#This Row],[Units]]*data[[#This Row],[cost per unit ]]</f>
        <v>1058.76</v>
      </c>
    </row>
    <row r="274" spans="3:10" x14ac:dyDescent="0.25">
      <c r="C274" t="s">
        <v>8</v>
      </c>
      <c r="D274" t="s">
        <v>38</v>
      </c>
      <c r="E274" t="s">
        <v>21</v>
      </c>
      <c r="F274" s="4">
        <v>6433</v>
      </c>
      <c r="G274" s="5">
        <v>78</v>
      </c>
      <c r="H274">
        <f>VLOOKUP(data[[#This Row],[Product]],$Z$12:$AA$311,2,FALSE)</f>
        <v>9</v>
      </c>
      <c r="I274" s="19">
        <f>data[[#This Row],[Amount]]-data[[#This Row],[total cost ]]</f>
        <v>5731</v>
      </c>
      <c r="J274">
        <f>data[[#This Row],[Units]]*data[[#This Row],[cost per unit ]]</f>
        <v>702</v>
      </c>
    </row>
    <row r="275" spans="3:10" x14ac:dyDescent="0.25">
      <c r="C275" t="s">
        <v>3</v>
      </c>
      <c r="D275" t="s">
        <v>34</v>
      </c>
      <c r="E275" t="s">
        <v>23</v>
      </c>
      <c r="F275" s="4">
        <v>2212</v>
      </c>
      <c r="G275" s="5">
        <v>117</v>
      </c>
      <c r="H275">
        <f>VLOOKUP(data[[#This Row],[Product]],$Z$12:$AA$311,2,FALSE)</f>
        <v>6.49</v>
      </c>
      <c r="I275" s="19">
        <f>data[[#This Row],[Amount]]-data[[#This Row],[total cost ]]</f>
        <v>1452.67</v>
      </c>
      <c r="J275">
        <f>data[[#This Row],[Units]]*data[[#This Row],[cost per unit ]]</f>
        <v>759.33</v>
      </c>
    </row>
    <row r="276" spans="3:10" x14ac:dyDescent="0.25">
      <c r="C276" t="s">
        <v>41</v>
      </c>
      <c r="D276" t="s">
        <v>35</v>
      </c>
      <c r="E276" t="s">
        <v>19</v>
      </c>
      <c r="F276" s="4">
        <v>609</v>
      </c>
      <c r="G276" s="5">
        <v>99</v>
      </c>
      <c r="H276">
        <f>VLOOKUP(data[[#This Row],[Product]],$Z$12:$AA$311,2,FALSE)</f>
        <v>7.64</v>
      </c>
      <c r="I276" s="19">
        <f>data[[#This Row],[Amount]]-data[[#This Row],[total cost ]]</f>
        <v>-147.36000000000001</v>
      </c>
      <c r="J276">
        <f>data[[#This Row],[Units]]*data[[#This Row],[cost per unit ]]</f>
        <v>756.36</v>
      </c>
    </row>
    <row r="277" spans="3:10" x14ac:dyDescent="0.25">
      <c r="C277" t="s">
        <v>40</v>
      </c>
      <c r="D277" t="s">
        <v>35</v>
      </c>
      <c r="E277" t="s">
        <v>24</v>
      </c>
      <c r="F277" s="4">
        <v>1638</v>
      </c>
      <c r="G277" s="5">
        <v>48</v>
      </c>
      <c r="H277">
        <f>VLOOKUP(data[[#This Row],[Product]],$Z$12:$AA$311,2,FALSE)</f>
        <v>4.97</v>
      </c>
      <c r="I277" s="19">
        <f>data[[#This Row],[Amount]]-data[[#This Row],[total cost ]]</f>
        <v>1399.44</v>
      </c>
      <c r="J277">
        <f>data[[#This Row],[Units]]*data[[#This Row],[cost per unit ]]</f>
        <v>238.56</v>
      </c>
    </row>
    <row r="278" spans="3:10" x14ac:dyDescent="0.25">
      <c r="C278" t="s">
        <v>7</v>
      </c>
      <c r="D278" t="s">
        <v>34</v>
      </c>
      <c r="E278" t="s">
        <v>15</v>
      </c>
      <c r="F278" s="4">
        <v>3829</v>
      </c>
      <c r="G278" s="5">
        <v>24</v>
      </c>
      <c r="H278">
        <f>VLOOKUP(data[[#This Row],[Product]],$Z$12:$AA$311,2,FALSE)</f>
        <v>11.73</v>
      </c>
      <c r="I278" s="19">
        <f>data[[#This Row],[Amount]]-data[[#This Row],[total cost ]]</f>
        <v>3547.48</v>
      </c>
      <c r="J278">
        <f>data[[#This Row],[Units]]*data[[#This Row],[cost per unit ]]</f>
        <v>281.52</v>
      </c>
    </row>
    <row r="279" spans="3:10" x14ac:dyDescent="0.25">
      <c r="C279" t="s">
        <v>40</v>
      </c>
      <c r="D279" t="s">
        <v>39</v>
      </c>
      <c r="E279" t="s">
        <v>15</v>
      </c>
      <c r="F279" s="4">
        <v>5775</v>
      </c>
      <c r="G279" s="5">
        <v>42</v>
      </c>
      <c r="H279">
        <f>VLOOKUP(data[[#This Row],[Product]],$Z$12:$AA$311,2,FALSE)</f>
        <v>11.73</v>
      </c>
      <c r="I279" s="19">
        <f>data[[#This Row],[Amount]]-data[[#This Row],[total cost ]]</f>
        <v>5282.34</v>
      </c>
      <c r="J279">
        <f>data[[#This Row],[Units]]*data[[#This Row],[cost per unit ]]</f>
        <v>492.66</v>
      </c>
    </row>
    <row r="280" spans="3:10" x14ac:dyDescent="0.25">
      <c r="C280" t="s">
        <v>6</v>
      </c>
      <c r="D280" t="s">
        <v>35</v>
      </c>
      <c r="E280" t="s">
        <v>20</v>
      </c>
      <c r="F280" s="4">
        <v>1071</v>
      </c>
      <c r="G280" s="5">
        <v>270</v>
      </c>
      <c r="H280">
        <f>VLOOKUP(data[[#This Row],[Product]],$Z$12:$AA$311,2,FALSE)</f>
        <v>10.62</v>
      </c>
      <c r="I280" s="19">
        <f>data[[#This Row],[Amount]]-data[[#This Row],[total cost ]]</f>
        <v>-1796.3999999999996</v>
      </c>
      <c r="J280">
        <f>data[[#This Row],[Units]]*data[[#This Row],[cost per unit ]]</f>
        <v>2867.3999999999996</v>
      </c>
    </row>
    <row r="281" spans="3:10" x14ac:dyDescent="0.25">
      <c r="C281" t="s">
        <v>8</v>
      </c>
      <c r="D281" t="s">
        <v>36</v>
      </c>
      <c r="E281" t="s">
        <v>23</v>
      </c>
      <c r="F281" s="4">
        <v>5019</v>
      </c>
      <c r="G281" s="5">
        <v>150</v>
      </c>
      <c r="H281">
        <f>VLOOKUP(data[[#This Row],[Product]],$Z$12:$AA$311,2,FALSE)</f>
        <v>6.49</v>
      </c>
      <c r="I281" s="19">
        <f>data[[#This Row],[Amount]]-data[[#This Row],[total cost ]]</f>
        <v>4045.5</v>
      </c>
      <c r="J281">
        <f>data[[#This Row],[Units]]*data[[#This Row],[cost per unit ]]</f>
        <v>973.5</v>
      </c>
    </row>
    <row r="282" spans="3:10" x14ac:dyDescent="0.25">
      <c r="C282" t="s">
        <v>2</v>
      </c>
      <c r="D282" t="s">
        <v>37</v>
      </c>
      <c r="E282" t="s">
        <v>15</v>
      </c>
      <c r="F282" s="4">
        <v>2863</v>
      </c>
      <c r="G282" s="5">
        <v>42</v>
      </c>
      <c r="H282">
        <f>VLOOKUP(data[[#This Row],[Product]],$Z$12:$AA$311,2,FALSE)</f>
        <v>11.73</v>
      </c>
      <c r="I282" s="19">
        <f>data[[#This Row],[Amount]]-data[[#This Row],[total cost ]]</f>
        <v>2370.34</v>
      </c>
      <c r="J282">
        <f>data[[#This Row],[Units]]*data[[#This Row],[cost per unit ]]</f>
        <v>492.66</v>
      </c>
    </row>
    <row r="283" spans="3:10" x14ac:dyDescent="0.25">
      <c r="C283" t="s">
        <v>40</v>
      </c>
      <c r="D283" t="s">
        <v>35</v>
      </c>
      <c r="E283" t="s">
        <v>29</v>
      </c>
      <c r="F283" s="4">
        <v>1617</v>
      </c>
      <c r="G283" s="5">
        <v>126</v>
      </c>
      <c r="H283">
        <f>VLOOKUP(data[[#This Row],[Product]],$Z$12:$AA$311,2,FALSE)</f>
        <v>7.16</v>
      </c>
      <c r="I283" s="19">
        <f>data[[#This Row],[Amount]]-data[[#This Row],[total cost ]]</f>
        <v>714.84</v>
      </c>
      <c r="J283">
        <f>data[[#This Row],[Units]]*data[[#This Row],[cost per unit ]]</f>
        <v>902.16</v>
      </c>
    </row>
    <row r="284" spans="3:10" x14ac:dyDescent="0.25">
      <c r="C284" t="s">
        <v>6</v>
      </c>
      <c r="D284" t="s">
        <v>37</v>
      </c>
      <c r="E284" t="s">
        <v>26</v>
      </c>
      <c r="F284" s="4">
        <v>6818</v>
      </c>
      <c r="G284" s="5">
        <v>6</v>
      </c>
      <c r="H284">
        <f>VLOOKUP(data[[#This Row],[Product]],$Z$12:$AA$311,2,FALSE)</f>
        <v>5.6</v>
      </c>
      <c r="I284" s="19">
        <f>data[[#This Row],[Amount]]-data[[#This Row],[total cost ]]</f>
        <v>6784.4</v>
      </c>
      <c r="J284">
        <f>data[[#This Row],[Units]]*data[[#This Row],[cost per unit ]]</f>
        <v>33.599999999999994</v>
      </c>
    </row>
    <row r="285" spans="3:10" x14ac:dyDescent="0.25">
      <c r="C285" t="s">
        <v>3</v>
      </c>
      <c r="D285" t="s">
        <v>35</v>
      </c>
      <c r="E285" t="s">
        <v>15</v>
      </c>
      <c r="F285" s="4">
        <v>6657</v>
      </c>
      <c r="G285" s="5">
        <v>276</v>
      </c>
      <c r="H285">
        <f>VLOOKUP(data[[#This Row],[Product]],$Z$12:$AA$311,2,FALSE)</f>
        <v>11.73</v>
      </c>
      <c r="I285" s="19">
        <f>data[[#This Row],[Amount]]-data[[#This Row],[total cost ]]</f>
        <v>3419.52</v>
      </c>
      <c r="J285">
        <f>data[[#This Row],[Units]]*data[[#This Row],[cost per unit ]]</f>
        <v>3237.48</v>
      </c>
    </row>
    <row r="286" spans="3:10" x14ac:dyDescent="0.25">
      <c r="C286" t="s">
        <v>3</v>
      </c>
      <c r="D286" t="s">
        <v>34</v>
      </c>
      <c r="E286" t="s">
        <v>17</v>
      </c>
      <c r="F286" s="4">
        <v>2919</v>
      </c>
      <c r="G286" s="5">
        <v>93</v>
      </c>
      <c r="H286">
        <f>VLOOKUP(data[[#This Row],[Product]],$Z$12:$AA$311,2,FALSE)</f>
        <v>3.11</v>
      </c>
      <c r="I286" s="19">
        <f>data[[#This Row],[Amount]]-data[[#This Row],[total cost ]]</f>
        <v>2629.77</v>
      </c>
      <c r="J286">
        <f>data[[#This Row],[Units]]*data[[#This Row],[cost per unit ]]</f>
        <v>289.22999999999996</v>
      </c>
    </row>
    <row r="287" spans="3:10" x14ac:dyDescent="0.25">
      <c r="C287" t="s">
        <v>2</v>
      </c>
      <c r="D287" t="s">
        <v>36</v>
      </c>
      <c r="E287" t="s">
        <v>31</v>
      </c>
      <c r="F287" s="4">
        <v>3094</v>
      </c>
      <c r="G287" s="5">
        <v>246</v>
      </c>
      <c r="H287">
        <f>VLOOKUP(data[[#This Row],[Product]],$Z$12:$AA$311,2,FALSE)</f>
        <v>5.79</v>
      </c>
      <c r="I287" s="19">
        <f>data[[#This Row],[Amount]]-data[[#This Row],[total cost ]]</f>
        <v>1669.66</v>
      </c>
      <c r="J287">
        <f>data[[#This Row],[Units]]*data[[#This Row],[cost per unit ]]</f>
        <v>1424.34</v>
      </c>
    </row>
    <row r="288" spans="3:10" x14ac:dyDescent="0.25">
      <c r="C288" t="s">
        <v>6</v>
      </c>
      <c r="D288" t="s">
        <v>39</v>
      </c>
      <c r="E288" t="s">
        <v>24</v>
      </c>
      <c r="F288" s="4">
        <v>2989</v>
      </c>
      <c r="G288" s="5">
        <v>3</v>
      </c>
      <c r="H288">
        <f>VLOOKUP(data[[#This Row],[Product]],$Z$12:$AA$311,2,FALSE)</f>
        <v>4.97</v>
      </c>
      <c r="I288" s="19">
        <f>data[[#This Row],[Amount]]-data[[#This Row],[total cost ]]</f>
        <v>2974.09</v>
      </c>
      <c r="J288">
        <f>data[[#This Row],[Units]]*data[[#This Row],[cost per unit ]]</f>
        <v>14.91</v>
      </c>
    </row>
    <row r="289" spans="3:10" x14ac:dyDescent="0.25">
      <c r="C289" t="s">
        <v>8</v>
      </c>
      <c r="D289" t="s">
        <v>38</v>
      </c>
      <c r="E289" t="s">
        <v>27</v>
      </c>
      <c r="F289" s="4">
        <v>2268</v>
      </c>
      <c r="G289" s="5">
        <v>63</v>
      </c>
      <c r="H289">
        <f>VLOOKUP(data[[#This Row],[Product]],$Z$12:$AA$311,2,FALSE)</f>
        <v>16.73</v>
      </c>
      <c r="I289" s="19">
        <f>data[[#This Row],[Amount]]-data[[#This Row],[total cost ]]</f>
        <v>1214.01</v>
      </c>
      <c r="J289">
        <f>data[[#This Row],[Units]]*data[[#This Row],[cost per unit ]]</f>
        <v>1053.99</v>
      </c>
    </row>
    <row r="290" spans="3:10" x14ac:dyDescent="0.25">
      <c r="C290" t="s">
        <v>5</v>
      </c>
      <c r="D290" t="s">
        <v>35</v>
      </c>
      <c r="E290" t="s">
        <v>31</v>
      </c>
      <c r="F290" s="4">
        <v>4753</v>
      </c>
      <c r="G290" s="5">
        <v>246</v>
      </c>
      <c r="H290">
        <f>VLOOKUP(data[[#This Row],[Product]],$Z$12:$AA$311,2,FALSE)</f>
        <v>5.79</v>
      </c>
      <c r="I290" s="19">
        <f>data[[#This Row],[Amount]]-data[[#This Row],[total cost ]]</f>
        <v>3328.66</v>
      </c>
      <c r="J290">
        <f>data[[#This Row],[Units]]*data[[#This Row],[cost per unit ]]</f>
        <v>1424.34</v>
      </c>
    </row>
    <row r="291" spans="3:10" x14ac:dyDescent="0.25">
      <c r="C291" t="s">
        <v>2</v>
      </c>
      <c r="D291" t="s">
        <v>34</v>
      </c>
      <c r="E291" t="s">
        <v>19</v>
      </c>
      <c r="F291" s="4">
        <v>7511</v>
      </c>
      <c r="G291" s="5">
        <v>120</v>
      </c>
      <c r="H291">
        <f>VLOOKUP(data[[#This Row],[Product]],$Z$12:$AA$311,2,FALSE)</f>
        <v>7.64</v>
      </c>
      <c r="I291" s="19">
        <f>data[[#This Row],[Amount]]-data[[#This Row],[total cost ]]</f>
        <v>6594.2</v>
      </c>
      <c r="J291">
        <f>data[[#This Row],[Units]]*data[[#This Row],[cost per unit ]]</f>
        <v>916.8</v>
      </c>
    </row>
    <row r="292" spans="3:10" x14ac:dyDescent="0.25">
      <c r="C292" t="s">
        <v>2</v>
      </c>
      <c r="D292" t="s">
        <v>38</v>
      </c>
      <c r="E292" t="s">
        <v>31</v>
      </c>
      <c r="F292" s="4">
        <v>4326</v>
      </c>
      <c r="G292" s="5">
        <v>348</v>
      </c>
      <c r="H292">
        <f>VLOOKUP(data[[#This Row],[Product]],$Z$12:$AA$311,2,FALSE)</f>
        <v>5.79</v>
      </c>
      <c r="I292" s="19">
        <f>data[[#This Row],[Amount]]-data[[#This Row],[total cost ]]</f>
        <v>2311.08</v>
      </c>
      <c r="J292">
        <f>data[[#This Row],[Units]]*data[[#This Row],[cost per unit ]]</f>
        <v>2014.92</v>
      </c>
    </row>
    <row r="293" spans="3:10" x14ac:dyDescent="0.25">
      <c r="C293" t="s">
        <v>41</v>
      </c>
      <c r="D293" t="s">
        <v>34</v>
      </c>
      <c r="E293" t="s">
        <v>23</v>
      </c>
      <c r="F293" s="4">
        <v>4935</v>
      </c>
      <c r="G293" s="5">
        <v>126</v>
      </c>
      <c r="H293">
        <f>VLOOKUP(data[[#This Row],[Product]],$Z$12:$AA$311,2,FALSE)</f>
        <v>6.49</v>
      </c>
      <c r="I293" s="19">
        <f>data[[#This Row],[Amount]]-data[[#This Row],[total cost ]]</f>
        <v>4117.26</v>
      </c>
      <c r="J293">
        <f>data[[#This Row],[Units]]*data[[#This Row],[cost per unit ]]</f>
        <v>817.74</v>
      </c>
    </row>
    <row r="294" spans="3:10" x14ac:dyDescent="0.25">
      <c r="C294" t="s">
        <v>6</v>
      </c>
      <c r="D294" t="s">
        <v>35</v>
      </c>
      <c r="E294" t="s">
        <v>30</v>
      </c>
      <c r="F294" s="4">
        <v>4781</v>
      </c>
      <c r="G294" s="5">
        <v>123</v>
      </c>
      <c r="H294">
        <f>VLOOKUP(data[[#This Row],[Product]],$Z$12:$AA$311,2,FALSE)</f>
        <v>14.49</v>
      </c>
      <c r="I294" s="19">
        <f>data[[#This Row],[Amount]]-data[[#This Row],[total cost ]]</f>
        <v>2998.73</v>
      </c>
      <c r="J294">
        <f>data[[#This Row],[Units]]*data[[#This Row],[cost per unit ]]</f>
        <v>1782.27</v>
      </c>
    </row>
    <row r="295" spans="3:10" x14ac:dyDescent="0.25">
      <c r="C295" t="s">
        <v>5</v>
      </c>
      <c r="D295" t="s">
        <v>38</v>
      </c>
      <c r="E295" t="s">
        <v>25</v>
      </c>
      <c r="F295" s="4">
        <v>7483</v>
      </c>
      <c r="G295" s="5">
        <v>45</v>
      </c>
      <c r="H295">
        <f>VLOOKUP(data[[#This Row],[Product]],$Z$12:$AA$311,2,FALSE)</f>
        <v>13.15</v>
      </c>
      <c r="I295" s="19">
        <f>data[[#This Row],[Amount]]-data[[#This Row],[total cost ]]</f>
        <v>6891.25</v>
      </c>
      <c r="J295">
        <f>data[[#This Row],[Units]]*data[[#This Row],[cost per unit ]]</f>
        <v>591.75</v>
      </c>
    </row>
    <row r="296" spans="3:10" x14ac:dyDescent="0.25">
      <c r="C296" t="s">
        <v>10</v>
      </c>
      <c r="D296" t="s">
        <v>38</v>
      </c>
      <c r="E296" t="s">
        <v>4</v>
      </c>
      <c r="F296" s="4">
        <v>6860</v>
      </c>
      <c r="G296" s="5">
        <v>126</v>
      </c>
      <c r="H296">
        <f>VLOOKUP(data[[#This Row],[Product]],$Z$12:$AA$311,2,FALSE)</f>
        <v>11.88</v>
      </c>
      <c r="I296" s="19">
        <f>data[[#This Row],[Amount]]-data[[#This Row],[total cost ]]</f>
        <v>5363.12</v>
      </c>
      <c r="J296">
        <f>data[[#This Row],[Units]]*data[[#This Row],[cost per unit ]]</f>
        <v>1496.88</v>
      </c>
    </row>
    <row r="297" spans="3:10" x14ac:dyDescent="0.25">
      <c r="C297" t="s">
        <v>40</v>
      </c>
      <c r="D297" t="s">
        <v>37</v>
      </c>
      <c r="E297" t="s">
        <v>29</v>
      </c>
      <c r="F297" s="4">
        <v>9002</v>
      </c>
      <c r="G297" s="5">
        <v>72</v>
      </c>
      <c r="H297">
        <f>VLOOKUP(data[[#This Row],[Product]],$Z$12:$AA$311,2,FALSE)</f>
        <v>7.16</v>
      </c>
      <c r="I297" s="19">
        <f>data[[#This Row],[Amount]]-data[[#This Row],[total cost ]]</f>
        <v>8486.48</v>
      </c>
      <c r="J297">
        <f>data[[#This Row],[Units]]*data[[#This Row],[cost per unit ]]</f>
        <v>515.52</v>
      </c>
    </row>
    <row r="298" spans="3:10" x14ac:dyDescent="0.25">
      <c r="C298" t="s">
        <v>6</v>
      </c>
      <c r="D298" t="s">
        <v>36</v>
      </c>
      <c r="E298" t="s">
        <v>29</v>
      </c>
      <c r="F298" s="4">
        <v>1400</v>
      </c>
      <c r="G298" s="5">
        <v>135</v>
      </c>
      <c r="H298">
        <f>VLOOKUP(data[[#This Row],[Product]],$Z$12:$AA$311,2,FALSE)</f>
        <v>7.16</v>
      </c>
      <c r="I298" s="19">
        <f>data[[#This Row],[Amount]]-data[[#This Row],[total cost ]]</f>
        <v>433.4</v>
      </c>
      <c r="J298">
        <f>data[[#This Row],[Units]]*data[[#This Row],[cost per unit ]]</f>
        <v>966.6</v>
      </c>
    </row>
    <row r="299" spans="3:10" x14ac:dyDescent="0.25">
      <c r="C299" t="s">
        <v>10</v>
      </c>
      <c r="D299" t="s">
        <v>34</v>
      </c>
      <c r="E299" t="s">
        <v>22</v>
      </c>
      <c r="F299" s="4">
        <v>4053</v>
      </c>
      <c r="G299" s="5">
        <v>24</v>
      </c>
      <c r="H299">
        <f>VLOOKUP(data[[#This Row],[Product]],$Z$12:$AA$311,2,FALSE)</f>
        <v>9.77</v>
      </c>
      <c r="I299" s="19">
        <f>data[[#This Row],[Amount]]-data[[#This Row],[total cost ]]</f>
        <v>3818.52</v>
      </c>
      <c r="J299">
        <f>data[[#This Row],[Units]]*data[[#This Row],[cost per unit ]]</f>
        <v>234.48</v>
      </c>
    </row>
    <row r="300" spans="3:10" x14ac:dyDescent="0.25">
      <c r="C300" t="s">
        <v>7</v>
      </c>
      <c r="D300" t="s">
        <v>36</v>
      </c>
      <c r="E300" t="s">
        <v>31</v>
      </c>
      <c r="F300" s="4">
        <v>2149</v>
      </c>
      <c r="G300" s="5">
        <v>117</v>
      </c>
      <c r="H300">
        <f>VLOOKUP(data[[#This Row],[Product]],$Z$12:$AA$311,2,FALSE)</f>
        <v>5.79</v>
      </c>
      <c r="I300" s="19">
        <f>data[[#This Row],[Amount]]-data[[#This Row],[total cost ]]</f>
        <v>1471.5700000000002</v>
      </c>
      <c r="J300">
        <f>data[[#This Row],[Units]]*data[[#This Row],[cost per unit ]]</f>
        <v>677.43</v>
      </c>
    </row>
    <row r="301" spans="3:10" x14ac:dyDescent="0.25">
      <c r="C301" t="s">
        <v>3</v>
      </c>
      <c r="D301" t="s">
        <v>39</v>
      </c>
      <c r="E301" t="s">
        <v>29</v>
      </c>
      <c r="F301" s="4">
        <v>3640</v>
      </c>
      <c r="G301" s="5">
        <v>51</v>
      </c>
      <c r="H301">
        <f>VLOOKUP(data[[#This Row],[Product]],$Z$12:$AA$311,2,FALSE)</f>
        <v>7.16</v>
      </c>
      <c r="I301" s="19">
        <f>data[[#This Row],[Amount]]-data[[#This Row],[total cost ]]</f>
        <v>3274.84</v>
      </c>
      <c r="J301">
        <f>data[[#This Row],[Units]]*data[[#This Row],[cost per unit ]]</f>
        <v>365.16</v>
      </c>
    </row>
    <row r="302" spans="3:10" x14ac:dyDescent="0.25">
      <c r="C302" t="s">
        <v>2</v>
      </c>
      <c r="D302" t="s">
        <v>39</v>
      </c>
      <c r="E302" t="s">
        <v>23</v>
      </c>
      <c r="F302" s="4">
        <v>630</v>
      </c>
      <c r="G302" s="5">
        <v>36</v>
      </c>
      <c r="H302">
        <f>VLOOKUP(data[[#This Row],[Product]],$Z$12:$AA$311,2,FALSE)</f>
        <v>6.49</v>
      </c>
      <c r="I302" s="19">
        <f>data[[#This Row],[Amount]]-data[[#This Row],[total cost ]]</f>
        <v>396.36</v>
      </c>
      <c r="J302">
        <f>data[[#This Row],[Units]]*data[[#This Row],[cost per unit ]]</f>
        <v>233.64000000000001</v>
      </c>
    </row>
    <row r="303" spans="3:10" x14ac:dyDescent="0.25">
      <c r="C303" t="s">
        <v>9</v>
      </c>
      <c r="D303" t="s">
        <v>35</v>
      </c>
      <c r="E303" t="s">
        <v>27</v>
      </c>
      <c r="F303" s="4">
        <v>2429</v>
      </c>
      <c r="G303" s="5">
        <v>144</v>
      </c>
      <c r="H303">
        <f>VLOOKUP(data[[#This Row],[Product]],$Z$12:$AA$311,2,FALSE)</f>
        <v>16.73</v>
      </c>
      <c r="I303" s="19">
        <f>data[[#This Row],[Amount]]-data[[#This Row],[total cost ]]</f>
        <v>19.880000000000109</v>
      </c>
      <c r="J303">
        <f>data[[#This Row],[Units]]*data[[#This Row],[cost per unit ]]</f>
        <v>2409.12</v>
      </c>
    </row>
    <row r="304" spans="3:10" x14ac:dyDescent="0.25">
      <c r="C304" t="s">
        <v>9</v>
      </c>
      <c r="D304" t="s">
        <v>36</v>
      </c>
      <c r="E304" t="s">
        <v>25</v>
      </c>
      <c r="F304" s="4">
        <v>2142</v>
      </c>
      <c r="G304" s="5">
        <v>114</v>
      </c>
      <c r="H304">
        <f>VLOOKUP(data[[#This Row],[Product]],$Z$12:$AA$311,2,FALSE)</f>
        <v>13.15</v>
      </c>
      <c r="I304" s="19">
        <f>data[[#This Row],[Amount]]-data[[#This Row],[total cost ]]</f>
        <v>642.89999999999986</v>
      </c>
      <c r="J304">
        <f>data[[#This Row],[Units]]*data[[#This Row],[cost per unit ]]</f>
        <v>1499.1000000000001</v>
      </c>
    </row>
    <row r="305" spans="3:10" x14ac:dyDescent="0.25">
      <c r="C305" t="s">
        <v>7</v>
      </c>
      <c r="D305" t="s">
        <v>37</v>
      </c>
      <c r="E305" t="s">
        <v>30</v>
      </c>
      <c r="F305" s="4">
        <v>6454</v>
      </c>
      <c r="G305" s="5">
        <v>54</v>
      </c>
      <c r="H305">
        <f>VLOOKUP(data[[#This Row],[Product]],$Z$12:$AA$311,2,FALSE)</f>
        <v>14.49</v>
      </c>
      <c r="I305" s="19">
        <f>data[[#This Row],[Amount]]-data[[#This Row],[total cost ]]</f>
        <v>5671.54</v>
      </c>
      <c r="J305">
        <f>data[[#This Row],[Units]]*data[[#This Row],[cost per unit ]]</f>
        <v>782.46</v>
      </c>
    </row>
    <row r="306" spans="3:10" x14ac:dyDescent="0.25">
      <c r="C306" t="s">
        <v>7</v>
      </c>
      <c r="D306" t="s">
        <v>37</v>
      </c>
      <c r="E306" t="s">
        <v>16</v>
      </c>
      <c r="F306" s="4">
        <v>4487</v>
      </c>
      <c r="G306" s="5">
        <v>333</v>
      </c>
      <c r="H306">
        <f>VLOOKUP(data[[#This Row],[Product]],$Z$12:$AA$311,2,FALSE)</f>
        <v>8.7899999999999991</v>
      </c>
      <c r="I306" s="19">
        <f>data[[#This Row],[Amount]]-data[[#This Row],[total cost ]]</f>
        <v>1559.9300000000003</v>
      </c>
      <c r="J306">
        <f>data[[#This Row],[Units]]*data[[#This Row],[cost per unit ]]</f>
        <v>2927.0699999999997</v>
      </c>
    </row>
    <row r="307" spans="3:10" x14ac:dyDescent="0.25">
      <c r="C307" t="s">
        <v>3</v>
      </c>
      <c r="D307" t="s">
        <v>37</v>
      </c>
      <c r="E307" t="s">
        <v>4</v>
      </c>
      <c r="F307" s="4">
        <v>938</v>
      </c>
      <c r="G307" s="5">
        <v>366</v>
      </c>
      <c r="H307">
        <f>VLOOKUP(data[[#This Row],[Product]],$Z$12:$AA$311,2,FALSE)</f>
        <v>11.88</v>
      </c>
      <c r="I307" s="19">
        <f>data[[#This Row],[Amount]]-data[[#This Row],[total cost ]]</f>
        <v>-3410.08</v>
      </c>
      <c r="J307">
        <f>data[[#This Row],[Units]]*data[[#This Row],[cost per unit ]]</f>
        <v>4348.08</v>
      </c>
    </row>
    <row r="308" spans="3:10" x14ac:dyDescent="0.25">
      <c r="C308" t="s">
        <v>3</v>
      </c>
      <c r="D308" t="s">
        <v>38</v>
      </c>
      <c r="E308" t="s">
        <v>26</v>
      </c>
      <c r="F308" s="4">
        <v>8841</v>
      </c>
      <c r="G308" s="5">
        <v>303</v>
      </c>
      <c r="H308">
        <f>VLOOKUP(data[[#This Row],[Product]],$Z$12:$AA$311,2,FALSE)</f>
        <v>5.6</v>
      </c>
      <c r="I308" s="19">
        <f>data[[#This Row],[Amount]]-data[[#This Row],[total cost ]]</f>
        <v>7144.2</v>
      </c>
      <c r="J308">
        <f>data[[#This Row],[Units]]*data[[#This Row],[cost per unit ]]</f>
        <v>1696.8</v>
      </c>
    </row>
    <row r="309" spans="3:10" x14ac:dyDescent="0.25">
      <c r="C309" t="s">
        <v>2</v>
      </c>
      <c r="D309" t="s">
        <v>39</v>
      </c>
      <c r="E309" t="s">
        <v>33</v>
      </c>
      <c r="F309" s="4">
        <v>4018</v>
      </c>
      <c r="G309" s="5">
        <v>126</v>
      </c>
      <c r="H309">
        <f>VLOOKUP(data[[#This Row],[Product]],$Z$12:$AA$311,2,FALSE)</f>
        <v>12.37</v>
      </c>
      <c r="I309" s="19">
        <f>data[[#This Row],[Amount]]-data[[#This Row],[total cost ]]</f>
        <v>2459.38</v>
      </c>
      <c r="J309">
        <f>data[[#This Row],[Units]]*data[[#This Row],[cost per unit ]]</f>
        <v>1558.62</v>
      </c>
    </row>
    <row r="310" spans="3:10" x14ac:dyDescent="0.25">
      <c r="C310" t="s">
        <v>41</v>
      </c>
      <c r="D310" t="s">
        <v>37</v>
      </c>
      <c r="E310" t="s">
        <v>15</v>
      </c>
      <c r="F310" s="4">
        <v>714</v>
      </c>
      <c r="G310" s="5">
        <v>231</v>
      </c>
      <c r="H310">
        <f>VLOOKUP(data[[#This Row],[Product]],$Z$12:$AA$311,2,FALSE)</f>
        <v>11.73</v>
      </c>
      <c r="I310" s="19">
        <f>data[[#This Row],[Amount]]-data[[#This Row],[total cost ]]</f>
        <v>-1995.63</v>
      </c>
      <c r="J310">
        <f>data[[#This Row],[Units]]*data[[#This Row],[cost per unit ]]</f>
        <v>2709.63</v>
      </c>
    </row>
    <row r="311" spans="3:10" x14ac:dyDescent="0.25">
      <c r="C311" t="s">
        <v>9</v>
      </c>
      <c r="D311" t="s">
        <v>38</v>
      </c>
      <c r="E311" t="s">
        <v>25</v>
      </c>
      <c r="F311" s="4">
        <v>3850</v>
      </c>
      <c r="G311" s="5">
        <v>102</v>
      </c>
      <c r="H311">
        <f>VLOOKUP(data[[#This Row],[Product]],$Z$12:$AA$311,2,FALSE)</f>
        <v>13.15</v>
      </c>
      <c r="I311" s="19">
        <f>data[[#This Row],[Amount]]-data[[#This Row],[total cost ]]</f>
        <v>2508.6999999999998</v>
      </c>
      <c r="J311">
        <f>data[[#This Row],[Units]]*data[[#This Row],[cost per unit ]]</f>
        <v>1341.3</v>
      </c>
    </row>
    <row r="312" spans="3:10" x14ac:dyDescent="0.25">
      <c r="F312" s="4"/>
      <c r="G312" s="5"/>
    </row>
    <row r="313" spans="3:10" x14ac:dyDescent="0.25">
      <c r="F313" s="4"/>
      <c r="G313" s="5"/>
    </row>
    <row r="314" spans="3:10" x14ac:dyDescent="0.25">
      <c r="F314" s="4"/>
      <c r="G314" s="5"/>
    </row>
    <row r="315" spans="3:10" x14ac:dyDescent="0.25">
      <c r="F315" s="4"/>
      <c r="G315" s="5"/>
    </row>
    <row r="316" spans="3:10" x14ac:dyDescent="0.25">
      <c r="F316" s="4"/>
      <c r="G316" s="5"/>
    </row>
    <row r="317" spans="3:10" x14ac:dyDescent="0.25">
      <c r="F317" s="4"/>
      <c r="G317" s="5"/>
    </row>
    <row r="318" spans="3:10" x14ac:dyDescent="0.25">
      <c r="F318" s="4"/>
      <c r="G318" s="5"/>
    </row>
    <row r="319" spans="3:10" x14ac:dyDescent="0.25">
      <c r="F319" s="4"/>
      <c r="G319" s="5"/>
    </row>
    <row r="320" spans="3:10"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64AD-4AFC-499C-A272-F86E3F5C8AE7}">
  <dimension ref="B3:D11"/>
  <sheetViews>
    <sheetView workbookViewId="0">
      <selection activeCell="B19" sqref="B19"/>
    </sheetView>
  </sheetViews>
  <sheetFormatPr defaultRowHeight="15" x14ac:dyDescent="0.25"/>
  <cols>
    <col min="3" max="3" width="9.140625" customWidth="1"/>
  </cols>
  <sheetData>
    <row r="3" spans="2:4" x14ac:dyDescent="0.25">
      <c r="C3" s="12" t="s">
        <v>1</v>
      </c>
      <c r="D3" s="13" t="s">
        <v>50</v>
      </c>
    </row>
    <row r="4" spans="2:4" x14ac:dyDescent="0.25">
      <c r="B4" t="s">
        <v>56</v>
      </c>
      <c r="C4" s="17">
        <f>AVERAGE(data[Amount])</f>
        <v>4136.2299999999996</v>
      </c>
      <c r="D4">
        <f>AVERAGE(data[Units])</f>
        <v>152.19999999999999</v>
      </c>
    </row>
    <row r="5" spans="2:4" x14ac:dyDescent="0.25">
      <c r="B5" t="s">
        <v>57</v>
      </c>
      <c r="C5" s="17">
        <f>MIN(data[Amount])</f>
        <v>0</v>
      </c>
      <c r="D5">
        <f>MIN(data[Units])</f>
        <v>0</v>
      </c>
    </row>
    <row r="6" spans="2:4" x14ac:dyDescent="0.25">
      <c r="B6" t="s">
        <v>58</v>
      </c>
      <c r="C6" s="17">
        <f>MAX(data[Amount])</f>
        <v>16184</v>
      </c>
      <c r="D6">
        <f>MAX(data[Units])</f>
        <v>525</v>
      </c>
    </row>
    <row r="7" spans="2:4" x14ac:dyDescent="0.25">
      <c r="B7" t="s">
        <v>59</v>
      </c>
      <c r="C7" s="17">
        <f>MEDIAN(data[Amount])</f>
        <v>3437</v>
      </c>
      <c r="D7">
        <f>MEDIAN(data[Units])</f>
        <v>124.5</v>
      </c>
    </row>
    <row r="8" spans="2:4" x14ac:dyDescent="0.25">
      <c r="B8" t="s">
        <v>60</v>
      </c>
      <c r="C8" s="17">
        <f>C6-C5</f>
        <v>16184</v>
      </c>
      <c r="D8">
        <f>D6-D5</f>
        <v>525</v>
      </c>
    </row>
    <row r="11" spans="2:4" x14ac:dyDescent="0.25">
      <c r="B11" s="42"/>
      <c r="C11" s="42"/>
      <c r="D11" s="42"/>
    </row>
  </sheetData>
  <mergeCells count="1">
    <mergeCell ref="B11:D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743C-482D-4221-B524-E308A79D21FA}">
  <dimension ref="C1:G303"/>
  <sheetViews>
    <sheetView workbookViewId="0">
      <selection activeCell="I19" sqref="I19"/>
    </sheetView>
  </sheetViews>
  <sheetFormatPr defaultRowHeight="15" x14ac:dyDescent="0.25"/>
  <cols>
    <col min="3" max="3" width="16" bestFit="1" customWidth="1"/>
    <col min="4" max="4" width="13" bestFit="1" customWidth="1"/>
    <col min="5" max="5" width="21.85546875" bestFit="1" customWidth="1"/>
    <col min="6" max="6" width="10.7109375" customWidth="1"/>
    <col min="7" max="7" width="11.28515625" customWidth="1"/>
  </cols>
  <sheetData>
    <row r="1" spans="3:7" x14ac:dyDescent="0.25">
      <c r="C1" s="43"/>
      <c r="D1" s="43"/>
      <c r="E1" s="43"/>
    </row>
    <row r="2" spans="3:7" x14ac:dyDescent="0.25">
      <c r="C2" s="43"/>
      <c r="D2" s="43"/>
      <c r="E2" s="43"/>
    </row>
    <row r="3" spans="3:7" x14ac:dyDescent="0.25">
      <c r="C3" s="6" t="s">
        <v>11</v>
      </c>
      <c r="D3" s="6" t="s">
        <v>12</v>
      </c>
      <c r="E3" s="6" t="s">
        <v>0</v>
      </c>
      <c r="F3" s="10" t="s">
        <v>1</v>
      </c>
      <c r="G3" s="10" t="s">
        <v>50</v>
      </c>
    </row>
    <row r="4" spans="3:7" x14ac:dyDescent="0.25">
      <c r="C4" t="s">
        <v>10</v>
      </c>
      <c r="D4" t="s">
        <v>38</v>
      </c>
      <c r="E4" t="s">
        <v>14</v>
      </c>
      <c r="F4" s="4">
        <v>5586</v>
      </c>
      <c r="G4" s="5">
        <v>525</v>
      </c>
    </row>
    <row r="5" spans="3:7" x14ac:dyDescent="0.25">
      <c r="C5" t="s">
        <v>2</v>
      </c>
      <c r="D5" t="s">
        <v>36</v>
      </c>
      <c r="E5" t="s">
        <v>27</v>
      </c>
      <c r="F5" s="4">
        <v>798</v>
      </c>
      <c r="G5" s="5">
        <v>519</v>
      </c>
    </row>
    <row r="6" spans="3:7" x14ac:dyDescent="0.25">
      <c r="C6" t="s">
        <v>8</v>
      </c>
      <c r="D6" t="s">
        <v>38</v>
      </c>
      <c r="E6" t="s">
        <v>13</v>
      </c>
      <c r="F6" s="4">
        <v>819</v>
      </c>
      <c r="G6" s="5">
        <v>510</v>
      </c>
    </row>
    <row r="7" spans="3:7" x14ac:dyDescent="0.25">
      <c r="C7" t="s">
        <v>3</v>
      </c>
      <c r="D7" t="s">
        <v>34</v>
      </c>
      <c r="E7" t="s">
        <v>32</v>
      </c>
      <c r="F7" s="4">
        <v>7777</v>
      </c>
      <c r="G7" s="5">
        <v>504</v>
      </c>
    </row>
    <row r="8" spans="3:7" x14ac:dyDescent="0.25">
      <c r="C8" t="s">
        <v>9</v>
      </c>
      <c r="D8" t="s">
        <v>34</v>
      </c>
      <c r="E8" t="s">
        <v>20</v>
      </c>
      <c r="F8" s="4">
        <v>8463</v>
      </c>
      <c r="G8" s="5">
        <v>492</v>
      </c>
    </row>
    <row r="9" spans="3:7" x14ac:dyDescent="0.25">
      <c r="C9" t="s">
        <v>2</v>
      </c>
      <c r="D9" t="s">
        <v>39</v>
      </c>
      <c r="E9" t="s">
        <v>25</v>
      </c>
      <c r="F9" s="4">
        <v>1785</v>
      </c>
      <c r="G9" s="5">
        <v>462</v>
      </c>
    </row>
    <row r="10" spans="3:7" x14ac:dyDescent="0.25">
      <c r="C10" t="s">
        <v>8</v>
      </c>
      <c r="D10" t="s">
        <v>35</v>
      </c>
      <c r="E10" t="s">
        <v>32</v>
      </c>
      <c r="F10" s="4">
        <v>6706</v>
      </c>
      <c r="G10" s="5">
        <v>459</v>
      </c>
    </row>
    <row r="11" spans="3:7" x14ac:dyDescent="0.25">
      <c r="C11" t="s">
        <v>6</v>
      </c>
      <c r="D11" t="s">
        <v>37</v>
      </c>
      <c r="E11" t="s">
        <v>28</v>
      </c>
      <c r="F11" s="4">
        <v>3556</v>
      </c>
      <c r="G11" s="5">
        <v>459</v>
      </c>
    </row>
    <row r="12" spans="3:7" x14ac:dyDescent="0.25">
      <c r="C12" t="s">
        <v>6</v>
      </c>
      <c r="D12" t="s">
        <v>34</v>
      </c>
      <c r="E12" t="s">
        <v>26</v>
      </c>
      <c r="F12" s="4">
        <v>8008</v>
      </c>
      <c r="G12" s="5">
        <v>456</v>
      </c>
    </row>
    <row r="13" spans="3:7" x14ac:dyDescent="0.25">
      <c r="C13" t="s">
        <v>40</v>
      </c>
      <c r="D13" t="s">
        <v>35</v>
      </c>
      <c r="E13" t="s">
        <v>30</v>
      </c>
      <c r="F13" s="4">
        <v>2275</v>
      </c>
      <c r="G13" s="5">
        <v>447</v>
      </c>
    </row>
    <row r="14" spans="3:7" x14ac:dyDescent="0.25">
      <c r="C14" t="s">
        <v>40</v>
      </c>
      <c r="D14" t="s">
        <v>35</v>
      </c>
      <c r="E14" t="s">
        <v>33</v>
      </c>
      <c r="F14" s="4">
        <v>8869</v>
      </c>
      <c r="G14" s="5">
        <v>432</v>
      </c>
    </row>
    <row r="15" spans="3:7" x14ac:dyDescent="0.25">
      <c r="C15" t="s">
        <v>6</v>
      </c>
      <c r="D15" t="s">
        <v>39</v>
      </c>
      <c r="E15" t="s">
        <v>25</v>
      </c>
      <c r="F15" s="4">
        <v>2100</v>
      </c>
      <c r="G15" s="5">
        <v>414</v>
      </c>
    </row>
    <row r="16" spans="3:7" x14ac:dyDescent="0.25">
      <c r="C16" t="s">
        <v>6</v>
      </c>
      <c r="D16" t="s">
        <v>37</v>
      </c>
      <c r="E16" t="s">
        <v>16</v>
      </c>
      <c r="F16" s="4">
        <v>1904</v>
      </c>
      <c r="G16" s="5">
        <v>405</v>
      </c>
    </row>
    <row r="17" spans="3:7" x14ac:dyDescent="0.25">
      <c r="C17" t="s">
        <v>6</v>
      </c>
      <c r="D17" t="s">
        <v>35</v>
      </c>
      <c r="E17" t="s">
        <v>4</v>
      </c>
      <c r="F17" s="4">
        <v>1302</v>
      </c>
      <c r="G17" s="5">
        <v>402</v>
      </c>
    </row>
    <row r="18" spans="3:7" x14ac:dyDescent="0.25">
      <c r="C18" t="s">
        <v>6</v>
      </c>
      <c r="D18" t="s">
        <v>39</v>
      </c>
      <c r="E18" t="s">
        <v>29</v>
      </c>
      <c r="F18" s="4">
        <v>3052</v>
      </c>
      <c r="G18" s="5">
        <v>378</v>
      </c>
    </row>
    <row r="19" spans="3:7" x14ac:dyDescent="0.25">
      <c r="C19" t="s">
        <v>40</v>
      </c>
      <c r="D19" t="s">
        <v>35</v>
      </c>
      <c r="E19" t="s">
        <v>22</v>
      </c>
      <c r="F19" s="4">
        <v>6853</v>
      </c>
      <c r="G19" s="5">
        <v>372</v>
      </c>
    </row>
    <row r="20" spans="3:7" x14ac:dyDescent="0.25">
      <c r="C20" t="s">
        <v>7</v>
      </c>
      <c r="D20" t="s">
        <v>34</v>
      </c>
      <c r="E20" t="s">
        <v>14</v>
      </c>
      <c r="F20" s="4">
        <v>1932</v>
      </c>
      <c r="G20" s="5">
        <v>369</v>
      </c>
    </row>
    <row r="21" spans="3:7" x14ac:dyDescent="0.25">
      <c r="C21" t="s">
        <v>6</v>
      </c>
      <c r="D21" t="s">
        <v>34</v>
      </c>
      <c r="E21" t="s">
        <v>30</v>
      </c>
      <c r="F21" s="4">
        <v>3402</v>
      </c>
      <c r="G21" s="5">
        <v>366</v>
      </c>
    </row>
    <row r="22" spans="3:7" x14ac:dyDescent="0.25">
      <c r="C22" t="s">
        <v>3</v>
      </c>
      <c r="D22" t="s">
        <v>37</v>
      </c>
      <c r="E22" t="s">
        <v>4</v>
      </c>
      <c r="F22" s="4">
        <v>938</v>
      </c>
      <c r="G22" s="5">
        <v>366</v>
      </c>
    </row>
    <row r="23" spans="3:7" x14ac:dyDescent="0.25">
      <c r="C23" t="s">
        <v>8</v>
      </c>
      <c r="D23" t="s">
        <v>35</v>
      </c>
      <c r="E23" t="s">
        <v>20</v>
      </c>
      <c r="F23" s="4">
        <v>2702</v>
      </c>
      <c r="G23" s="5">
        <v>363</v>
      </c>
    </row>
    <row r="24" spans="3:7" x14ac:dyDescent="0.25">
      <c r="C24" t="s">
        <v>5</v>
      </c>
      <c r="D24" t="s">
        <v>35</v>
      </c>
      <c r="E24" t="s">
        <v>29</v>
      </c>
      <c r="F24" s="4">
        <v>4480</v>
      </c>
      <c r="G24" s="5">
        <v>357</v>
      </c>
    </row>
    <row r="25" spans="3:7" x14ac:dyDescent="0.25">
      <c r="C25" t="s">
        <v>2</v>
      </c>
      <c r="D25" t="s">
        <v>38</v>
      </c>
      <c r="E25" t="s">
        <v>31</v>
      </c>
      <c r="F25" s="4">
        <v>4326</v>
      </c>
      <c r="G25" s="5">
        <v>348</v>
      </c>
    </row>
    <row r="26" spans="3:7" x14ac:dyDescent="0.25">
      <c r="C26" t="s">
        <v>5</v>
      </c>
      <c r="D26" t="s">
        <v>36</v>
      </c>
      <c r="E26" t="s">
        <v>17</v>
      </c>
      <c r="F26" s="4">
        <v>3339</v>
      </c>
      <c r="G26" s="5">
        <v>348</v>
      </c>
    </row>
    <row r="27" spans="3:7" x14ac:dyDescent="0.25">
      <c r="C27" t="s">
        <v>10</v>
      </c>
      <c r="D27" t="s">
        <v>36</v>
      </c>
      <c r="E27" t="s">
        <v>29</v>
      </c>
      <c r="F27" s="4">
        <v>2471</v>
      </c>
      <c r="G27" s="5">
        <v>342</v>
      </c>
    </row>
    <row r="28" spans="3:7" x14ac:dyDescent="0.25">
      <c r="C28" t="s">
        <v>5</v>
      </c>
      <c r="D28" t="s">
        <v>34</v>
      </c>
      <c r="E28" t="s">
        <v>20</v>
      </c>
      <c r="F28" s="4">
        <v>15610</v>
      </c>
      <c r="G28" s="5">
        <v>339</v>
      </c>
    </row>
    <row r="29" spans="3:7" x14ac:dyDescent="0.25">
      <c r="C29" t="s">
        <v>7</v>
      </c>
      <c r="D29" t="s">
        <v>37</v>
      </c>
      <c r="E29" t="s">
        <v>16</v>
      </c>
      <c r="F29" s="4">
        <v>4487</v>
      </c>
      <c r="G29" s="5">
        <v>333</v>
      </c>
    </row>
    <row r="30" spans="3:7" x14ac:dyDescent="0.25">
      <c r="C30" t="s">
        <v>3</v>
      </c>
      <c r="D30" t="s">
        <v>37</v>
      </c>
      <c r="E30" t="s">
        <v>28</v>
      </c>
      <c r="F30" s="4">
        <v>7308</v>
      </c>
      <c r="G30" s="5">
        <v>327</v>
      </c>
    </row>
    <row r="31" spans="3:7" x14ac:dyDescent="0.25">
      <c r="C31" t="s">
        <v>3</v>
      </c>
      <c r="D31" t="s">
        <v>37</v>
      </c>
      <c r="E31" t="s">
        <v>29</v>
      </c>
      <c r="F31" s="4">
        <v>4592</v>
      </c>
      <c r="G31" s="5">
        <v>324</v>
      </c>
    </row>
    <row r="32" spans="3:7" x14ac:dyDescent="0.25">
      <c r="C32" t="s">
        <v>7</v>
      </c>
      <c r="D32" t="s">
        <v>38</v>
      </c>
      <c r="E32" t="s">
        <v>30</v>
      </c>
      <c r="F32" s="4">
        <v>10129</v>
      </c>
      <c r="G32" s="5">
        <v>312</v>
      </c>
    </row>
    <row r="33" spans="3:7" x14ac:dyDescent="0.25">
      <c r="C33" t="s">
        <v>3</v>
      </c>
      <c r="D33" t="s">
        <v>34</v>
      </c>
      <c r="E33" t="s">
        <v>28</v>
      </c>
      <c r="F33" s="4">
        <v>3689</v>
      </c>
      <c r="G33" s="5">
        <v>312</v>
      </c>
    </row>
    <row r="34" spans="3:7" x14ac:dyDescent="0.25">
      <c r="C34" t="s">
        <v>41</v>
      </c>
      <c r="D34" t="s">
        <v>36</v>
      </c>
      <c r="E34" t="s">
        <v>28</v>
      </c>
      <c r="F34" s="4">
        <v>854</v>
      </c>
      <c r="G34" s="5">
        <v>309</v>
      </c>
    </row>
    <row r="35" spans="3:7" x14ac:dyDescent="0.25">
      <c r="C35" t="s">
        <v>9</v>
      </c>
      <c r="D35" t="s">
        <v>39</v>
      </c>
      <c r="E35" t="s">
        <v>24</v>
      </c>
      <c r="F35" s="4">
        <v>3920</v>
      </c>
      <c r="G35" s="5">
        <v>306</v>
      </c>
    </row>
    <row r="36" spans="3:7" x14ac:dyDescent="0.25">
      <c r="C36" t="s">
        <v>40</v>
      </c>
      <c r="D36" t="s">
        <v>36</v>
      </c>
      <c r="E36" t="s">
        <v>27</v>
      </c>
      <c r="F36" s="4">
        <v>3164</v>
      </c>
      <c r="G36" s="5">
        <v>306</v>
      </c>
    </row>
    <row r="37" spans="3:7" x14ac:dyDescent="0.25">
      <c r="C37" t="s">
        <v>3</v>
      </c>
      <c r="D37" t="s">
        <v>35</v>
      </c>
      <c r="E37" t="s">
        <v>33</v>
      </c>
      <c r="F37" s="4">
        <v>819</v>
      </c>
      <c r="G37" s="5">
        <v>306</v>
      </c>
    </row>
    <row r="38" spans="3:7" x14ac:dyDescent="0.25">
      <c r="C38" t="s">
        <v>3</v>
      </c>
      <c r="D38" t="s">
        <v>38</v>
      </c>
      <c r="E38" t="s">
        <v>26</v>
      </c>
      <c r="F38" s="4">
        <v>8841</v>
      </c>
      <c r="G38" s="5">
        <v>303</v>
      </c>
    </row>
    <row r="39" spans="3:7" x14ac:dyDescent="0.25">
      <c r="C39" t="s">
        <v>10</v>
      </c>
      <c r="D39" t="s">
        <v>36</v>
      </c>
      <c r="E39" t="s">
        <v>32</v>
      </c>
      <c r="F39" s="4">
        <v>6657</v>
      </c>
      <c r="G39" s="5">
        <v>303</v>
      </c>
    </row>
    <row r="40" spans="3:7" x14ac:dyDescent="0.25">
      <c r="C40" t="s">
        <v>2</v>
      </c>
      <c r="D40" t="s">
        <v>35</v>
      </c>
      <c r="E40" t="s">
        <v>17</v>
      </c>
      <c r="F40" s="4">
        <v>1589</v>
      </c>
      <c r="G40" s="5">
        <v>303</v>
      </c>
    </row>
    <row r="41" spans="3:7" x14ac:dyDescent="0.25">
      <c r="C41" t="s">
        <v>8</v>
      </c>
      <c r="D41" t="s">
        <v>35</v>
      </c>
      <c r="E41" t="s">
        <v>27</v>
      </c>
      <c r="F41" s="4">
        <v>4753</v>
      </c>
      <c r="G41" s="5">
        <v>300</v>
      </c>
    </row>
    <row r="42" spans="3:7" x14ac:dyDescent="0.25">
      <c r="C42" t="s">
        <v>7</v>
      </c>
      <c r="D42" t="s">
        <v>36</v>
      </c>
      <c r="E42" t="s">
        <v>19</v>
      </c>
      <c r="F42" s="4">
        <v>2870</v>
      </c>
      <c r="G42" s="5">
        <v>300</v>
      </c>
    </row>
    <row r="43" spans="3:7" x14ac:dyDescent="0.25">
      <c r="C43" t="s">
        <v>40</v>
      </c>
      <c r="D43" t="s">
        <v>38</v>
      </c>
      <c r="E43" t="s">
        <v>13</v>
      </c>
      <c r="F43" s="4">
        <v>5670</v>
      </c>
      <c r="G43" s="5">
        <v>297</v>
      </c>
    </row>
    <row r="44" spans="3:7" x14ac:dyDescent="0.25">
      <c r="C44" t="s">
        <v>41</v>
      </c>
      <c r="D44" t="s">
        <v>36</v>
      </c>
      <c r="E44" t="s">
        <v>18</v>
      </c>
      <c r="F44" s="4">
        <v>9632</v>
      </c>
      <c r="G44" s="5">
        <v>288</v>
      </c>
    </row>
    <row r="45" spans="3:7" x14ac:dyDescent="0.25">
      <c r="C45" t="s">
        <v>7</v>
      </c>
      <c r="D45" t="s">
        <v>35</v>
      </c>
      <c r="E45" t="s">
        <v>28</v>
      </c>
      <c r="F45" s="4">
        <v>5194</v>
      </c>
      <c r="G45" s="5">
        <v>288</v>
      </c>
    </row>
    <row r="46" spans="3:7" x14ac:dyDescent="0.25">
      <c r="C46" t="s">
        <v>8</v>
      </c>
      <c r="D46" t="s">
        <v>34</v>
      </c>
      <c r="E46" t="s">
        <v>31</v>
      </c>
      <c r="F46" s="4">
        <v>3507</v>
      </c>
      <c r="G46" s="5">
        <v>288</v>
      </c>
    </row>
    <row r="47" spans="3:7" x14ac:dyDescent="0.25">
      <c r="C47" t="s">
        <v>10</v>
      </c>
      <c r="D47" t="s">
        <v>37</v>
      </c>
      <c r="E47" t="s">
        <v>21</v>
      </c>
      <c r="F47" s="4">
        <v>245</v>
      </c>
      <c r="G47" s="5">
        <v>288</v>
      </c>
    </row>
    <row r="48" spans="3:7" x14ac:dyDescent="0.25">
      <c r="C48" t="s">
        <v>6</v>
      </c>
      <c r="D48" t="s">
        <v>38</v>
      </c>
      <c r="E48" t="s">
        <v>27</v>
      </c>
      <c r="F48" s="4">
        <v>1134</v>
      </c>
      <c r="G48" s="5">
        <v>282</v>
      </c>
    </row>
    <row r="49" spans="3:7" x14ac:dyDescent="0.25">
      <c r="C49" t="s">
        <v>10</v>
      </c>
      <c r="D49" t="s">
        <v>39</v>
      </c>
      <c r="E49" t="s">
        <v>21</v>
      </c>
      <c r="F49" s="4">
        <v>4858</v>
      </c>
      <c r="G49" s="5">
        <v>279</v>
      </c>
    </row>
    <row r="50" spans="3:7" x14ac:dyDescent="0.25">
      <c r="C50" t="s">
        <v>10</v>
      </c>
      <c r="D50" t="s">
        <v>35</v>
      </c>
      <c r="E50" t="s">
        <v>18</v>
      </c>
      <c r="F50" s="4">
        <v>3808</v>
      </c>
      <c r="G50" s="5">
        <v>279</v>
      </c>
    </row>
    <row r="51" spans="3:7" x14ac:dyDescent="0.25">
      <c r="C51" t="s">
        <v>3</v>
      </c>
      <c r="D51" t="s">
        <v>34</v>
      </c>
      <c r="E51" t="s">
        <v>14</v>
      </c>
      <c r="F51" s="4">
        <v>7259</v>
      </c>
      <c r="G51" s="5">
        <v>276</v>
      </c>
    </row>
    <row r="52" spans="3:7" x14ac:dyDescent="0.25">
      <c r="C52" t="s">
        <v>3</v>
      </c>
      <c r="D52" t="s">
        <v>35</v>
      </c>
      <c r="E52" t="s">
        <v>15</v>
      </c>
      <c r="F52" s="4">
        <v>6657</v>
      </c>
      <c r="G52" s="5">
        <v>276</v>
      </c>
    </row>
    <row r="53" spans="3:7" x14ac:dyDescent="0.25">
      <c r="C53" t="s">
        <v>9</v>
      </c>
      <c r="D53" t="s">
        <v>37</v>
      </c>
      <c r="E53" t="s">
        <v>29</v>
      </c>
      <c r="F53" s="4">
        <v>1085</v>
      </c>
      <c r="G53" s="5">
        <v>273</v>
      </c>
    </row>
    <row r="54" spans="3:7" x14ac:dyDescent="0.25">
      <c r="C54" t="s">
        <v>7</v>
      </c>
      <c r="D54" t="s">
        <v>38</v>
      </c>
      <c r="E54" t="s">
        <v>18</v>
      </c>
      <c r="F54" s="4">
        <v>1778</v>
      </c>
      <c r="G54" s="5">
        <v>270</v>
      </c>
    </row>
    <row r="55" spans="3:7" x14ac:dyDescent="0.25">
      <c r="C55" t="s">
        <v>6</v>
      </c>
      <c r="D55" t="s">
        <v>35</v>
      </c>
      <c r="E55" t="s">
        <v>20</v>
      </c>
      <c r="F55" s="4">
        <v>1071</v>
      </c>
      <c r="G55" s="5">
        <v>270</v>
      </c>
    </row>
    <row r="56" spans="3:7" x14ac:dyDescent="0.25">
      <c r="C56" t="s">
        <v>10</v>
      </c>
      <c r="D56" t="s">
        <v>36</v>
      </c>
      <c r="E56" t="s">
        <v>23</v>
      </c>
      <c r="F56" s="4">
        <v>2317</v>
      </c>
      <c r="G56" s="5">
        <v>261</v>
      </c>
    </row>
    <row r="57" spans="3:7" x14ac:dyDescent="0.25">
      <c r="C57" t="s">
        <v>7</v>
      </c>
      <c r="D57" t="s">
        <v>38</v>
      </c>
      <c r="E57" t="s">
        <v>28</v>
      </c>
      <c r="F57" s="4">
        <v>5677</v>
      </c>
      <c r="G57" s="5">
        <v>258</v>
      </c>
    </row>
    <row r="58" spans="3:7" x14ac:dyDescent="0.25">
      <c r="C58" t="s">
        <v>3</v>
      </c>
      <c r="D58" t="s">
        <v>35</v>
      </c>
      <c r="E58" t="s">
        <v>14</v>
      </c>
      <c r="F58" s="4">
        <v>2415</v>
      </c>
      <c r="G58" s="5">
        <v>255</v>
      </c>
    </row>
    <row r="59" spans="3:7" x14ac:dyDescent="0.25">
      <c r="C59" t="s">
        <v>7</v>
      </c>
      <c r="D59" t="s">
        <v>35</v>
      </c>
      <c r="E59" t="s">
        <v>30</v>
      </c>
      <c r="F59" s="4">
        <v>6755</v>
      </c>
      <c r="G59" s="5">
        <v>252</v>
      </c>
    </row>
    <row r="60" spans="3:7" x14ac:dyDescent="0.25">
      <c r="C60" t="s">
        <v>7</v>
      </c>
      <c r="D60" t="s">
        <v>36</v>
      </c>
      <c r="E60" t="s">
        <v>29</v>
      </c>
      <c r="F60" s="4">
        <v>5551</v>
      </c>
      <c r="G60" s="5">
        <v>252</v>
      </c>
    </row>
    <row r="61" spans="3:7" x14ac:dyDescent="0.25">
      <c r="C61" t="s">
        <v>5</v>
      </c>
      <c r="D61" t="s">
        <v>39</v>
      </c>
      <c r="E61" t="s">
        <v>18</v>
      </c>
      <c r="F61" s="4">
        <v>385</v>
      </c>
      <c r="G61" s="5">
        <v>249</v>
      </c>
    </row>
    <row r="62" spans="3:7" x14ac:dyDescent="0.25">
      <c r="C62" t="s">
        <v>5</v>
      </c>
      <c r="D62" t="s">
        <v>35</v>
      </c>
      <c r="E62" t="s">
        <v>31</v>
      </c>
      <c r="F62" s="4">
        <v>4753</v>
      </c>
      <c r="G62" s="5">
        <v>246</v>
      </c>
    </row>
    <row r="63" spans="3:7" x14ac:dyDescent="0.25">
      <c r="C63" t="s">
        <v>7</v>
      </c>
      <c r="D63" t="s">
        <v>39</v>
      </c>
      <c r="E63" t="s">
        <v>17</v>
      </c>
      <c r="F63" s="4">
        <v>4438</v>
      </c>
      <c r="G63" s="5">
        <v>246</v>
      </c>
    </row>
    <row r="64" spans="3:7" x14ac:dyDescent="0.25">
      <c r="C64" t="s">
        <v>2</v>
      </c>
      <c r="D64" t="s">
        <v>36</v>
      </c>
      <c r="E64" t="s">
        <v>31</v>
      </c>
      <c r="F64" s="4">
        <v>3094</v>
      </c>
      <c r="G64" s="5">
        <v>246</v>
      </c>
    </row>
    <row r="65" spans="3:7" x14ac:dyDescent="0.25">
      <c r="C65" t="s">
        <v>9</v>
      </c>
      <c r="D65" t="s">
        <v>37</v>
      </c>
      <c r="E65" t="s">
        <v>26</v>
      </c>
      <c r="F65" s="4">
        <v>2856</v>
      </c>
      <c r="G65" s="5">
        <v>246</v>
      </c>
    </row>
    <row r="66" spans="3:7" x14ac:dyDescent="0.25">
      <c r="C66" t="s">
        <v>9</v>
      </c>
      <c r="D66" t="s">
        <v>35</v>
      </c>
      <c r="E66" t="s">
        <v>15</v>
      </c>
      <c r="F66" s="4">
        <v>7833</v>
      </c>
      <c r="G66" s="5">
        <v>243</v>
      </c>
    </row>
    <row r="67" spans="3:7" x14ac:dyDescent="0.25">
      <c r="C67" t="s">
        <v>7</v>
      </c>
      <c r="D67" t="s">
        <v>35</v>
      </c>
      <c r="E67" t="s">
        <v>19</v>
      </c>
      <c r="F67" s="4">
        <v>4585</v>
      </c>
      <c r="G67" s="5">
        <v>240</v>
      </c>
    </row>
    <row r="68" spans="3:7" x14ac:dyDescent="0.25">
      <c r="C68" t="s">
        <v>41</v>
      </c>
      <c r="D68" t="s">
        <v>37</v>
      </c>
      <c r="E68" t="s">
        <v>30</v>
      </c>
      <c r="F68" s="4">
        <v>1526</v>
      </c>
      <c r="G68" s="5">
        <v>240</v>
      </c>
    </row>
    <row r="69" spans="3:7" x14ac:dyDescent="0.25">
      <c r="C69" t="s">
        <v>5</v>
      </c>
      <c r="D69" t="s">
        <v>34</v>
      </c>
      <c r="E69" t="s">
        <v>22</v>
      </c>
      <c r="F69" s="4">
        <v>6279</v>
      </c>
      <c r="G69" s="5">
        <v>237</v>
      </c>
    </row>
    <row r="70" spans="3:7" x14ac:dyDescent="0.25">
      <c r="C70" t="s">
        <v>40</v>
      </c>
      <c r="D70" t="s">
        <v>35</v>
      </c>
      <c r="E70" t="s">
        <v>32</v>
      </c>
      <c r="F70" s="4">
        <v>12348</v>
      </c>
      <c r="G70" s="5">
        <v>234</v>
      </c>
    </row>
    <row r="71" spans="3:7" x14ac:dyDescent="0.25">
      <c r="C71" t="s">
        <v>3</v>
      </c>
      <c r="D71" t="s">
        <v>35</v>
      </c>
      <c r="E71" t="s">
        <v>25</v>
      </c>
      <c r="F71" s="4">
        <v>2464</v>
      </c>
      <c r="G71" s="5">
        <v>234</v>
      </c>
    </row>
    <row r="72" spans="3:7" x14ac:dyDescent="0.25">
      <c r="C72" t="s">
        <v>8</v>
      </c>
      <c r="D72" t="s">
        <v>38</v>
      </c>
      <c r="E72" t="s">
        <v>23</v>
      </c>
      <c r="F72" s="4">
        <v>1701</v>
      </c>
      <c r="G72" s="5">
        <v>234</v>
      </c>
    </row>
    <row r="73" spans="3:7" x14ac:dyDescent="0.25">
      <c r="C73" t="s">
        <v>41</v>
      </c>
      <c r="D73" t="s">
        <v>36</v>
      </c>
      <c r="E73" t="s">
        <v>13</v>
      </c>
      <c r="F73" s="4">
        <v>10311</v>
      </c>
      <c r="G73" s="5">
        <v>231</v>
      </c>
    </row>
    <row r="74" spans="3:7" x14ac:dyDescent="0.25">
      <c r="C74" t="s">
        <v>41</v>
      </c>
      <c r="D74" t="s">
        <v>37</v>
      </c>
      <c r="E74" t="s">
        <v>15</v>
      </c>
      <c r="F74" s="4">
        <v>714</v>
      </c>
      <c r="G74" s="5">
        <v>231</v>
      </c>
    </row>
    <row r="75" spans="3:7" x14ac:dyDescent="0.25">
      <c r="C75" t="s">
        <v>10</v>
      </c>
      <c r="D75" t="s">
        <v>35</v>
      </c>
      <c r="E75" t="s">
        <v>21</v>
      </c>
      <c r="F75" s="4">
        <v>567</v>
      </c>
      <c r="G75" s="5">
        <v>228</v>
      </c>
    </row>
    <row r="76" spans="3:7" x14ac:dyDescent="0.25">
      <c r="C76" t="s">
        <v>7</v>
      </c>
      <c r="D76" t="s">
        <v>37</v>
      </c>
      <c r="E76" t="s">
        <v>14</v>
      </c>
      <c r="F76" s="4">
        <v>6608</v>
      </c>
      <c r="G76" s="5">
        <v>225</v>
      </c>
    </row>
    <row r="77" spans="3:7" x14ac:dyDescent="0.25">
      <c r="C77" t="s">
        <v>40</v>
      </c>
      <c r="D77" t="s">
        <v>39</v>
      </c>
      <c r="E77" t="s">
        <v>28</v>
      </c>
      <c r="F77" s="4">
        <v>3101</v>
      </c>
      <c r="G77" s="5">
        <v>225</v>
      </c>
    </row>
    <row r="78" spans="3:7" x14ac:dyDescent="0.25">
      <c r="C78" t="s">
        <v>41</v>
      </c>
      <c r="D78" t="s">
        <v>34</v>
      </c>
      <c r="E78" t="s">
        <v>16</v>
      </c>
      <c r="F78" s="4">
        <v>1274</v>
      </c>
      <c r="G78" s="5">
        <v>225</v>
      </c>
    </row>
    <row r="79" spans="3:7" x14ac:dyDescent="0.25">
      <c r="C79" t="s">
        <v>8</v>
      </c>
      <c r="D79" t="s">
        <v>34</v>
      </c>
      <c r="E79" t="s">
        <v>16</v>
      </c>
      <c r="F79" s="4">
        <v>2009</v>
      </c>
      <c r="G79" s="5">
        <v>219</v>
      </c>
    </row>
    <row r="80" spans="3:7" x14ac:dyDescent="0.25">
      <c r="C80" t="s">
        <v>41</v>
      </c>
      <c r="D80" t="s">
        <v>35</v>
      </c>
      <c r="E80" t="s">
        <v>28</v>
      </c>
      <c r="F80" s="4">
        <v>7455</v>
      </c>
      <c r="G80" s="5">
        <v>216</v>
      </c>
    </row>
    <row r="81" spans="3:7" x14ac:dyDescent="0.25">
      <c r="C81" t="s">
        <v>2</v>
      </c>
      <c r="D81" t="s">
        <v>39</v>
      </c>
      <c r="E81" t="s">
        <v>21</v>
      </c>
      <c r="F81" s="4">
        <v>7651</v>
      </c>
      <c r="G81" s="5">
        <v>213</v>
      </c>
    </row>
    <row r="82" spans="3:7" x14ac:dyDescent="0.25">
      <c r="C82" t="s">
        <v>8</v>
      </c>
      <c r="D82" t="s">
        <v>38</v>
      </c>
      <c r="E82" t="s">
        <v>32</v>
      </c>
      <c r="F82" s="4">
        <v>3752</v>
      </c>
      <c r="G82" s="5">
        <v>213</v>
      </c>
    </row>
    <row r="83" spans="3:7" x14ac:dyDescent="0.25">
      <c r="C83" t="s">
        <v>8</v>
      </c>
      <c r="D83" t="s">
        <v>39</v>
      </c>
      <c r="E83" t="s">
        <v>31</v>
      </c>
      <c r="F83" s="4">
        <v>8890</v>
      </c>
      <c r="G83" s="5">
        <v>210</v>
      </c>
    </row>
    <row r="84" spans="3:7" x14ac:dyDescent="0.25">
      <c r="C84" t="s">
        <v>8</v>
      </c>
      <c r="D84" t="s">
        <v>35</v>
      </c>
      <c r="E84" t="s">
        <v>22</v>
      </c>
      <c r="F84" s="4">
        <v>5012</v>
      </c>
      <c r="G84" s="5">
        <v>210</v>
      </c>
    </row>
    <row r="85" spans="3:7" x14ac:dyDescent="0.25">
      <c r="C85" t="s">
        <v>7</v>
      </c>
      <c r="D85" t="s">
        <v>37</v>
      </c>
      <c r="E85" t="s">
        <v>22</v>
      </c>
      <c r="F85" s="4">
        <v>9835</v>
      </c>
      <c r="G85" s="5">
        <v>207</v>
      </c>
    </row>
    <row r="86" spans="3:7" x14ac:dyDescent="0.25">
      <c r="C86" t="s">
        <v>6</v>
      </c>
      <c r="D86" t="s">
        <v>34</v>
      </c>
      <c r="E86" t="s">
        <v>27</v>
      </c>
      <c r="F86" s="4">
        <v>4242</v>
      </c>
      <c r="G86" s="5">
        <v>207</v>
      </c>
    </row>
    <row r="87" spans="3:7" x14ac:dyDescent="0.25">
      <c r="C87" t="s">
        <v>9</v>
      </c>
      <c r="D87" t="s">
        <v>37</v>
      </c>
      <c r="E87" t="s">
        <v>4</v>
      </c>
      <c r="F87" s="4">
        <v>259</v>
      </c>
      <c r="G87" s="5">
        <v>207</v>
      </c>
    </row>
    <row r="88" spans="3:7" x14ac:dyDescent="0.25">
      <c r="C88" t="s">
        <v>9</v>
      </c>
      <c r="D88" t="s">
        <v>36</v>
      </c>
      <c r="E88" t="s">
        <v>27</v>
      </c>
      <c r="F88" s="4">
        <v>11522</v>
      </c>
      <c r="G88" s="5">
        <v>204</v>
      </c>
    </row>
    <row r="89" spans="3:7" x14ac:dyDescent="0.25">
      <c r="C89" t="s">
        <v>10</v>
      </c>
      <c r="D89" t="s">
        <v>34</v>
      </c>
      <c r="E89" t="s">
        <v>19</v>
      </c>
      <c r="F89" s="4">
        <v>5355</v>
      </c>
      <c r="G89" s="5">
        <v>204</v>
      </c>
    </row>
    <row r="90" spans="3:7" x14ac:dyDescent="0.25">
      <c r="C90" t="s">
        <v>9</v>
      </c>
      <c r="D90" t="s">
        <v>39</v>
      </c>
      <c r="E90" t="s">
        <v>18</v>
      </c>
      <c r="F90" s="4">
        <v>2639</v>
      </c>
      <c r="G90" s="5">
        <v>204</v>
      </c>
    </row>
    <row r="91" spans="3:7" x14ac:dyDescent="0.25">
      <c r="C91" t="s">
        <v>8</v>
      </c>
      <c r="D91" t="s">
        <v>37</v>
      </c>
      <c r="E91" t="s">
        <v>19</v>
      </c>
      <c r="F91" s="4">
        <v>1771</v>
      </c>
      <c r="G91" s="5">
        <v>204</v>
      </c>
    </row>
    <row r="92" spans="3:7" x14ac:dyDescent="0.25">
      <c r="C92" t="s">
        <v>41</v>
      </c>
      <c r="D92" t="s">
        <v>36</v>
      </c>
      <c r="E92" t="s">
        <v>26</v>
      </c>
      <c r="F92" s="4">
        <v>98</v>
      </c>
      <c r="G92" s="5">
        <v>204</v>
      </c>
    </row>
    <row r="93" spans="3:7" x14ac:dyDescent="0.25">
      <c r="C93" t="s">
        <v>5</v>
      </c>
      <c r="D93" t="s">
        <v>35</v>
      </c>
      <c r="E93" t="s">
        <v>15</v>
      </c>
      <c r="F93" s="4">
        <v>13391</v>
      </c>
      <c r="G93" s="5">
        <v>201</v>
      </c>
    </row>
    <row r="94" spans="3:7" x14ac:dyDescent="0.25">
      <c r="C94" t="s">
        <v>2</v>
      </c>
      <c r="D94" t="s">
        <v>37</v>
      </c>
      <c r="E94" t="s">
        <v>17</v>
      </c>
      <c r="F94" s="4">
        <v>9926</v>
      </c>
      <c r="G94" s="5">
        <v>201</v>
      </c>
    </row>
    <row r="95" spans="3:7" x14ac:dyDescent="0.25">
      <c r="C95" t="s">
        <v>5</v>
      </c>
      <c r="D95" t="s">
        <v>34</v>
      </c>
      <c r="E95" t="s">
        <v>15</v>
      </c>
      <c r="F95" s="4">
        <v>7280</v>
      </c>
      <c r="G95" s="5">
        <v>201</v>
      </c>
    </row>
    <row r="96" spans="3:7" x14ac:dyDescent="0.25">
      <c r="C96" t="s">
        <v>40</v>
      </c>
      <c r="D96" t="s">
        <v>36</v>
      </c>
      <c r="E96" t="s">
        <v>13</v>
      </c>
      <c r="F96" s="4">
        <v>4424</v>
      </c>
      <c r="G96" s="5">
        <v>201</v>
      </c>
    </row>
    <row r="97" spans="3:7" x14ac:dyDescent="0.25">
      <c r="C97" t="s">
        <v>7</v>
      </c>
      <c r="D97" t="s">
        <v>39</v>
      </c>
      <c r="E97" t="s">
        <v>27</v>
      </c>
      <c r="F97" s="4">
        <v>966</v>
      </c>
      <c r="G97" s="5">
        <v>198</v>
      </c>
    </row>
    <row r="98" spans="3:7" x14ac:dyDescent="0.25">
      <c r="C98" t="s">
        <v>10</v>
      </c>
      <c r="D98" t="s">
        <v>35</v>
      </c>
      <c r="E98" t="s">
        <v>20</v>
      </c>
      <c r="F98" s="4">
        <v>1974</v>
      </c>
      <c r="G98" s="5">
        <v>195</v>
      </c>
    </row>
    <row r="99" spans="3:7" x14ac:dyDescent="0.25">
      <c r="C99" t="s">
        <v>8</v>
      </c>
      <c r="D99" t="s">
        <v>37</v>
      </c>
      <c r="E99" t="s">
        <v>22</v>
      </c>
      <c r="F99" s="4">
        <v>1890</v>
      </c>
      <c r="G99" s="5">
        <v>195</v>
      </c>
    </row>
    <row r="100" spans="3:7" x14ac:dyDescent="0.25">
      <c r="C100" t="s">
        <v>5</v>
      </c>
      <c r="D100" t="s">
        <v>34</v>
      </c>
      <c r="E100" t="s">
        <v>19</v>
      </c>
      <c r="F100" s="4">
        <v>861</v>
      </c>
      <c r="G100" s="5">
        <v>195</v>
      </c>
    </row>
    <row r="101" spans="3:7" x14ac:dyDescent="0.25">
      <c r="C101" t="s">
        <v>41</v>
      </c>
      <c r="D101" t="s">
        <v>36</v>
      </c>
      <c r="E101" t="s">
        <v>19</v>
      </c>
      <c r="F101" s="4">
        <v>1925</v>
      </c>
      <c r="G101" s="5">
        <v>192</v>
      </c>
    </row>
    <row r="102" spans="3:7" x14ac:dyDescent="0.25">
      <c r="C102" t="s">
        <v>7</v>
      </c>
      <c r="D102" t="s">
        <v>34</v>
      </c>
      <c r="E102" t="s">
        <v>24</v>
      </c>
      <c r="F102" s="4">
        <v>8862</v>
      </c>
      <c r="G102" s="5">
        <v>189</v>
      </c>
    </row>
    <row r="103" spans="3:7" x14ac:dyDescent="0.25">
      <c r="C103" t="s">
        <v>6</v>
      </c>
      <c r="D103" t="s">
        <v>37</v>
      </c>
      <c r="E103" t="s">
        <v>23</v>
      </c>
      <c r="F103" s="4">
        <v>4949</v>
      </c>
      <c r="G103" s="5">
        <v>189</v>
      </c>
    </row>
    <row r="104" spans="3:7" x14ac:dyDescent="0.25">
      <c r="C104" t="s">
        <v>9</v>
      </c>
      <c r="D104" t="s">
        <v>36</v>
      </c>
      <c r="E104" t="s">
        <v>32</v>
      </c>
      <c r="F104" s="4">
        <v>2954</v>
      </c>
      <c r="G104" s="5">
        <v>189</v>
      </c>
    </row>
    <row r="105" spans="3:7" x14ac:dyDescent="0.25">
      <c r="C105" t="s">
        <v>9</v>
      </c>
      <c r="D105" t="s">
        <v>34</v>
      </c>
      <c r="E105" t="s">
        <v>16</v>
      </c>
      <c r="F105" s="4">
        <v>938</v>
      </c>
      <c r="G105" s="5">
        <v>189</v>
      </c>
    </row>
    <row r="106" spans="3:7" x14ac:dyDescent="0.25">
      <c r="C106" t="s">
        <v>41</v>
      </c>
      <c r="D106" t="s">
        <v>35</v>
      </c>
      <c r="E106" t="s">
        <v>15</v>
      </c>
      <c r="F106" s="4">
        <v>2114</v>
      </c>
      <c r="G106" s="5">
        <v>186</v>
      </c>
    </row>
    <row r="107" spans="3:7" x14ac:dyDescent="0.25">
      <c r="C107" t="s">
        <v>8</v>
      </c>
      <c r="D107" t="s">
        <v>39</v>
      </c>
      <c r="E107" t="s">
        <v>30</v>
      </c>
      <c r="F107" s="4">
        <v>7021</v>
      </c>
      <c r="G107" s="5">
        <v>183</v>
      </c>
    </row>
    <row r="108" spans="3:7" x14ac:dyDescent="0.25">
      <c r="C108" t="s">
        <v>2</v>
      </c>
      <c r="D108" t="s">
        <v>38</v>
      </c>
      <c r="E108" t="s">
        <v>28</v>
      </c>
      <c r="F108" s="4">
        <v>6580</v>
      </c>
      <c r="G108" s="5">
        <v>183</v>
      </c>
    </row>
    <row r="109" spans="3:7" x14ac:dyDescent="0.25">
      <c r="C109" t="s">
        <v>6</v>
      </c>
      <c r="D109" t="s">
        <v>35</v>
      </c>
      <c r="E109" t="s">
        <v>27</v>
      </c>
      <c r="F109" s="4">
        <v>3864</v>
      </c>
      <c r="G109" s="5">
        <v>177</v>
      </c>
    </row>
    <row r="110" spans="3:7" x14ac:dyDescent="0.25">
      <c r="C110" t="s">
        <v>7</v>
      </c>
      <c r="D110" t="s">
        <v>36</v>
      </c>
      <c r="E110" t="s">
        <v>18</v>
      </c>
      <c r="F110" s="4">
        <v>2646</v>
      </c>
      <c r="G110" s="5">
        <v>177</v>
      </c>
    </row>
    <row r="111" spans="3:7" x14ac:dyDescent="0.25">
      <c r="C111" t="s">
        <v>41</v>
      </c>
      <c r="D111" t="s">
        <v>37</v>
      </c>
      <c r="E111" t="s">
        <v>26</v>
      </c>
      <c r="F111" s="4">
        <v>2324</v>
      </c>
      <c r="G111" s="5">
        <v>177</v>
      </c>
    </row>
    <row r="112" spans="3:7" x14ac:dyDescent="0.25">
      <c r="C112" t="s">
        <v>41</v>
      </c>
      <c r="D112" t="s">
        <v>34</v>
      </c>
      <c r="E112" t="s">
        <v>33</v>
      </c>
      <c r="F112" s="4">
        <v>7847</v>
      </c>
      <c r="G112" s="5">
        <v>174</v>
      </c>
    </row>
    <row r="113" spans="3:7" x14ac:dyDescent="0.25">
      <c r="C113" t="s">
        <v>41</v>
      </c>
      <c r="D113" t="s">
        <v>36</v>
      </c>
      <c r="E113" t="s">
        <v>30</v>
      </c>
      <c r="F113" s="4">
        <v>6118</v>
      </c>
      <c r="G113" s="5">
        <v>174</v>
      </c>
    </row>
    <row r="114" spans="3:7" x14ac:dyDescent="0.25">
      <c r="C114" t="s">
        <v>40</v>
      </c>
      <c r="D114" t="s">
        <v>35</v>
      </c>
      <c r="E114" t="s">
        <v>16</v>
      </c>
      <c r="F114" s="4">
        <v>4725</v>
      </c>
      <c r="G114" s="5">
        <v>174</v>
      </c>
    </row>
    <row r="115" spans="3:7" x14ac:dyDescent="0.25">
      <c r="C115" t="s">
        <v>9</v>
      </c>
      <c r="D115" t="s">
        <v>34</v>
      </c>
      <c r="E115" t="s">
        <v>17</v>
      </c>
      <c r="F115" s="4">
        <v>707</v>
      </c>
      <c r="G115" s="5">
        <v>174</v>
      </c>
    </row>
    <row r="116" spans="3:7" x14ac:dyDescent="0.25">
      <c r="C116" t="s">
        <v>3</v>
      </c>
      <c r="D116" t="s">
        <v>39</v>
      </c>
      <c r="E116" t="s">
        <v>26</v>
      </c>
      <c r="F116" s="4">
        <v>4956</v>
      </c>
      <c r="G116" s="5">
        <v>171</v>
      </c>
    </row>
    <row r="117" spans="3:7" x14ac:dyDescent="0.25">
      <c r="C117" t="s">
        <v>5</v>
      </c>
      <c r="D117" t="s">
        <v>39</v>
      </c>
      <c r="E117" t="s">
        <v>24</v>
      </c>
      <c r="F117" s="4">
        <v>4018</v>
      </c>
      <c r="G117" s="5">
        <v>171</v>
      </c>
    </row>
    <row r="118" spans="3:7" x14ac:dyDescent="0.25">
      <c r="C118" t="s">
        <v>5</v>
      </c>
      <c r="D118" t="s">
        <v>38</v>
      </c>
      <c r="E118" t="s">
        <v>19</v>
      </c>
      <c r="F118" s="4">
        <v>5474</v>
      </c>
      <c r="G118" s="5">
        <v>168</v>
      </c>
    </row>
    <row r="119" spans="3:7" x14ac:dyDescent="0.25">
      <c r="C119" t="s">
        <v>8</v>
      </c>
      <c r="D119" t="s">
        <v>35</v>
      </c>
      <c r="E119" t="s">
        <v>29</v>
      </c>
      <c r="F119" s="4">
        <v>2023</v>
      </c>
      <c r="G119" s="5">
        <v>168</v>
      </c>
    </row>
    <row r="120" spans="3:7" x14ac:dyDescent="0.25">
      <c r="C120" t="s">
        <v>3</v>
      </c>
      <c r="D120" t="s">
        <v>39</v>
      </c>
      <c r="E120" t="s">
        <v>16</v>
      </c>
      <c r="F120" s="4">
        <v>21</v>
      </c>
      <c r="G120" s="5">
        <v>168</v>
      </c>
    </row>
    <row r="121" spans="3:7" x14ac:dyDescent="0.25">
      <c r="C121" t="s">
        <v>3</v>
      </c>
      <c r="D121" t="s">
        <v>36</v>
      </c>
      <c r="E121" t="s">
        <v>23</v>
      </c>
      <c r="F121" s="4">
        <v>3773</v>
      </c>
      <c r="G121" s="5">
        <v>165</v>
      </c>
    </row>
    <row r="122" spans="3:7" x14ac:dyDescent="0.25">
      <c r="C122" t="s">
        <v>2</v>
      </c>
      <c r="D122" t="s">
        <v>39</v>
      </c>
      <c r="E122" t="s">
        <v>20</v>
      </c>
      <c r="F122" s="4">
        <v>9443</v>
      </c>
      <c r="G122" s="5">
        <v>162</v>
      </c>
    </row>
    <row r="123" spans="3:7" x14ac:dyDescent="0.25">
      <c r="C123" t="s">
        <v>40</v>
      </c>
      <c r="D123" t="s">
        <v>34</v>
      </c>
      <c r="E123" t="s">
        <v>19</v>
      </c>
      <c r="F123" s="4">
        <v>4018</v>
      </c>
      <c r="G123" s="5">
        <v>162</v>
      </c>
    </row>
    <row r="124" spans="3:7" x14ac:dyDescent="0.25">
      <c r="C124" t="s">
        <v>3</v>
      </c>
      <c r="D124" t="s">
        <v>36</v>
      </c>
      <c r="E124" t="s">
        <v>28</v>
      </c>
      <c r="F124" s="4">
        <v>973</v>
      </c>
      <c r="G124" s="5">
        <v>162</v>
      </c>
    </row>
    <row r="125" spans="3:7" x14ac:dyDescent="0.25">
      <c r="C125" t="s">
        <v>40</v>
      </c>
      <c r="D125" t="s">
        <v>34</v>
      </c>
      <c r="E125" t="s">
        <v>33</v>
      </c>
      <c r="F125" s="4">
        <v>3794</v>
      </c>
      <c r="G125" s="5">
        <v>159</v>
      </c>
    </row>
    <row r="126" spans="3:7" x14ac:dyDescent="0.25">
      <c r="C126" t="s">
        <v>9</v>
      </c>
      <c r="D126" t="s">
        <v>35</v>
      </c>
      <c r="E126" t="s">
        <v>26</v>
      </c>
      <c r="F126" s="4">
        <v>98</v>
      </c>
      <c r="G126" s="5">
        <v>159</v>
      </c>
    </row>
    <row r="127" spans="3:7" x14ac:dyDescent="0.25">
      <c r="C127" t="s">
        <v>40</v>
      </c>
      <c r="D127" t="s">
        <v>34</v>
      </c>
      <c r="E127" t="s">
        <v>17</v>
      </c>
      <c r="F127" s="4">
        <v>5019</v>
      </c>
      <c r="G127" s="5">
        <v>156</v>
      </c>
    </row>
    <row r="128" spans="3:7" x14ac:dyDescent="0.25">
      <c r="C128" t="s">
        <v>6</v>
      </c>
      <c r="D128" t="s">
        <v>36</v>
      </c>
      <c r="E128" t="s">
        <v>17</v>
      </c>
      <c r="F128" s="4">
        <v>4970</v>
      </c>
      <c r="G128" s="5">
        <v>156</v>
      </c>
    </row>
    <row r="129" spans="3:7" x14ac:dyDescent="0.25">
      <c r="C129" t="s">
        <v>9</v>
      </c>
      <c r="D129" t="s">
        <v>37</v>
      </c>
      <c r="E129" t="s">
        <v>25</v>
      </c>
      <c r="F129" s="4">
        <v>4305</v>
      </c>
      <c r="G129" s="5">
        <v>156</v>
      </c>
    </row>
    <row r="130" spans="3:7" x14ac:dyDescent="0.25">
      <c r="C130" t="s">
        <v>2</v>
      </c>
      <c r="D130" t="s">
        <v>38</v>
      </c>
      <c r="E130" t="s">
        <v>23</v>
      </c>
      <c r="F130" s="4">
        <v>4417</v>
      </c>
      <c r="G130" s="5">
        <v>153</v>
      </c>
    </row>
    <row r="131" spans="3:7" x14ac:dyDescent="0.25">
      <c r="C131" t="s">
        <v>9</v>
      </c>
      <c r="D131" t="s">
        <v>34</v>
      </c>
      <c r="E131" t="s">
        <v>28</v>
      </c>
      <c r="F131" s="4">
        <v>14329</v>
      </c>
      <c r="G131" s="5">
        <v>150</v>
      </c>
    </row>
    <row r="132" spans="3:7" x14ac:dyDescent="0.25">
      <c r="C132" t="s">
        <v>8</v>
      </c>
      <c r="D132" t="s">
        <v>36</v>
      </c>
      <c r="E132" t="s">
        <v>23</v>
      </c>
      <c r="F132" s="4">
        <v>5019</v>
      </c>
      <c r="G132" s="5">
        <v>150</v>
      </c>
    </row>
    <row r="133" spans="3:7" x14ac:dyDescent="0.25">
      <c r="C133" t="s">
        <v>6</v>
      </c>
      <c r="D133" t="s">
        <v>34</v>
      </c>
      <c r="E133" t="s">
        <v>17</v>
      </c>
      <c r="F133" s="4">
        <v>3759</v>
      </c>
      <c r="G133" s="5">
        <v>150</v>
      </c>
    </row>
    <row r="134" spans="3:7" x14ac:dyDescent="0.25">
      <c r="C134" t="s">
        <v>8</v>
      </c>
      <c r="D134" t="s">
        <v>37</v>
      </c>
      <c r="E134" t="s">
        <v>30</v>
      </c>
      <c r="F134" s="4">
        <v>42</v>
      </c>
      <c r="G134" s="5">
        <v>150</v>
      </c>
    </row>
    <row r="135" spans="3:7" x14ac:dyDescent="0.25">
      <c r="C135" t="s">
        <v>9</v>
      </c>
      <c r="D135" t="s">
        <v>35</v>
      </c>
      <c r="E135" t="s">
        <v>4</v>
      </c>
      <c r="F135" s="4">
        <v>959</v>
      </c>
      <c r="G135" s="5">
        <v>147</v>
      </c>
    </row>
    <row r="136" spans="3:7" x14ac:dyDescent="0.25">
      <c r="C136" t="s">
        <v>2</v>
      </c>
      <c r="D136" t="s">
        <v>39</v>
      </c>
      <c r="E136" t="s">
        <v>28</v>
      </c>
      <c r="F136" s="4">
        <v>6027</v>
      </c>
      <c r="G136" s="5">
        <v>144</v>
      </c>
    </row>
    <row r="137" spans="3:7" x14ac:dyDescent="0.25">
      <c r="C137" t="s">
        <v>3</v>
      </c>
      <c r="D137" t="s">
        <v>37</v>
      </c>
      <c r="E137" t="s">
        <v>17</v>
      </c>
      <c r="F137" s="4">
        <v>3983</v>
      </c>
      <c r="G137" s="5">
        <v>144</v>
      </c>
    </row>
    <row r="138" spans="3:7" x14ac:dyDescent="0.25">
      <c r="C138" t="s">
        <v>9</v>
      </c>
      <c r="D138" t="s">
        <v>35</v>
      </c>
      <c r="E138" t="s">
        <v>27</v>
      </c>
      <c r="F138" s="4">
        <v>2429</v>
      </c>
      <c r="G138" s="5">
        <v>144</v>
      </c>
    </row>
    <row r="139" spans="3:7" x14ac:dyDescent="0.25">
      <c r="C139" t="s">
        <v>41</v>
      </c>
      <c r="D139" t="s">
        <v>34</v>
      </c>
      <c r="E139" t="s">
        <v>22</v>
      </c>
      <c r="F139" s="4">
        <v>336</v>
      </c>
      <c r="G139" s="5">
        <v>144</v>
      </c>
    </row>
    <row r="140" spans="3:7" x14ac:dyDescent="0.25">
      <c r="C140" t="s">
        <v>10</v>
      </c>
      <c r="D140" t="s">
        <v>38</v>
      </c>
      <c r="E140" t="s">
        <v>22</v>
      </c>
      <c r="F140" s="4">
        <v>2205</v>
      </c>
      <c r="G140" s="5">
        <v>141</v>
      </c>
    </row>
    <row r="141" spans="3:7" x14ac:dyDescent="0.25">
      <c r="C141" t="s">
        <v>2</v>
      </c>
      <c r="D141" t="s">
        <v>39</v>
      </c>
      <c r="E141" t="s">
        <v>22</v>
      </c>
      <c r="F141" s="4">
        <v>1568</v>
      </c>
      <c r="G141" s="5">
        <v>141</v>
      </c>
    </row>
    <row r="142" spans="3:7" x14ac:dyDescent="0.25">
      <c r="C142" t="s">
        <v>2</v>
      </c>
      <c r="D142" t="s">
        <v>37</v>
      </c>
      <c r="E142" t="s">
        <v>18</v>
      </c>
      <c r="F142" s="4">
        <v>11571</v>
      </c>
      <c r="G142" s="5">
        <v>138</v>
      </c>
    </row>
    <row r="143" spans="3:7" x14ac:dyDescent="0.25">
      <c r="C143" t="s">
        <v>7</v>
      </c>
      <c r="D143" t="s">
        <v>34</v>
      </c>
      <c r="E143" t="s">
        <v>20</v>
      </c>
      <c r="F143" s="4">
        <v>2205</v>
      </c>
      <c r="G143" s="5">
        <v>138</v>
      </c>
    </row>
    <row r="144" spans="3:7" x14ac:dyDescent="0.25">
      <c r="C144" t="s">
        <v>40</v>
      </c>
      <c r="D144" t="s">
        <v>34</v>
      </c>
      <c r="E144" t="s">
        <v>27</v>
      </c>
      <c r="F144" s="4">
        <v>2289</v>
      </c>
      <c r="G144" s="5">
        <v>135</v>
      </c>
    </row>
    <row r="145" spans="3:7" x14ac:dyDescent="0.25">
      <c r="C145" t="s">
        <v>6</v>
      </c>
      <c r="D145" t="s">
        <v>36</v>
      </c>
      <c r="E145" t="s">
        <v>29</v>
      </c>
      <c r="F145" s="4">
        <v>1400</v>
      </c>
      <c r="G145" s="5">
        <v>135</v>
      </c>
    </row>
    <row r="146" spans="3:7" x14ac:dyDescent="0.25">
      <c r="C146" t="s">
        <v>6</v>
      </c>
      <c r="D146" t="s">
        <v>38</v>
      </c>
      <c r="E146" t="s">
        <v>33</v>
      </c>
      <c r="F146" s="4">
        <v>959</v>
      </c>
      <c r="G146" s="5">
        <v>135</v>
      </c>
    </row>
    <row r="147" spans="3:7" x14ac:dyDescent="0.25">
      <c r="C147" t="s">
        <v>40</v>
      </c>
      <c r="D147" t="s">
        <v>39</v>
      </c>
      <c r="E147" t="s">
        <v>29</v>
      </c>
      <c r="F147" s="4">
        <v>0</v>
      </c>
      <c r="G147" s="5">
        <v>135</v>
      </c>
    </row>
    <row r="148" spans="3:7" x14ac:dyDescent="0.25">
      <c r="C148" t="s">
        <v>41</v>
      </c>
      <c r="D148" t="s">
        <v>35</v>
      </c>
      <c r="E148" t="s">
        <v>27</v>
      </c>
      <c r="F148" s="4">
        <v>847</v>
      </c>
      <c r="G148" s="5">
        <v>129</v>
      </c>
    </row>
    <row r="149" spans="3:7" x14ac:dyDescent="0.25">
      <c r="C149" t="s">
        <v>10</v>
      </c>
      <c r="D149" t="s">
        <v>38</v>
      </c>
      <c r="E149" t="s">
        <v>4</v>
      </c>
      <c r="F149" s="4">
        <v>6860</v>
      </c>
      <c r="G149" s="5">
        <v>126</v>
      </c>
    </row>
    <row r="150" spans="3:7" x14ac:dyDescent="0.25">
      <c r="C150" t="s">
        <v>41</v>
      </c>
      <c r="D150" t="s">
        <v>34</v>
      </c>
      <c r="E150" t="s">
        <v>23</v>
      </c>
      <c r="F150" s="4">
        <v>4935</v>
      </c>
      <c r="G150" s="5">
        <v>126</v>
      </c>
    </row>
    <row r="151" spans="3:7" x14ac:dyDescent="0.25">
      <c r="C151" t="s">
        <v>2</v>
      </c>
      <c r="D151" t="s">
        <v>39</v>
      </c>
      <c r="E151" t="s">
        <v>33</v>
      </c>
      <c r="F151" s="4">
        <v>4018</v>
      </c>
      <c r="G151" s="5">
        <v>126</v>
      </c>
    </row>
    <row r="152" spans="3:7" x14ac:dyDescent="0.25">
      <c r="C152" t="s">
        <v>40</v>
      </c>
      <c r="D152" t="s">
        <v>35</v>
      </c>
      <c r="E152" t="s">
        <v>29</v>
      </c>
      <c r="F152" s="4">
        <v>1617</v>
      </c>
      <c r="G152" s="5">
        <v>126</v>
      </c>
    </row>
    <row r="153" spans="3:7" x14ac:dyDescent="0.25">
      <c r="C153" t="s">
        <v>8</v>
      </c>
      <c r="D153" t="s">
        <v>35</v>
      </c>
      <c r="E153" t="s">
        <v>33</v>
      </c>
      <c r="F153" s="4">
        <v>357</v>
      </c>
      <c r="G153" s="5">
        <v>126</v>
      </c>
    </row>
    <row r="154" spans="3:7" x14ac:dyDescent="0.25">
      <c r="C154" t="s">
        <v>6</v>
      </c>
      <c r="D154" t="s">
        <v>34</v>
      </c>
      <c r="E154" t="s">
        <v>32</v>
      </c>
      <c r="F154" s="4">
        <v>6734</v>
      </c>
      <c r="G154" s="5">
        <v>123</v>
      </c>
    </row>
    <row r="155" spans="3:7" x14ac:dyDescent="0.25">
      <c r="C155" t="s">
        <v>6</v>
      </c>
      <c r="D155" t="s">
        <v>35</v>
      </c>
      <c r="E155" t="s">
        <v>30</v>
      </c>
      <c r="F155" s="4">
        <v>4781</v>
      </c>
      <c r="G155" s="5">
        <v>123</v>
      </c>
    </row>
    <row r="156" spans="3:7" x14ac:dyDescent="0.25">
      <c r="C156" t="s">
        <v>41</v>
      </c>
      <c r="D156" t="s">
        <v>37</v>
      </c>
      <c r="E156" t="s">
        <v>20</v>
      </c>
      <c r="F156" s="4">
        <v>3388</v>
      </c>
      <c r="G156" s="5">
        <v>123</v>
      </c>
    </row>
    <row r="157" spans="3:7" x14ac:dyDescent="0.25">
      <c r="C157" t="s">
        <v>6</v>
      </c>
      <c r="D157" t="s">
        <v>38</v>
      </c>
      <c r="E157" t="s">
        <v>13</v>
      </c>
      <c r="F157" s="4">
        <v>2317</v>
      </c>
      <c r="G157" s="5">
        <v>123</v>
      </c>
    </row>
    <row r="158" spans="3:7" x14ac:dyDescent="0.25">
      <c r="C158" t="s">
        <v>10</v>
      </c>
      <c r="D158" t="s">
        <v>38</v>
      </c>
      <c r="E158" t="s">
        <v>13</v>
      </c>
      <c r="F158" s="4">
        <v>63</v>
      </c>
      <c r="G158" s="5">
        <v>123</v>
      </c>
    </row>
    <row r="159" spans="3:7" x14ac:dyDescent="0.25">
      <c r="C159" t="s">
        <v>6</v>
      </c>
      <c r="D159" t="s">
        <v>36</v>
      </c>
      <c r="E159" t="s">
        <v>4</v>
      </c>
      <c r="F159" s="4">
        <v>10073</v>
      </c>
      <c r="G159" s="5">
        <v>120</v>
      </c>
    </row>
    <row r="160" spans="3:7" x14ac:dyDescent="0.25">
      <c r="C160" t="s">
        <v>2</v>
      </c>
      <c r="D160" t="s">
        <v>34</v>
      </c>
      <c r="E160" t="s">
        <v>19</v>
      </c>
      <c r="F160" s="4">
        <v>7511</v>
      </c>
      <c r="G160" s="5">
        <v>120</v>
      </c>
    </row>
    <row r="161" spans="3:7" x14ac:dyDescent="0.25">
      <c r="C161" t="s">
        <v>9</v>
      </c>
      <c r="D161" t="s">
        <v>38</v>
      </c>
      <c r="E161" t="s">
        <v>16</v>
      </c>
      <c r="F161" s="4">
        <v>2646</v>
      </c>
      <c r="G161" s="5">
        <v>120</v>
      </c>
    </row>
    <row r="162" spans="3:7" x14ac:dyDescent="0.25">
      <c r="C162" t="s">
        <v>3</v>
      </c>
      <c r="D162" t="s">
        <v>34</v>
      </c>
      <c r="E162" t="s">
        <v>23</v>
      </c>
      <c r="F162" s="4">
        <v>2212</v>
      </c>
      <c r="G162" s="5">
        <v>117</v>
      </c>
    </row>
    <row r="163" spans="3:7" x14ac:dyDescent="0.25">
      <c r="C163" t="s">
        <v>7</v>
      </c>
      <c r="D163" t="s">
        <v>36</v>
      </c>
      <c r="E163" t="s">
        <v>31</v>
      </c>
      <c r="F163" s="4">
        <v>2149</v>
      </c>
      <c r="G163" s="5">
        <v>117</v>
      </c>
    </row>
    <row r="164" spans="3:7" x14ac:dyDescent="0.25">
      <c r="C164" t="s">
        <v>2</v>
      </c>
      <c r="D164" t="s">
        <v>39</v>
      </c>
      <c r="E164" t="s">
        <v>16</v>
      </c>
      <c r="F164" s="4">
        <v>2016</v>
      </c>
      <c r="G164" s="5">
        <v>117</v>
      </c>
    </row>
    <row r="165" spans="3:7" x14ac:dyDescent="0.25">
      <c r="C165" t="s">
        <v>7</v>
      </c>
      <c r="D165" t="s">
        <v>35</v>
      </c>
      <c r="E165" t="s">
        <v>24</v>
      </c>
      <c r="F165" s="4">
        <v>2793</v>
      </c>
      <c r="G165" s="5">
        <v>114</v>
      </c>
    </row>
    <row r="166" spans="3:7" x14ac:dyDescent="0.25">
      <c r="C166" t="s">
        <v>9</v>
      </c>
      <c r="D166" t="s">
        <v>36</v>
      </c>
      <c r="E166" t="s">
        <v>25</v>
      </c>
      <c r="F166" s="4">
        <v>2142</v>
      </c>
      <c r="G166" s="5">
        <v>114</v>
      </c>
    </row>
    <row r="167" spans="3:7" x14ac:dyDescent="0.25">
      <c r="C167" t="s">
        <v>40</v>
      </c>
      <c r="D167" t="s">
        <v>37</v>
      </c>
      <c r="E167" t="s">
        <v>30</v>
      </c>
      <c r="F167" s="4">
        <v>1624</v>
      </c>
      <c r="G167" s="5">
        <v>114</v>
      </c>
    </row>
    <row r="168" spans="3:7" x14ac:dyDescent="0.25">
      <c r="C168" t="s">
        <v>7</v>
      </c>
      <c r="D168" t="s">
        <v>37</v>
      </c>
      <c r="E168" t="s">
        <v>17</v>
      </c>
      <c r="F168" s="4">
        <v>4487</v>
      </c>
      <c r="G168" s="5">
        <v>111</v>
      </c>
    </row>
    <row r="169" spans="3:7" x14ac:dyDescent="0.25">
      <c r="C169" t="s">
        <v>5</v>
      </c>
      <c r="D169" t="s">
        <v>36</v>
      </c>
      <c r="E169" t="s">
        <v>30</v>
      </c>
      <c r="F169" s="4">
        <v>1526</v>
      </c>
      <c r="G169" s="5">
        <v>105</v>
      </c>
    </row>
    <row r="170" spans="3:7" x14ac:dyDescent="0.25">
      <c r="C170" t="s">
        <v>41</v>
      </c>
      <c r="D170" t="s">
        <v>37</v>
      </c>
      <c r="E170" t="s">
        <v>24</v>
      </c>
      <c r="F170" s="4">
        <v>6398</v>
      </c>
      <c r="G170" s="5">
        <v>102</v>
      </c>
    </row>
    <row r="171" spans="3:7" x14ac:dyDescent="0.25">
      <c r="C171" t="s">
        <v>40</v>
      </c>
      <c r="D171" t="s">
        <v>38</v>
      </c>
      <c r="E171" t="s">
        <v>4</v>
      </c>
      <c r="F171" s="4">
        <v>6125</v>
      </c>
      <c r="G171" s="5">
        <v>102</v>
      </c>
    </row>
    <row r="172" spans="3:7" x14ac:dyDescent="0.25">
      <c r="C172" t="s">
        <v>9</v>
      </c>
      <c r="D172" t="s">
        <v>38</v>
      </c>
      <c r="E172" t="s">
        <v>25</v>
      </c>
      <c r="F172" s="4">
        <v>3850</v>
      </c>
      <c r="G172" s="5">
        <v>102</v>
      </c>
    </row>
    <row r="173" spans="3:7" x14ac:dyDescent="0.25">
      <c r="C173" t="s">
        <v>5</v>
      </c>
      <c r="D173" t="s">
        <v>34</v>
      </c>
      <c r="E173" t="s">
        <v>29</v>
      </c>
      <c r="F173" s="4">
        <v>2891</v>
      </c>
      <c r="G173" s="5">
        <v>102</v>
      </c>
    </row>
    <row r="174" spans="3:7" x14ac:dyDescent="0.25">
      <c r="C174" t="s">
        <v>3</v>
      </c>
      <c r="D174" t="s">
        <v>39</v>
      </c>
      <c r="E174" t="s">
        <v>28</v>
      </c>
      <c r="F174" s="4">
        <v>1652</v>
      </c>
      <c r="G174" s="5">
        <v>102</v>
      </c>
    </row>
    <row r="175" spans="3:7" x14ac:dyDescent="0.25">
      <c r="C175" t="s">
        <v>6</v>
      </c>
      <c r="D175" t="s">
        <v>37</v>
      </c>
      <c r="E175" t="s">
        <v>18</v>
      </c>
      <c r="F175" s="4">
        <v>1505</v>
      </c>
      <c r="G175" s="5">
        <v>102</v>
      </c>
    </row>
    <row r="176" spans="3:7" x14ac:dyDescent="0.25">
      <c r="C176" t="s">
        <v>9</v>
      </c>
      <c r="D176" t="s">
        <v>38</v>
      </c>
      <c r="E176" t="s">
        <v>26</v>
      </c>
      <c r="F176" s="4">
        <v>2436</v>
      </c>
      <c r="G176" s="5">
        <v>99</v>
      </c>
    </row>
    <row r="177" spans="3:7" x14ac:dyDescent="0.25">
      <c r="C177" t="s">
        <v>41</v>
      </c>
      <c r="D177" t="s">
        <v>35</v>
      </c>
      <c r="E177" t="s">
        <v>19</v>
      </c>
      <c r="F177" s="4">
        <v>609</v>
      </c>
      <c r="G177" s="5">
        <v>99</v>
      </c>
    </row>
    <row r="178" spans="3:7" x14ac:dyDescent="0.25">
      <c r="C178" t="s">
        <v>9</v>
      </c>
      <c r="D178" t="s">
        <v>37</v>
      </c>
      <c r="E178" t="s">
        <v>20</v>
      </c>
      <c r="F178" s="4">
        <v>7273</v>
      </c>
      <c r="G178" s="5">
        <v>96</v>
      </c>
    </row>
    <row r="179" spans="3:7" x14ac:dyDescent="0.25">
      <c r="C179" t="s">
        <v>10</v>
      </c>
      <c r="D179" t="s">
        <v>35</v>
      </c>
      <c r="E179" t="s">
        <v>14</v>
      </c>
      <c r="F179" s="4">
        <v>3472</v>
      </c>
      <c r="G179" s="5">
        <v>96</v>
      </c>
    </row>
    <row r="180" spans="3:7" x14ac:dyDescent="0.25">
      <c r="C180" t="s">
        <v>7</v>
      </c>
      <c r="D180" t="s">
        <v>34</v>
      </c>
      <c r="E180" t="s">
        <v>25</v>
      </c>
      <c r="F180" s="4">
        <v>1568</v>
      </c>
      <c r="G180" s="5">
        <v>96</v>
      </c>
    </row>
    <row r="181" spans="3:7" x14ac:dyDescent="0.25">
      <c r="C181" t="s">
        <v>40</v>
      </c>
      <c r="D181" t="s">
        <v>37</v>
      </c>
      <c r="E181" t="s">
        <v>27</v>
      </c>
      <c r="F181" s="4">
        <v>6132</v>
      </c>
      <c r="G181" s="5">
        <v>93</v>
      </c>
    </row>
    <row r="182" spans="3:7" x14ac:dyDescent="0.25">
      <c r="C182" t="s">
        <v>3</v>
      </c>
      <c r="D182" t="s">
        <v>34</v>
      </c>
      <c r="E182" t="s">
        <v>17</v>
      </c>
      <c r="F182" s="4">
        <v>2919</v>
      </c>
      <c r="G182" s="5">
        <v>93</v>
      </c>
    </row>
    <row r="183" spans="3:7" x14ac:dyDescent="0.25">
      <c r="C183" t="s">
        <v>9</v>
      </c>
      <c r="D183" t="s">
        <v>37</v>
      </c>
      <c r="E183" t="s">
        <v>23</v>
      </c>
      <c r="F183" s="4">
        <v>2737</v>
      </c>
      <c r="G183" s="5">
        <v>93</v>
      </c>
    </row>
    <row r="184" spans="3:7" x14ac:dyDescent="0.25">
      <c r="C184" t="s">
        <v>5</v>
      </c>
      <c r="D184" t="s">
        <v>34</v>
      </c>
      <c r="E184" t="s">
        <v>33</v>
      </c>
      <c r="F184" s="4">
        <v>1652</v>
      </c>
      <c r="G184" s="5">
        <v>93</v>
      </c>
    </row>
    <row r="185" spans="3:7" x14ac:dyDescent="0.25">
      <c r="C185" t="s">
        <v>10</v>
      </c>
      <c r="D185" t="s">
        <v>34</v>
      </c>
      <c r="E185" t="s">
        <v>25</v>
      </c>
      <c r="F185" s="4">
        <v>1428</v>
      </c>
      <c r="G185" s="5">
        <v>93</v>
      </c>
    </row>
    <row r="186" spans="3:7" x14ac:dyDescent="0.25">
      <c r="C186" t="s">
        <v>40</v>
      </c>
      <c r="D186" t="s">
        <v>36</v>
      </c>
      <c r="E186" t="s">
        <v>33</v>
      </c>
      <c r="F186" s="4">
        <v>9772</v>
      </c>
      <c r="G186" s="5">
        <v>90</v>
      </c>
    </row>
    <row r="187" spans="3:7" x14ac:dyDescent="0.25">
      <c r="C187" t="s">
        <v>9</v>
      </c>
      <c r="D187" t="s">
        <v>34</v>
      </c>
      <c r="E187" t="s">
        <v>23</v>
      </c>
      <c r="F187" s="4">
        <v>8155</v>
      </c>
      <c r="G187" s="5">
        <v>90</v>
      </c>
    </row>
    <row r="188" spans="3:7" x14ac:dyDescent="0.25">
      <c r="C188" t="s">
        <v>40</v>
      </c>
      <c r="D188" t="s">
        <v>38</v>
      </c>
      <c r="E188" t="s">
        <v>25</v>
      </c>
      <c r="F188" s="4">
        <v>2541</v>
      </c>
      <c r="G188" s="5">
        <v>90</v>
      </c>
    </row>
    <row r="189" spans="3:7" x14ac:dyDescent="0.25">
      <c r="C189" t="s">
        <v>9</v>
      </c>
      <c r="D189" t="s">
        <v>38</v>
      </c>
      <c r="E189" t="s">
        <v>33</v>
      </c>
      <c r="F189" s="4">
        <v>9506</v>
      </c>
      <c r="G189" s="5">
        <v>87</v>
      </c>
    </row>
    <row r="190" spans="3:7" x14ac:dyDescent="0.25">
      <c r="C190" t="s">
        <v>6</v>
      </c>
      <c r="D190" t="s">
        <v>37</v>
      </c>
      <c r="E190" t="s">
        <v>31</v>
      </c>
      <c r="F190" s="4">
        <v>7693</v>
      </c>
      <c r="G190" s="5">
        <v>87</v>
      </c>
    </row>
    <row r="191" spans="3:7" x14ac:dyDescent="0.25">
      <c r="C191" t="s">
        <v>10</v>
      </c>
      <c r="D191" t="s">
        <v>34</v>
      </c>
      <c r="E191" t="s">
        <v>17</v>
      </c>
      <c r="F191" s="4">
        <v>700</v>
      </c>
      <c r="G191" s="5">
        <v>87</v>
      </c>
    </row>
    <row r="192" spans="3:7" x14ac:dyDescent="0.25">
      <c r="C192" t="s">
        <v>40</v>
      </c>
      <c r="D192" t="s">
        <v>38</v>
      </c>
      <c r="E192" t="s">
        <v>26</v>
      </c>
      <c r="F192" s="4">
        <v>609</v>
      </c>
      <c r="G192" s="5">
        <v>87</v>
      </c>
    </row>
    <row r="193" spans="3:7" x14ac:dyDescent="0.25">
      <c r="C193" t="s">
        <v>8</v>
      </c>
      <c r="D193" t="s">
        <v>37</v>
      </c>
      <c r="E193" t="s">
        <v>21</v>
      </c>
      <c r="F193" s="4">
        <v>434</v>
      </c>
      <c r="G193" s="5">
        <v>87</v>
      </c>
    </row>
    <row r="194" spans="3:7" x14ac:dyDescent="0.25">
      <c r="C194" t="s">
        <v>7</v>
      </c>
      <c r="D194" t="s">
        <v>36</v>
      </c>
      <c r="E194" t="s">
        <v>32</v>
      </c>
      <c r="F194" s="4">
        <v>280</v>
      </c>
      <c r="G194" s="5">
        <v>87</v>
      </c>
    </row>
    <row r="195" spans="3:7" x14ac:dyDescent="0.25">
      <c r="C195" t="s">
        <v>41</v>
      </c>
      <c r="D195" t="s">
        <v>36</v>
      </c>
      <c r="E195" t="s">
        <v>32</v>
      </c>
      <c r="F195" s="4">
        <v>10304</v>
      </c>
      <c r="G195" s="5">
        <v>84</v>
      </c>
    </row>
    <row r="196" spans="3:7" x14ac:dyDescent="0.25">
      <c r="C196" t="s">
        <v>5</v>
      </c>
      <c r="D196" t="s">
        <v>35</v>
      </c>
      <c r="E196" t="s">
        <v>22</v>
      </c>
      <c r="F196" s="4">
        <v>490</v>
      </c>
      <c r="G196" s="5">
        <v>84</v>
      </c>
    </row>
    <row r="197" spans="3:7" x14ac:dyDescent="0.25">
      <c r="C197" t="s">
        <v>8</v>
      </c>
      <c r="D197" t="s">
        <v>38</v>
      </c>
      <c r="E197" t="s">
        <v>22</v>
      </c>
      <c r="F197" s="4">
        <v>168</v>
      </c>
      <c r="G197" s="5">
        <v>84</v>
      </c>
    </row>
    <row r="198" spans="3:7" x14ac:dyDescent="0.25">
      <c r="C198" t="s">
        <v>2</v>
      </c>
      <c r="D198" t="s">
        <v>39</v>
      </c>
      <c r="E198" t="s">
        <v>27</v>
      </c>
      <c r="F198" s="4">
        <v>7812</v>
      </c>
      <c r="G198" s="5">
        <v>81</v>
      </c>
    </row>
    <row r="199" spans="3:7" x14ac:dyDescent="0.25">
      <c r="C199" t="s">
        <v>5</v>
      </c>
      <c r="D199" t="s">
        <v>39</v>
      </c>
      <c r="E199" t="s">
        <v>22</v>
      </c>
      <c r="F199" s="4">
        <v>6909</v>
      </c>
      <c r="G199" s="5">
        <v>81</v>
      </c>
    </row>
    <row r="200" spans="3:7" x14ac:dyDescent="0.25">
      <c r="C200" t="s">
        <v>8</v>
      </c>
      <c r="D200" t="s">
        <v>35</v>
      </c>
      <c r="E200" t="s">
        <v>30</v>
      </c>
      <c r="F200" s="4">
        <v>3598</v>
      </c>
      <c r="G200" s="5">
        <v>81</v>
      </c>
    </row>
    <row r="201" spans="3:7" x14ac:dyDescent="0.25">
      <c r="C201" t="s">
        <v>6</v>
      </c>
      <c r="D201" t="s">
        <v>37</v>
      </c>
      <c r="E201" t="s">
        <v>30</v>
      </c>
      <c r="F201" s="4">
        <v>560</v>
      </c>
      <c r="G201" s="5">
        <v>81</v>
      </c>
    </row>
    <row r="202" spans="3:7" x14ac:dyDescent="0.25">
      <c r="C202" t="s">
        <v>8</v>
      </c>
      <c r="D202" t="s">
        <v>38</v>
      </c>
      <c r="E202" t="s">
        <v>21</v>
      </c>
      <c r="F202" s="4">
        <v>6433</v>
      </c>
      <c r="G202" s="5">
        <v>78</v>
      </c>
    </row>
    <row r="203" spans="3:7" x14ac:dyDescent="0.25">
      <c r="C203" t="s">
        <v>3</v>
      </c>
      <c r="D203" t="s">
        <v>35</v>
      </c>
      <c r="E203" t="s">
        <v>23</v>
      </c>
      <c r="F203" s="4">
        <v>2023</v>
      </c>
      <c r="G203" s="5">
        <v>78</v>
      </c>
    </row>
    <row r="204" spans="3:7" x14ac:dyDescent="0.25">
      <c r="C204" t="s">
        <v>2</v>
      </c>
      <c r="D204" t="s">
        <v>36</v>
      </c>
      <c r="E204" t="s">
        <v>29</v>
      </c>
      <c r="F204" s="4">
        <v>8211</v>
      </c>
      <c r="G204" s="5">
        <v>75</v>
      </c>
    </row>
    <row r="205" spans="3:7" x14ac:dyDescent="0.25">
      <c r="C205" t="s">
        <v>6</v>
      </c>
      <c r="D205" t="s">
        <v>34</v>
      </c>
      <c r="E205" t="s">
        <v>29</v>
      </c>
      <c r="F205" s="4">
        <v>3339</v>
      </c>
      <c r="G205" s="5">
        <v>75</v>
      </c>
    </row>
    <row r="206" spans="3:7" x14ac:dyDescent="0.25">
      <c r="C206" t="s">
        <v>7</v>
      </c>
      <c r="D206" t="s">
        <v>34</v>
      </c>
      <c r="E206" t="s">
        <v>32</v>
      </c>
      <c r="F206" s="4">
        <v>3262</v>
      </c>
      <c r="G206" s="5">
        <v>75</v>
      </c>
    </row>
    <row r="207" spans="3:7" x14ac:dyDescent="0.25">
      <c r="C207" t="s">
        <v>40</v>
      </c>
      <c r="D207" t="s">
        <v>34</v>
      </c>
      <c r="E207" t="s">
        <v>23</v>
      </c>
      <c r="F207" s="4">
        <v>2779</v>
      </c>
      <c r="G207" s="5">
        <v>75</v>
      </c>
    </row>
    <row r="208" spans="3:7" x14ac:dyDescent="0.25">
      <c r="C208" t="s">
        <v>6</v>
      </c>
      <c r="D208" t="s">
        <v>34</v>
      </c>
      <c r="E208" t="s">
        <v>16</v>
      </c>
      <c r="F208" s="4">
        <v>2219</v>
      </c>
      <c r="G208" s="5">
        <v>75</v>
      </c>
    </row>
    <row r="209" spans="3:7" x14ac:dyDescent="0.25">
      <c r="C209" t="s">
        <v>7</v>
      </c>
      <c r="D209" t="s">
        <v>38</v>
      </c>
      <c r="E209" t="s">
        <v>14</v>
      </c>
      <c r="F209" s="4">
        <v>1281</v>
      </c>
      <c r="G209" s="5">
        <v>75</v>
      </c>
    </row>
    <row r="210" spans="3:7" x14ac:dyDescent="0.25">
      <c r="C210" t="s">
        <v>10</v>
      </c>
      <c r="D210" t="s">
        <v>36</v>
      </c>
      <c r="E210" t="s">
        <v>13</v>
      </c>
      <c r="F210" s="4">
        <v>945</v>
      </c>
      <c r="G210" s="5">
        <v>75</v>
      </c>
    </row>
    <row r="211" spans="3:7" x14ac:dyDescent="0.25">
      <c r="C211" t="s">
        <v>5</v>
      </c>
      <c r="D211" t="s">
        <v>37</v>
      </c>
      <c r="E211" t="s">
        <v>22</v>
      </c>
      <c r="F211" s="4">
        <v>518</v>
      </c>
      <c r="G211" s="5">
        <v>75</v>
      </c>
    </row>
    <row r="212" spans="3:7" x14ac:dyDescent="0.25">
      <c r="C212" t="s">
        <v>6</v>
      </c>
      <c r="D212" t="s">
        <v>38</v>
      </c>
      <c r="E212" t="s">
        <v>25</v>
      </c>
      <c r="F212" s="4">
        <v>469</v>
      </c>
      <c r="G212" s="5">
        <v>75</v>
      </c>
    </row>
    <row r="213" spans="3:7" x14ac:dyDescent="0.25">
      <c r="C213" t="s">
        <v>40</v>
      </c>
      <c r="D213" t="s">
        <v>37</v>
      </c>
      <c r="E213" t="s">
        <v>29</v>
      </c>
      <c r="F213" s="4">
        <v>9002</v>
      </c>
      <c r="G213" s="5">
        <v>72</v>
      </c>
    </row>
    <row r="214" spans="3:7" x14ac:dyDescent="0.25">
      <c r="C214" t="s">
        <v>41</v>
      </c>
      <c r="D214" t="s">
        <v>39</v>
      </c>
      <c r="E214" t="s">
        <v>14</v>
      </c>
      <c r="F214" s="4">
        <v>3976</v>
      </c>
      <c r="G214" s="5">
        <v>72</v>
      </c>
    </row>
    <row r="215" spans="3:7" x14ac:dyDescent="0.25">
      <c r="C215" t="s">
        <v>9</v>
      </c>
      <c r="D215" t="s">
        <v>39</v>
      </c>
      <c r="E215" t="s">
        <v>25</v>
      </c>
      <c r="F215" s="4">
        <v>3192</v>
      </c>
      <c r="G215" s="5">
        <v>72</v>
      </c>
    </row>
    <row r="216" spans="3:7" x14ac:dyDescent="0.25">
      <c r="C216" t="s">
        <v>10</v>
      </c>
      <c r="D216" t="s">
        <v>36</v>
      </c>
      <c r="E216" t="s">
        <v>27</v>
      </c>
      <c r="F216" s="4">
        <v>1407</v>
      </c>
      <c r="G216" s="5">
        <v>72</v>
      </c>
    </row>
    <row r="217" spans="3:7" x14ac:dyDescent="0.25">
      <c r="C217" t="s">
        <v>41</v>
      </c>
      <c r="D217" t="s">
        <v>35</v>
      </c>
      <c r="E217" t="s">
        <v>13</v>
      </c>
      <c r="F217" s="4">
        <v>4760</v>
      </c>
      <c r="G217" s="5">
        <v>69</v>
      </c>
    </row>
    <row r="218" spans="3:7" x14ac:dyDescent="0.25">
      <c r="C218" t="s">
        <v>3</v>
      </c>
      <c r="D218" t="s">
        <v>35</v>
      </c>
      <c r="E218" t="s">
        <v>29</v>
      </c>
      <c r="F218" s="4">
        <v>2114</v>
      </c>
      <c r="G218" s="5">
        <v>66</v>
      </c>
    </row>
    <row r="219" spans="3:7" x14ac:dyDescent="0.25">
      <c r="C219" t="s">
        <v>5</v>
      </c>
      <c r="D219" t="s">
        <v>36</v>
      </c>
      <c r="E219" t="s">
        <v>13</v>
      </c>
      <c r="F219" s="4">
        <v>6146</v>
      </c>
      <c r="G219" s="5">
        <v>63</v>
      </c>
    </row>
    <row r="220" spans="3:7" x14ac:dyDescent="0.25">
      <c r="C220" t="s">
        <v>7</v>
      </c>
      <c r="D220" t="s">
        <v>35</v>
      </c>
      <c r="E220" t="s">
        <v>14</v>
      </c>
      <c r="F220" s="4">
        <v>4606</v>
      </c>
      <c r="G220" s="5">
        <v>63</v>
      </c>
    </row>
    <row r="221" spans="3:7" x14ac:dyDescent="0.25">
      <c r="C221" t="s">
        <v>8</v>
      </c>
      <c r="D221" t="s">
        <v>38</v>
      </c>
      <c r="E221" t="s">
        <v>27</v>
      </c>
      <c r="F221" s="4">
        <v>2268</v>
      </c>
      <c r="G221" s="5">
        <v>63</v>
      </c>
    </row>
    <row r="222" spans="3:7" x14ac:dyDescent="0.25">
      <c r="C222" t="s">
        <v>6</v>
      </c>
      <c r="D222" t="s">
        <v>39</v>
      </c>
      <c r="E222" t="s">
        <v>30</v>
      </c>
      <c r="F222" s="4">
        <v>1638</v>
      </c>
      <c r="G222" s="5">
        <v>63</v>
      </c>
    </row>
    <row r="223" spans="3:7" x14ac:dyDescent="0.25">
      <c r="C223" t="s">
        <v>6</v>
      </c>
      <c r="D223" t="s">
        <v>36</v>
      </c>
      <c r="E223" t="s">
        <v>21</v>
      </c>
      <c r="F223" s="4">
        <v>497</v>
      </c>
      <c r="G223" s="5">
        <v>63</v>
      </c>
    </row>
    <row r="224" spans="3:7" x14ac:dyDescent="0.25">
      <c r="C224" t="s">
        <v>9</v>
      </c>
      <c r="D224" t="s">
        <v>38</v>
      </c>
      <c r="E224" t="s">
        <v>24</v>
      </c>
      <c r="F224" s="4">
        <v>4137</v>
      </c>
      <c r="G224" s="5">
        <v>60</v>
      </c>
    </row>
    <row r="225" spans="3:7" x14ac:dyDescent="0.25">
      <c r="C225" t="s">
        <v>9</v>
      </c>
      <c r="D225" t="s">
        <v>36</v>
      </c>
      <c r="E225" t="s">
        <v>30</v>
      </c>
      <c r="F225" s="4">
        <v>9051</v>
      </c>
      <c r="G225" s="5">
        <v>57</v>
      </c>
    </row>
    <row r="226" spans="3:7" x14ac:dyDescent="0.25">
      <c r="C226" t="s">
        <v>5</v>
      </c>
      <c r="D226" t="s">
        <v>38</v>
      </c>
      <c r="E226" t="s">
        <v>13</v>
      </c>
      <c r="F226" s="4">
        <v>7189</v>
      </c>
      <c r="G226" s="5">
        <v>54</v>
      </c>
    </row>
    <row r="227" spans="3:7" x14ac:dyDescent="0.25">
      <c r="C227" t="s">
        <v>7</v>
      </c>
      <c r="D227" t="s">
        <v>37</v>
      </c>
      <c r="E227" t="s">
        <v>30</v>
      </c>
      <c r="F227" s="4">
        <v>6454</v>
      </c>
      <c r="G227" s="5">
        <v>54</v>
      </c>
    </row>
    <row r="228" spans="3:7" x14ac:dyDescent="0.25">
      <c r="C228" t="s">
        <v>3</v>
      </c>
      <c r="D228" t="s">
        <v>34</v>
      </c>
      <c r="E228" t="s">
        <v>26</v>
      </c>
      <c r="F228" s="4">
        <v>3108</v>
      </c>
      <c r="G228" s="5">
        <v>54</v>
      </c>
    </row>
    <row r="229" spans="3:7" x14ac:dyDescent="0.25">
      <c r="C229" t="s">
        <v>6</v>
      </c>
      <c r="D229" t="s">
        <v>38</v>
      </c>
      <c r="E229" t="s">
        <v>31</v>
      </c>
      <c r="F229" s="4">
        <v>2681</v>
      </c>
      <c r="G229" s="5">
        <v>54</v>
      </c>
    </row>
    <row r="230" spans="3:7" x14ac:dyDescent="0.25">
      <c r="C230" t="s">
        <v>2</v>
      </c>
      <c r="D230" t="s">
        <v>37</v>
      </c>
      <c r="E230" t="s">
        <v>14</v>
      </c>
      <c r="F230" s="4">
        <v>1057</v>
      </c>
      <c r="G230" s="5">
        <v>54</v>
      </c>
    </row>
    <row r="231" spans="3:7" x14ac:dyDescent="0.25">
      <c r="C231" t="s">
        <v>2</v>
      </c>
      <c r="D231" t="s">
        <v>34</v>
      </c>
      <c r="E231" t="s">
        <v>13</v>
      </c>
      <c r="F231" s="4">
        <v>252</v>
      </c>
      <c r="G231" s="5">
        <v>54</v>
      </c>
    </row>
    <row r="232" spans="3:7" x14ac:dyDescent="0.25">
      <c r="C232" t="s">
        <v>5</v>
      </c>
      <c r="D232" t="s">
        <v>39</v>
      </c>
      <c r="E232" t="s">
        <v>26</v>
      </c>
      <c r="F232" s="4">
        <v>5236</v>
      </c>
      <c r="G232" s="5">
        <v>51</v>
      </c>
    </row>
    <row r="233" spans="3:7" x14ac:dyDescent="0.25">
      <c r="C233" t="s">
        <v>3</v>
      </c>
      <c r="D233" t="s">
        <v>39</v>
      </c>
      <c r="E233" t="s">
        <v>29</v>
      </c>
      <c r="F233" s="4">
        <v>3640</v>
      </c>
      <c r="G233" s="5">
        <v>51</v>
      </c>
    </row>
    <row r="234" spans="3:7" x14ac:dyDescent="0.25">
      <c r="C234" t="s">
        <v>40</v>
      </c>
      <c r="D234" t="s">
        <v>38</v>
      </c>
      <c r="E234" t="s">
        <v>24</v>
      </c>
      <c r="F234" s="4">
        <v>623</v>
      </c>
      <c r="G234" s="5">
        <v>51</v>
      </c>
    </row>
    <row r="235" spans="3:7" x14ac:dyDescent="0.25">
      <c r="C235" t="s">
        <v>2</v>
      </c>
      <c r="D235" t="s">
        <v>38</v>
      </c>
      <c r="E235" t="s">
        <v>13</v>
      </c>
      <c r="F235" s="4">
        <v>56</v>
      </c>
      <c r="G235" s="5">
        <v>51</v>
      </c>
    </row>
    <row r="236" spans="3:7" x14ac:dyDescent="0.25">
      <c r="C236" t="s">
        <v>40</v>
      </c>
      <c r="D236" t="s">
        <v>34</v>
      </c>
      <c r="E236" t="s">
        <v>26</v>
      </c>
      <c r="F236" s="4">
        <v>6748</v>
      </c>
      <c r="G236" s="5">
        <v>48</v>
      </c>
    </row>
    <row r="237" spans="3:7" x14ac:dyDescent="0.25">
      <c r="C237" t="s">
        <v>7</v>
      </c>
      <c r="D237" t="s">
        <v>37</v>
      </c>
      <c r="E237" t="s">
        <v>33</v>
      </c>
      <c r="F237" s="4">
        <v>6391</v>
      </c>
      <c r="G237" s="5">
        <v>48</v>
      </c>
    </row>
    <row r="238" spans="3:7" x14ac:dyDescent="0.25">
      <c r="C238" t="s">
        <v>7</v>
      </c>
      <c r="D238" t="s">
        <v>34</v>
      </c>
      <c r="E238" t="s">
        <v>33</v>
      </c>
      <c r="F238" s="4">
        <v>2226</v>
      </c>
      <c r="G238" s="5">
        <v>48</v>
      </c>
    </row>
    <row r="239" spans="3:7" x14ac:dyDescent="0.25">
      <c r="C239" t="s">
        <v>40</v>
      </c>
      <c r="D239" t="s">
        <v>35</v>
      </c>
      <c r="E239" t="s">
        <v>24</v>
      </c>
      <c r="F239" s="4">
        <v>1638</v>
      </c>
      <c r="G239" s="5">
        <v>48</v>
      </c>
    </row>
    <row r="240" spans="3:7" x14ac:dyDescent="0.25">
      <c r="C240" t="s">
        <v>6</v>
      </c>
      <c r="D240" t="s">
        <v>34</v>
      </c>
      <c r="E240" t="s">
        <v>4</v>
      </c>
      <c r="F240" s="4">
        <v>525</v>
      </c>
      <c r="G240" s="5">
        <v>48</v>
      </c>
    </row>
    <row r="241" spans="3:7" x14ac:dyDescent="0.25">
      <c r="C241" t="s">
        <v>2</v>
      </c>
      <c r="D241" t="s">
        <v>36</v>
      </c>
      <c r="E241" t="s">
        <v>17</v>
      </c>
      <c r="F241" s="4">
        <v>189</v>
      </c>
      <c r="G241" s="5">
        <v>48</v>
      </c>
    </row>
    <row r="242" spans="3:7" x14ac:dyDescent="0.25">
      <c r="C242" t="s">
        <v>5</v>
      </c>
      <c r="D242" t="s">
        <v>37</v>
      </c>
      <c r="E242" t="s">
        <v>31</v>
      </c>
      <c r="F242" s="4">
        <v>182</v>
      </c>
      <c r="G242" s="5">
        <v>48</v>
      </c>
    </row>
    <row r="243" spans="3:7" x14ac:dyDescent="0.25">
      <c r="C243" t="s">
        <v>5</v>
      </c>
      <c r="D243" t="s">
        <v>38</v>
      </c>
      <c r="E243" t="s">
        <v>25</v>
      </c>
      <c r="F243" s="4">
        <v>7483</v>
      </c>
      <c r="G243" s="5">
        <v>45</v>
      </c>
    </row>
    <row r="244" spans="3:7" x14ac:dyDescent="0.25">
      <c r="C244" t="s">
        <v>8</v>
      </c>
      <c r="D244" t="s">
        <v>37</v>
      </c>
      <c r="E244" t="s">
        <v>26</v>
      </c>
      <c r="F244" s="4">
        <v>6279</v>
      </c>
      <c r="G244" s="5">
        <v>45</v>
      </c>
    </row>
    <row r="245" spans="3:7" x14ac:dyDescent="0.25">
      <c r="C245" t="s">
        <v>9</v>
      </c>
      <c r="D245" t="s">
        <v>37</v>
      </c>
      <c r="E245" t="s">
        <v>28</v>
      </c>
      <c r="F245" s="4">
        <v>2919</v>
      </c>
      <c r="G245" s="5">
        <v>45</v>
      </c>
    </row>
    <row r="246" spans="3:7" x14ac:dyDescent="0.25">
      <c r="C246" t="s">
        <v>40</v>
      </c>
      <c r="D246" t="s">
        <v>38</v>
      </c>
      <c r="E246" t="s">
        <v>29</v>
      </c>
      <c r="F246" s="4">
        <v>2541</v>
      </c>
      <c r="G246" s="5">
        <v>45</v>
      </c>
    </row>
    <row r="247" spans="3:7" x14ac:dyDescent="0.25">
      <c r="C247" t="s">
        <v>7</v>
      </c>
      <c r="D247" t="s">
        <v>36</v>
      </c>
      <c r="E247" t="s">
        <v>22</v>
      </c>
      <c r="F247" s="4">
        <v>8435</v>
      </c>
      <c r="G247" s="5">
        <v>42</v>
      </c>
    </row>
    <row r="248" spans="3:7" x14ac:dyDescent="0.25">
      <c r="C248" t="s">
        <v>3</v>
      </c>
      <c r="D248" t="s">
        <v>34</v>
      </c>
      <c r="E248" t="s">
        <v>25</v>
      </c>
      <c r="F248" s="4">
        <v>6300</v>
      </c>
      <c r="G248" s="5">
        <v>42</v>
      </c>
    </row>
    <row r="249" spans="3:7" x14ac:dyDescent="0.25">
      <c r="C249" t="s">
        <v>40</v>
      </c>
      <c r="D249" t="s">
        <v>39</v>
      </c>
      <c r="E249" t="s">
        <v>15</v>
      </c>
      <c r="F249" s="4">
        <v>5775</v>
      </c>
      <c r="G249" s="5">
        <v>42</v>
      </c>
    </row>
    <row r="250" spans="3:7" x14ac:dyDescent="0.25">
      <c r="C250" t="s">
        <v>2</v>
      </c>
      <c r="D250" t="s">
        <v>37</v>
      </c>
      <c r="E250" t="s">
        <v>15</v>
      </c>
      <c r="F250" s="4">
        <v>2863</v>
      </c>
      <c r="G250" s="5">
        <v>42</v>
      </c>
    </row>
    <row r="251" spans="3:7" x14ac:dyDescent="0.25">
      <c r="C251" t="s">
        <v>5</v>
      </c>
      <c r="D251" t="s">
        <v>36</v>
      </c>
      <c r="E251" t="s">
        <v>16</v>
      </c>
      <c r="F251" s="4">
        <v>16184</v>
      </c>
      <c r="G251" s="5">
        <v>39</v>
      </c>
    </row>
    <row r="252" spans="3:7" x14ac:dyDescent="0.25">
      <c r="C252" t="s">
        <v>7</v>
      </c>
      <c r="D252" t="s">
        <v>34</v>
      </c>
      <c r="E252" t="s">
        <v>17</v>
      </c>
      <c r="F252" s="4">
        <v>7777</v>
      </c>
      <c r="G252" s="5">
        <v>39</v>
      </c>
    </row>
    <row r="253" spans="3:7" x14ac:dyDescent="0.25">
      <c r="C253" t="s">
        <v>3</v>
      </c>
      <c r="D253" t="s">
        <v>36</v>
      </c>
      <c r="E253" t="s">
        <v>25</v>
      </c>
      <c r="F253" s="4">
        <v>3339</v>
      </c>
      <c r="G253" s="5">
        <v>39</v>
      </c>
    </row>
    <row r="254" spans="3:7" x14ac:dyDescent="0.25">
      <c r="C254" t="s">
        <v>40</v>
      </c>
      <c r="D254" t="s">
        <v>38</v>
      </c>
      <c r="E254" t="s">
        <v>31</v>
      </c>
      <c r="F254" s="4">
        <v>1988</v>
      </c>
      <c r="G254" s="5">
        <v>39</v>
      </c>
    </row>
    <row r="255" spans="3:7" x14ac:dyDescent="0.25">
      <c r="C255" t="s">
        <v>41</v>
      </c>
      <c r="D255" t="s">
        <v>34</v>
      </c>
      <c r="E255" t="s">
        <v>17</v>
      </c>
      <c r="F255" s="4">
        <v>1463</v>
      </c>
      <c r="G255" s="5">
        <v>39</v>
      </c>
    </row>
    <row r="256" spans="3:7" x14ac:dyDescent="0.25">
      <c r="C256" t="s">
        <v>3</v>
      </c>
      <c r="D256" t="s">
        <v>36</v>
      </c>
      <c r="E256" t="s">
        <v>16</v>
      </c>
      <c r="F256" s="4">
        <v>9198</v>
      </c>
      <c r="G256" s="5">
        <v>36</v>
      </c>
    </row>
    <row r="257" spans="3:7" x14ac:dyDescent="0.25">
      <c r="C257" t="s">
        <v>6</v>
      </c>
      <c r="D257" t="s">
        <v>38</v>
      </c>
      <c r="E257" t="s">
        <v>21</v>
      </c>
      <c r="F257" s="4">
        <v>7322</v>
      </c>
      <c r="G257" s="5">
        <v>36</v>
      </c>
    </row>
    <row r="258" spans="3:7" x14ac:dyDescent="0.25">
      <c r="C258" t="s">
        <v>2</v>
      </c>
      <c r="D258" t="s">
        <v>39</v>
      </c>
      <c r="E258" t="s">
        <v>15</v>
      </c>
      <c r="F258" s="4">
        <v>4802</v>
      </c>
      <c r="G258" s="5">
        <v>36</v>
      </c>
    </row>
    <row r="259" spans="3:7" x14ac:dyDescent="0.25">
      <c r="C259" t="s">
        <v>2</v>
      </c>
      <c r="D259" t="s">
        <v>39</v>
      </c>
      <c r="E259" t="s">
        <v>23</v>
      </c>
      <c r="F259" s="4">
        <v>630</v>
      </c>
      <c r="G259" s="5">
        <v>36</v>
      </c>
    </row>
    <row r="260" spans="3:7" x14ac:dyDescent="0.25">
      <c r="C260" t="s">
        <v>40</v>
      </c>
      <c r="D260" t="s">
        <v>36</v>
      </c>
      <c r="E260" t="s">
        <v>4</v>
      </c>
      <c r="F260" s="4">
        <v>217</v>
      </c>
      <c r="G260" s="5">
        <v>36</v>
      </c>
    </row>
    <row r="261" spans="3:7" x14ac:dyDescent="0.25">
      <c r="C261" t="s">
        <v>10</v>
      </c>
      <c r="D261" t="s">
        <v>39</v>
      </c>
      <c r="E261" t="s">
        <v>33</v>
      </c>
      <c r="F261" s="4">
        <v>12950</v>
      </c>
      <c r="G261" s="5">
        <v>30</v>
      </c>
    </row>
    <row r="262" spans="3:7" x14ac:dyDescent="0.25">
      <c r="C262" t="s">
        <v>8</v>
      </c>
      <c r="D262" t="s">
        <v>37</v>
      </c>
      <c r="E262" t="s">
        <v>15</v>
      </c>
      <c r="F262" s="4">
        <v>9709</v>
      </c>
      <c r="G262" s="5">
        <v>30</v>
      </c>
    </row>
    <row r="263" spans="3:7" x14ac:dyDescent="0.25">
      <c r="C263" t="s">
        <v>40</v>
      </c>
      <c r="D263" t="s">
        <v>39</v>
      </c>
      <c r="E263" t="s">
        <v>27</v>
      </c>
      <c r="F263" s="4">
        <v>6370</v>
      </c>
      <c r="G263" s="5">
        <v>30</v>
      </c>
    </row>
    <row r="264" spans="3:7" x14ac:dyDescent="0.25">
      <c r="C264" t="s">
        <v>40</v>
      </c>
      <c r="D264" t="s">
        <v>36</v>
      </c>
      <c r="E264" t="s">
        <v>25</v>
      </c>
      <c r="F264" s="4">
        <v>5439</v>
      </c>
      <c r="G264" s="5">
        <v>30</v>
      </c>
    </row>
    <row r="265" spans="3:7" x14ac:dyDescent="0.25">
      <c r="C265" t="s">
        <v>10</v>
      </c>
      <c r="D265" t="s">
        <v>37</v>
      </c>
      <c r="E265" t="s">
        <v>23</v>
      </c>
      <c r="F265" s="4">
        <v>4683</v>
      </c>
      <c r="G265" s="5">
        <v>30</v>
      </c>
    </row>
    <row r="266" spans="3:7" x14ac:dyDescent="0.25">
      <c r="C266" t="s">
        <v>6</v>
      </c>
      <c r="D266" t="s">
        <v>36</v>
      </c>
      <c r="E266" t="s">
        <v>13</v>
      </c>
      <c r="F266" s="4">
        <v>4319</v>
      </c>
      <c r="G266" s="5">
        <v>30</v>
      </c>
    </row>
    <row r="267" spans="3:7" x14ac:dyDescent="0.25">
      <c r="C267" t="s">
        <v>8</v>
      </c>
      <c r="D267" t="s">
        <v>39</v>
      </c>
      <c r="E267" t="s">
        <v>18</v>
      </c>
      <c r="F267" s="4">
        <v>9660</v>
      </c>
      <c r="G267" s="5">
        <v>27</v>
      </c>
    </row>
    <row r="268" spans="3:7" x14ac:dyDescent="0.25">
      <c r="C268" t="s">
        <v>9</v>
      </c>
      <c r="D268" t="s">
        <v>34</v>
      </c>
      <c r="E268" t="s">
        <v>21</v>
      </c>
      <c r="F268" s="4">
        <v>6832</v>
      </c>
      <c r="G268" s="5">
        <v>27</v>
      </c>
    </row>
    <row r="269" spans="3:7" x14ac:dyDescent="0.25">
      <c r="C269" t="s">
        <v>6</v>
      </c>
      <c r="D269" t="s">
        <v>39</v>
      </c>
      <c r="E269" t="s">
        <v>17</v>
      </c>
      <c r="F269" s="4">
        <v>6048</v>
      </c>
      <c r="G269" s="5">
        <v>27</v>
      </c>
    </row>
    <row r="270" spans="3:7" x14ac:dyDescent="0.25">
      <c r="C270" t="s">
        <v>10</v>
      </c>
      <c r="D270" t="s">
        <v>37</v>
      </c>
      <c r="E270" t="s">
        <v>28</v>
      </c>
      <c r="F270" s="4">
        <v>3059</v>
      </c>
      <c r="G270" s="5">
        <v>27</v>
      </c>
    </row>
    <row r="271" spans="3:7" x14ac:dyDescent="0.25">
      <c r="C271" t="s">
        <v>7</v>
      </c>
      <c r="D271" t="s">
        <v>35</v>
      </c>
      <c r="E271" t="s">
        <v>16</v>
      </c>
      <c r="F271" s="4">
        <v>2135</v>
      </c>
      <c r="G271" s="5">
        <v>27</v>
      </c>
    </row>
    <row r="272" spans="3:7" x14ac:dyDescent="0.25">
      <c r="C272" t="s">
        <v>8</v>
      </c>
      <c r="D272" t="s">
        <v>39</v>
      </c>
      <c r="E272" t="s">
        <v>26</v>
      </c>
      <c r="F272" s="4">
        <v>1561</v>
      </c>
      <c r="G272" s="5">
        <v>27</v>
      </c>
    </row>
    <row r="273" spans="3:7" x14ac:dyDescent="0.25">
      <c r="C273" t="s">
        <v>10</v>
      </c>
      <c r="D273" t="s">
        <v>34</v>
      </c>
      <c r="E273" t="s">
        <v>22</v>
      </c>
      <c r="F273" s="4">
        <v>4053</v>
      </c>
      <c r="G273" s="5">
        <v>24</v>
      </c>
    </row>
    <row r="274" spans="3:7" x14ac:dyDescent="0.25">
      <c r="C274" t="s">
        <v>7</v>
      </c>
      <c r="D274" t="s">
        <v>34</v>
      </c>
      <c r="E274" t="s">
        <v>15</v>
      </c>
      <c r="F274" s="4">
        <v>3829</v>
      </c>
      <c r="G274" s="5">
        <v>24</v>
      </c>
    </row>
    <row r="275" spans="3:7" x14ac:dyDescent="0.25">
      <c r="C275" t="s">
        <v>2</v>
      </c>
      <c r="D275" t="s">
        <v>36</v>
      </c>
      <c r="E275" t="s">
        <v>16</v>
      </c>
      <c r="F275" s="4">
        <v>11417</v>
      </c>
      <c r="G275" s="5">
        <v>21</v>
      </c>
    </row>
    <row r="276" spans="3:7" x14ac:dyDescent="0.25">
      <c r="C276" t="s">
        <v>5</v>
      </c>
      <c r="D276" t="s">
        <v>37</v>
      </c>
      <c r="E276" t="s">
        <v>25</v>
      </c>
      <c r="F276" s="4">
        <v>8813</v>
      </c>
      <c r="G276" s="5">
        <v>21</v>
      </c>
    </row>
    <row r="277" spans="3:7" x14ac:dyDescent="0.25">
      <c r="C277" t="s">
        <v>40</v>
      </c>
      <c r="D277" t="s">
        <v>37</v>
      </c>
      <c r="E277" t="s">
        <v>19</v>
      </c>
      <c r="F277" s="4">
        <v>7693</v>
      </c>
      <c r="G277" s="5">
        <v>21</v>
      </c>
    </row>
    <row r="278" spans="3:7" x14ac:dyDescent="0.25">
      <c r="C278" t="s">
        <v>5</v>
      </c>
      <c r="D278" t="s">
        <v>34</v>
      </c>
      <c r="E278" t="s">
        <v>27</v>
      </c>
      <c r="F278" s="4">
        <v>6986</v>
      </c>
      <c r="G278" s="5">
        <v>21</v>
      </c>
    </row>
    <row r="279" spans="3:7" x14ac:dyDescent="0.25">
      <c r="C279" t="s">
        <v>5</v>
      </c>
      <c r="D279" t="s">
        <v>38</v>
      </c>
      <c r="E279" t="s">
        <v>32</v>
      </c>
      <c r="F279" s="4">
        <v>5075</v>
      </c>
      <c r="G279" s="5">
        <v>21</v>
      </c>
    </row>
    <row r="280" spans="3:7" x14ac:dyDescent="0.25">
      <c r="C280" t="s">
        <v>7</v>
      </c>
      <c r="D280" t="s">
        <v>35</v>
      </c>
      <c r="E280" t="s">
        <v>27</v>
      </c>
      <c r="F280" s="4">
        <v>2478</v>
      </c>
      <c r="G280" s="5">
        <v>21</v>
      </c>
    </row>
    <row r="281" spans="3:7" x14ac:dyDescent="0.25">
      <c r="C281" t="s">
        <v>41</v>
      </c>
      <c r="D281" t="s">
        <v>38</v>
      </c>
      <c r="E281" t="s">
        <v>25</v>
      </c>
      <c r="F281" s="4">
        <v>154</v>
      </c>
      <c r="G281" s="5">
        <v>21</v>
      </c>
    </row>
    <row r="282" spans="3:7" x14ac:dyDescent="0.25">
      <c r="C282" t="s">
        <v>3</v>
      </c>
      <c r="D282" t="s">
        <v>34</v>
      </c>
      <c r="E282" t="s">
        <v>20</v>
      </c>
      <c r="F282" s="4">
        <v>2583</v>
      </c>
      <c r="G282" s="5">
        <v>18</v>
      </c>
    </row>
    <row r="283" spans="3:7" x14ac:dyDescent="0.25">
      <c r="C283" t="s">
        <v>3</v>
      </c>
      <c r="D283" t="s">
        <v>36</v>
      </c>
      <c r="E283" t="s">
        <v>19</v>
      </c>
      <c r="F283" s="4">
        <v>1281</v>
      </c>
      <c r="G283" s="5">
        <v>18</v>
      </c>
    </row>
    <row r="284" spans="3:7" x14ac:dyDescent="0.25">
      <c r="C284" t="s">
        <v>2</v>
      </c>
      <c r="D284" t="s">
        <v>37</v>
      </c>
      <c r="E284" t="s">
        <v>19</v>
      </c>
      <c r="F284" s="4">
        <v>238</v>
      </c>
      <c r="G284" s="5">
        <v>18</v>
      </c>
    </row>
    <row r="285" spans="3:7" x14ac:dyDescent="0.25">
      <c r="C285" t="s">
        <v>5</v>
      </c>
      <c r="D285" t="s">
        <v>36</v>
      </c>
      <c r="E285" t="s">
        <v>23</v>
      </c>
      <c r="F285" s="4">
        <v>6314</v>
      </c>
      <c r="G285" s="5">
        <v>15</v>
      </c>
    </row>
    <row r="286" spans="3:7" x14ac:dyDescent="0.25">
      <c r="C286" t="s">
        <v>5</v>
      </c>
      <c r="D286" t="s">
        <v>35</v>
      </c>
      <c r="E286" t="s">
        <v>18</v>
      </c>
      <c r="F286" s="4">
        <v>2415</v>
      </c>
      <c r="G286" s="5">
        <v>15</v>
      </c>
    </row>
    <row r="287" spans="3:7" x14ac:dyDescent="0.25">
      <c r="C287" t="s">
        <v>6</v>
      </c>
      <c r="D287" t="s">
        <v>34</v>
      </c>
      <c r="E287" t="s">
        <v>15</v>
      </c>
      <c r="F287" s="4">
        <v>1442</v>
      </c>
      <c r="G287" s="5">
        <v>15</v>
      </c>
    </row>
    <row r="288" spans="3:7" x14ac:dyDescent="0.25">
      <c r="C288" t="s">
        <v>2</v>
      </c>
      <c r="D288" t="s">
        <v>35</v>
      </c>
      <c r="E288" t="s">
        <v>19</v>
      </c>
      <c r="F288" s="4">
        <v>553</v>
      </c>
      <c r="G288" s="5">
        <v>15</v>
      </c>
    </row>
    <row r="289" spans="3:7" x14ac:dyDescent="0.25">
      <c r="C289" t="s">
        <v>40</v>
      </c>
      <c r="D289" t="s">
        <v>39</v>
      </c>
      <c r="E289" t="s">
        <v>22</v>
      </c>
      <c r="F289" s="4">
        <v>5817</v>
      </c>
      <c r="G289" s="5">
        <v>12</v>
      </c>
    </row>
    <row r="290" spans="3:7" x14ac:dyDescent="0.25">
      <c r="C290" t="s">
        <v>5</v>
      </c>
      <c r="D290" t="s">
        <v>37</v>
      </c>
      <c r="E290" t="s">
        <v>14</v>
      </c>
      <c r="F290" s="4">
        <v>4991</v>
      </c>
      <c r="G290" s="5">
        <v>12</v>
      </c>
    </row>
    <row r="291" spans="3:7" x14ac:dyDescent="0.25">
      <c r="C291" t="s">
        <v>6</v>
      </c>
      <c r="D291" t="s">
        <v>36</v>
      </c>
      <c r="E291" t="s">
        <v>32</v>
      </c>
      <c r="F291" s="4">
        <v>6118</v>
      </c>
      <c r="G291" s="5">
        <v>9</v>
      </c>
    </row>
    <row r="292" spans="3:7" x14ac:dyDescent="0.25">
      <c r="C292" t="s">
        <v>10</v>
      </c>
      <c r="D292" t="s">
        <v>34</v>
      </c>
      <c r="E292" t="s">
        <v>26</v>
      </c>
      <c r="F292" s="4">
        <v>4991</v>
      </c>
      <c r="G292" s="5">
        <v>9</v>
      </c>
    </row>
    <row r="293" spans="3:7" x14ac:dyDescent="0.25">
      <c r="C293" t="s">
        <v>41</v>
      </c>
      <c r="D293" t="s">
        <v>37</v>
      </c>
      <c r="E293" t="s">
        <v>21</v>
      </c>
      <c r="F293" s="4">
        <v>2933</v>
      </c>
      <c r="G293" s="5">
        <v>9</v>
      </c>
    </row>
    <row r="294" spans="3:7" x14ac:dyDescent="0.25">
      <c r="C294" t="s">
        <v>5</v>
      </c>
      <c r="D294" t="s">
        <v>35</v>
      </c>
      <c r="E294" t="s">
        <v>4</v>
      </c>
      <c r="F294" s="4">
        <v>2744</v>
      </c>
      <c r="G294" s="5">
        <v>9</v>
      </c>
    </row>
    <row r="295" spans="3:7" x14ac:dyDescent="0.25">
      <c r="C295" t="s">
        <v>9</v>
      </c>
      <c r="D295" t="s">
        <v>38</v>
      </c>
      <c r="E295" t="s">
        <v>17</v>
      </c>
      <c r="F295" s="4">
        <v>2408</v>
      </c>
      <c r="G295" s="5">
        <v>9</v>
      </c>
    </row>
    <row r="296" spans="3:7" x14ac:dyDescent="0.25">
      <c r="C296" t="s">
        <v>6</v>
      </c>
      <c r="D296" t="s">
        <v>37</v>
      </c>
      <c r="E296" t="s">
        <v>26</v>
      </c>
      <c r="F296" s="4">
        <v>6818</v>
      </c>
      <c r="G296" s="5">
        <v>6</v>
      </c>
    </row>
    <row r="297" spans="3:7" x14ac:dyDescent="0.25">
      <c r="C297" t="s">
        <v>10</v>
      </c>
      <c r="D297" t="s">
        <v>35</v>
      </c>
      <c r="E297" t="s">
        <v>15</v>
      </c>
      <c r="F297" s="4">
        <v>2562</v>
      </c>
      <c r="G297" s="5">
        <v>6</v>
      </c>
    </row>
    <row r="298" spans="3:7" x14ac:dyDescent="0.25">
      <c r="C298" t="s">
        <v>6</v>
      </c>
      <c r="D298" t="s">
        <v>38</v>
      </c>
      <c r="E298" t="s">
        <v>16</v>
      </c>
      <c r="F298" s="4">
        <v>938</v>
      </c>
      <c r="G298" s="5">
        <v>6</v>
      </c>
    </row>
    <row r="299" spans="3:7" x14ac:dyDescent="0.25">
      <c r="C299" t="s">
        <v>5</v>
      </c>
      <c r="D299" t="s">
        <v>36</v>
      </c>
      <c r="E299" t="s">
        <v>18</v>
      </c>
      <c r="F299" s="4">
        <v>6111</v>
      </c>
      <c r="G299" s="5">
        <v>3</v>
      </c>
    </row>
    <row r="300" spans="3:7" x14ac:dyDescent="0.25">
      <c r="C300" t="s">
        <v>41</v>
      </c>
      <c r="D300" t="s">
        <v>38</v>
      </c>
      <c r="E300" t="s">
        <v>22</v>
      </c>
      <c r="F300" s="4">
        <v>5915</v>
      </c>
      <c r="G300" s="5">
        <v>3</v>
      </c>
    </row>
    <row r="301" spans="3:7" x14ac:dyDescent="0.25">
      <c r="C301" t="s">
        <v>2</v>
      </c>
      <c r="D301" t="s">
        <v>38</v>
      </c>
      <c r="E301" t="s">
        <v>4</v>
      </c>
      <c r="F301" s="4">
        <v>3549</v>
      </c>
      <c r="G301" s="5">
        <v>3</v>
      </c>
    </row>
    <row r="302" spans="3:7" x14ac:dyDescent="0.25">
      <c r="C302" t="s">
        <v>6</v>
      </c>
      <c r="D302" t="s">
        <v>39</v>
      </c>
      <c r="E302" t="s">
        <v>24</v>
      </c>
      <c r="F302" s="4">
        <v>2989</v>
      </c>
      <c r="G302" s="5">
        <v>3</v>
      </c>
    </row>
    <row r="303" spans="3:7" x14ac:dyDescent="0.25">
      <c r="C303" t="s">
        <v>7</v>
      </c>
      <c r="D303" t="s">
        <v>37</v>
      </c>
      <c r="E303" t="s">
        <v>26</v>
      </c>
      <c r="F303" s="4">
        <v>5306</v>
      </c>
      <c r="G303" s="5">
        <v>0</v>
      </c>
    </row>
  </sheetData>
  <mergeCells count="1">
    <mergeCell ref="C1:E2"/>
  </mergeCells>
  <conditionalFormatting sqref="F1:F1048576">
    <cfRule type="aboveAverage" dxfId="22"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798D-365A-485F-86ED-BA55DBDD213B}">
  <dimension ref="A3:D9"/>
  <sheetViews>
    <sheetView workbookViewId="0">
      <selection activeCell="F21" sqref="F21"/>
    </sheetView>
  </sheetViews>
  <sheetFormatPr defaultRowHeight="15" x14ac:dyDescent="0.25"/>
  <cols>
    <col min="1" max="1" width="13.140625" bestFit="1" customWidth="1"/>
    <col min="2" max="2" width="14.85546875" bestFit="1" customWidth="1"/>
    <col min="3" max="3" width="14" customWidth="1"/>
    <col min="4" max="4" width="12.28515625" bestFit="1" customWidth="1"/>
  </cols>
  <sheetData>
    <row r="3" spans="1:4" x14ac:dyDescent="0.25">
      <c r="A3" s="24" t="s">
        <v>62</v>
      </c>
      <c r="B3" s="24" t="s">
        <v>63</v>
      </c>
      <c r="C3" s="24" t="s">
        <v>65</v>
      </c>
      <c r="D3" s="24" t="s">
        <v>64</v>
      </c>
    </row>
    <row r="4" spans="1:4" x14ac:dyDescent="0.25">
      <c r="A4" s="25" t="s">
        <v>34</v>
      </c>
      <c r="B4" s="26">
        <v>252469</v>
      </c>
      <c r="C4" s="26">
        <v>252469</v>
      </c>
      <c r="D4" s="26">
        <v>8760</v>
      </c>
    </row>
    <row r="5" spans="1:4" x14ac:dyDescent="0.25">
      <c r="A5" s="25" t="s">
        <v>36</v>
      </c>
      <c r="B5" s="26">
        <v>237944</v>
      </c>
      <c r="C5" s="26">
        <v>237944</v>
      </c>
      <c r="D5" s="26">
        <v>7302</v>
      </c>
    </row>
    <row r="6" spans="1:4" x14ac:dyDescent="0.25">
      <c r="A6" s="25" t="s">
        <v>37</v>
      </c>
      <c r="B6" s="26">
        <v>218813</v>
      </c>
      <c r="C6" s="26">
        <v>218813</v>
      </c>
      <c r="D6" s="26">
        <v>7431</v>
      </c>
    </row>
    <row r="7" spans="1:4" x14ac:dyDescent="0.25">
      <c r="A7" s="25" t="s">
        <v>35</v>
      </c>
      <c r="B7" s="26">
        <v>189434</v>
      </c>
      <c r="C7" s="26">
        <v>189434</v>
      </c>
      <c r="D7" s="26">
        <v>10158</v>
      </c>
    </row>
    <row r="8" spans="1:4" x14ac:dyDescent="0.25">
      <c r="A8" s="25" t="s">
        <v>39</v>
      </c>
      <c r="B8" s="26">
        <v>173530</v>
      </c>
      <c r="C8" s="26">
        <v>173530</v>
      </c>
      <c r="D8" s="26">
        <v>5745</v>
      </c>
    </row>
    <row r="9" spans="1:4" x14ac:dyDescent="0.25">
      <c r="A9" s="25" t="s">
        <v>38</v>
      </c>
      <c r="B9" s="26">
        <v>168679</v>
      </c>
      <c r="C9" s="26">
        <v>168679</v>
      </c>
      <c r="D9" s="26">
        <v>6264</v>
      </c>
    </row>
  </sheetData>
  <conditionalFormatting sqref="C1:C3 C10:C1048576">
    <cfRule type="dataBar" priority="3">
      <dataBar showValue="0">
        <cfvo type="min"/>
        <cfvo type="max"/>
        <color theme="5" tint="-0.249977111117893"/>
      </dataBar>
      <extLst>
        <ext xmlns:x14="http://schemas.microsoft.com/office/spreadsheetml/2009/9/main" uri="{B025F937-C7B1-47D3-B67F-A62EFF666E3E}">
          <x14:id>{6680DCCE-31BD-4FAD-899C-193A52A03236}</x14:id>
        </ext>
      </extLst>
    </cfRule>
  </conditionalFormatting>
  <conditionalFormatting sqref="C1:C1048576">
    <cfRule type="dataBar" priority="1">
      <dataBar showValue="0">
        <cfvo type="min"/>
        <cfvo type="max"/>
        <color theme="5" tint="-0.249977111117893"/>
      </dataBar>
      <extLst>
        <ext xmlns:x14="http://schemas.microsoft.com/office/spreadsheetml/2009/9/main" uri="{B025F937-C7B1-47D3-B67F-A62EFF666E3E}">
          <x14:id>{6C643B93-A5AA-47B4-8250-874EC54F6D54}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6680DCCE-31BD-4FAD-899C-193A52A03236}">
            <x14:dataBar minLength="0" maxLength="100" gradient="0">
              <x14:cfvo type="autoMin"/>
              <x14:cfvo type="autoMax"/>
              <x14:negativeFillColor rgb="FFFF0000"/>
              <x14:axisColor rgb="FF000000"/>
            </x14:dataBar>
          </x14:cfRule>
          <xm:sqref>C1:C3 C10:C1048576</xm:sqref>
        </x14:conditionalFormatting>
        <x14:conditionalFormatting xmlns:xm="http://schemas.microsoft.com/office/excel/2006/main">
          <x14:cfRule type="dataBar" id="{6C643B93-A5AA-47B4-8250-874EC54F6D54}">
            <x14:dataBar minLength="0" maxLength="100" gradient="0">
              <x14:cfvo type="autoMin"/>
              <x14:cfvo type="autoMax"/>
              <x14:negativeFillColor rgb="FFFF0000"/>
              <x14:axisColor rgb="FF000000"/>
            </x14:dataBar>
          </x14:cfRule>
          <xm:sqref>C1:C1048576</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DC6B-4CDA-47C2-8789-B2C1EB05A3F4}">
  <dimension ref="C5:F11"/>
  <sheetViews>
    <sheetView showGridLines="0" workbookViewId="0">
      <selection activeCell="I14" sqref="I14"/>
    </sheetView>
  </sheetViews>
  <sheetFormatPr defaultRowHeight="15" x14ac:dyDescent="0.25"/>
  <cols>
    <col min="3" max="3" width="12.85546875" customWidth="1"/>
    <col min="4" max="4" width="10.5703125" customWidth="1"/>
    <col min="5" max="5" width="16.7109375" customWidth="1"/>
    <col min="6" max="6" width="9.28515625" customWidth="1"/>
  </cols>
  <sheetData>
    <row r="5" spans="3:6" x14ac:dyDescent="0.25">
      <c r="C5" s="20" t="s">
        <v>12</v>
      </c>
      <c r="D5" s="21" t="s">
        <v>1</v>
      </c>
      <c r="E5" s="21" t="s">
        <v>61</v>
      </c>
      <c r="F5" s="22" t="s">
        <v>50</v>
      </c>
    </row>
    <row r="6" spans="3:6" x14ac:dyDescent="0.25">
      <c r="C6" s="15" t="s">
        <v>34</v>
      </c>
      <c r="D6" s="16">
        <f>SUMIFS(data[Amount],data[Geography],Table4[[#This Row],[Geography]])</f>
        <v>252469</v>
      </c>
      <c r="E6">
        <f>SUMIFS(data[Amount],data[Geography],Table4[[#This Row],[Geography]])</f>
        <v>252469</v>
      </c>
      <c r="F6">
        <f>SUMIFS(data[Units],data[Geography],Table4[[#This Row],[Geography]])</f>
        <v>8760</v>
      </c>
    </row>
    <row r="7" spans="3:6" x14ac:dyDescent="0.25">
      <c r="C7" s="15" t="s">
        <v>36</v>
      </c>
      <c r="D7" s="16">
        <f>SUMIFS(data[Amount],data[Geography],Table4[[#This Row],[Geography]])</f>
        <v>237944</v>
      </c>
      <c r="E7">
        <f>SUMIFS(data[Amount],data[Geography],Table4[[#This Row],[Geography]])</f>
        <v>237944</v>
      </c>
      <c r="F7">
        <f>SUMIFS(data[Units],data[Geography],Table4[[#This Row],[Geography]])</f>
        <v>7302</v>
      </c>
    </row>
    <row r="8" spans="3:6" x14ac:dyDescent="0.25">
      <c r="C8" s="14" t="s">
        <v>37</v>
      </c>
      <c r="D8" s="16">
        <f>SUMIFS(data[Amount],data[Geography],Table4[[#This Row],[Geography]])</f>
        <v>218813</v>
      </c>
      <c r="E8">
        <f>SUMIFS(data[Amount],data[Geography],Table4[[#This Row],[Geography]])</f>
        <v>218813</v>
      </c>
      <c r="F8">
        <f>SUMIFS(data[Units],data[Geography],Table4[[#This Row],[Geography]])</f>
        <v>7431</v>
      </c>
    </row>
    <row r="9" spans="3:6" x14ac:dyDescent="0.25">
      <c r="C9" s="15" t="s">
        <v>35</v>
      </c>
      <c r="D9" s="16">
        <f>SUMIFS(data[Amount],data[Geography],Table4[[#This Row],[Geography]])</f>
        <v>189434</v>
      </c>
      <c r="E9">
        <f>SUMIFS(data[Amount],data[Geography],Table4[[#This Row],[Geography]])</f>
        <v>189434</v>
      </c>
      <c r="F9">
        <f>SUMIFS(data[Units],data[Geography],Table4[[#This Row],[Geography]])</f>
        <v>10158</v>
      </c>
    </row>
    <row r="10" spans="3:6" x14ac:dyDescent="0.25">
      <c r="C10" s="14" t="s">
        <v>39</v>
      </c>
      <c r="D10" s="16">
        <f>SUMIFS(data[Amount],data[Geography],Table4[[#This Row],[Geography]])</f>
        <v>173530</v>
      </c>
      <c r="E10">
        <f>SUMIFS(data[Amount],data[Geography],Table4[[#This Row],[Geography]])</f>
        <v>173530</v>
      </c>
      <c r="F10">
        <f>SUMIFS(data[Units],data[Geography],Table4[[#This Row],[Geography]])</f>
        <v>5745</v>
      </c>
    </row>
    <row r="11" spans="3:6" x14ac:dyDescent="0.25">
      <c r="C11" s="23" t="s">
        <v>38</v>
      </c>
      <c r="D11" s="16">
        <f>SUMIFS(data[Amount],data[Geography],Table4[[#This Row],[Geography]])</f>
        <v>168679</v>
      </c>
      <c r="E11">
        <f>SUMIFS(data[Amount],data[Geography],Table4[[#This Row],[Geography]])</f>
        <v>168679</v>
      </c>
      <c r="F11">
        <f>SUMIFS(data[Units],data[Geography],Table4[[#This Row],[Geography]])</f>
        <v>6264</v>
      </c>
    </row>
  </sheetData>
  <conditionalFormatting sqref="E1:E1048576">
    <cfRule type="dataBar" priority="1">
      <dataBar showValue="0">
        <cfvo type="min"/>
        <cfvo type="max"/>
        <color rgb="FF638EC6"/>
      </dataBar>
      <extLst>
        <ext xmlns:x14="http://schemas.microsoft.com/office/spreadsheetml/2009/9/main" uri="{B025F937-C7B1-47D3-B67F-A62EFF666E3E}">
          <x14:id>{D801329A-B82C-4C86-85D1-6C94E416891D}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801329A-B82C-4C86-85D1-6C94E416891D}">
            <x14:dataBar minLength="0" maxLength="100" gradient="0">
              <x14:cfvo type="autoMin"/>
              <x14:cfvo type="autoMax"/>
              <x14:negativeFillColor rgb="FFFF0000"/>
              <x14:axisColor rgb="FF000000"/>
            </x14:dataBar>
          </x14:cfRule>
          <xm:sqref>E1:E1048576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BFE39-C19A-46D0-A488-6813A7EA9336}">
  <dimension ref="A1:B7"/>
  <sheetViews>
    <sheetView tabSelected="1" workbookViewId="0">
      <selection activeCell="F7" sqref="F7"/>
    </sheetView>
  </sheetViews>
  <sheetFormatPr defaultRowHeight="15" x14ac:dyDescent="0.25"/>
  <cols>
    <col min="1" max="1" width="19.42578125" bestFit="1" customWidth="1"/>
    <col min="2" max="4" width="12.85546875" bestFit="1" customWidth="1"/>
  </cols>
  <sheetData>
    <row r="1" spans="1:2" x14ac:dyDescent="0.25">
      <c r="A1" s="29" t="s">
        <v>62</v>
      </c>
      <c r="B1" t="s">
        <v>67</v>
      </c>
    </row>
    <row r="2" spans="1:2" x14ac:dyDescent="0.25">
      <c r="A2" s="30" t="s">
        <v>24</v>
      </c>
      <c r="B2" s="32">
        <v>33.88697318007663</v>
      </c>
    </row>
    <row r="3" spans="1:2" x14ac:dyDescent="0.25">
      <c r="A3" s="30" t="s">
        <v>22</v>
      </c>
      <c r="B3" s="32">
        <v>32.301656920077974</v>
      </c>
    </row>
    <row r="4" spans="1:2" x14ac:dyDescent="0.25">
      <c r="A4" s="30" t="s">
        <v>26</v>
      </c>
      <c r="B4" s="32">
        <v>32.807189542483663</v>
      </c>
    </row>
    <row r="5" spans="1:2" x14ac:dyDescent="0.25">
      <c r="A5" s="30" t="s">
        <v>33</v>
      </c>
      <c r="B5" s="32">
        <v>37.303128371089535</v>
      </c>
    </row>
    <row r="6" spans="1:2" x14ac:dyDescent="0.25">
      <c r="A6" s="30" t="s">
        <v>15</v>
      </c>
      <c r="B6" s="32">
        <v>44.990867579908674</v>
      </c>
    </row>
    <row r="7" spans="1:2" x14ac:dyDescent="0.25">
      <c r="A7" s="30" t="s">
        <v>66</v>
      </c>
      <c r="B7" s="32">
        <v>35.949565217391303</v>
      </c>
    </row>
  </sheetData>
  <conditionalFormatting sqref="B1 B25:B1048576">
    <cfRule type="top10" dxfId="1" priority="1"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39BA-7041-4503-9527-FC530CAE9D75}">
  <dimension ref="C4:K17"/>
  <sheetViews>
    <sheetView workbookViewId="0">
      <selection activeCell="E23" sqref="E23"/>
    </sheetView>
  </sheetViews>
  <sheetFormatPr defaultRowHeight="15" x14ac:dyDescent="0.25"/>
  <cols>
    <col min="3" max="3" width="16.42578125" bestFit="1" customWidth="1"/>
    <col min="4" max="4" width="14.85546875" bestFit="1" customWidth="1"/>
    <col min="8" max="8" width="16.28515625" bestFit="1" customWidth="1"/>
    <col min="9" max="9" width="14.85546875" bestFit="1" customWidth="1"/>
  </cols>
  <sheetData>
    <row r="4" spans="3:11" x14ac:dyDescent="0.25">
      <c r="C4" s="29" t="s">
        <v>62</v>
      </c>
      <c r="D4" t="s">
        <v>63</v>
      </c>
      <c r="H4" s="29" t="s">
        <v>62</v>
      </c>
      <c r="I4" t="s">
        <v>63</v>
      </c>
      <c r="J4" s="19"/>
      <c r="K4" s="19"/>
    </row>
    <row r="5" spans="3:11" x14ac:dyDescent="0.25">
      <c r="C5" s="30" t="s">
        <v>38</v>
      </c>
      <c r="D5" s="31"/>
      <c r="H5" s="30" t="s">
        <v>38</v>
      </c>
      <c r="I5" s="31"/>
      <c r="J5" s="30"/>
      <c r="K5" s="31"/>
    </row>
    <row r="6" spans="3:11" x14ac:dyDescent="0.25">
      <c r="C6" s="33" t="s">
        <v>5</v>
      </c>
      <c r="D6" s="31">
        <v>25221</v>
      </c>
      <c r="H6" s="33" t="s">
        <v>41</v>
      </c>
      <c r="I6" s="31">
        <v>6069</v>
      </c>
      <c r="J6" s="33"/>
      <c r="K6" s="31"/>
    </row>
    <row r="7" spans="3:11" x14ac:dyDescent="0.25">
      <c r="C7" s="30" t="s">
        <v>36</v>
      </c>
      <c r="D7" s="31"/>
      <c r="H7" s="30" t="s">
        <v>36</v>
      </c>
      <c r="I7" s="31"/>
      <c r="J7" s="30"/>
      <c r="K7" s="31"/>
    </row>
    <row r="8" spans="3:11" x14ac:dyDescent="0.25">
      <c r="C8" s="33" t="s">
        <v>5</v>
      </c>
      <c r="D8" s="31">
        <v>39620</v>
      </c>
      <c r="H8" s="33" t="s">
        <v>8</v>
      </c>
      <c r="I8" s="31">
        <v>5019</v>
      </c>
      <c r="J8" s="33"/>
      <c r="K8" s="31"/>
    </row>
    <row r="9" spans="3:11" x14ac:dyDescent="0.25">
      <c r="C9" s="30" t="s">
        <v>34</v>
      </c>
      <c r="D9" s="31"/>
      <c r="H9" s="30" t="s">
        <v>34</v>
      </c>
      <c r="I9" s="31"/>
      <c r="J9" s="30"/>
      <c r="K9" s="31"/>
    </row>
    <row r="10" spans="3:11" x14ac:dyDescent="0.25">
      <c r="C10" s="33" t="s">
        <v>5</v>
      </c>
      <c r="D10" s="31">
        <v>41559</v>
      </c>
      <c r="H10" s="33" t="s">
        <v>8</v>
      </c>
      <c r="I10" s="31">
        <v>5516</v>
      </c>
      <c r="J10" s="33"/>
      <c r="K10" s="31"/>
    </row>
    <row r="11" spans="3:11" x14ac:dyDescent="0.25">
      <c r="C11" s="30" t="s">
        <v>37</v>
      </c>
      <c r="D11" s="31"/>
      <c r="H11" s="30" t="s">
        <v>37</v>
      </c>
      <c r="I11" s="31"/>
      <c r="J11" s="30"/>
      <c r="K11" s="31"/>
    </row>
    <row r="12" spans="3:11" x14ac:dyDescent="0.25">
      <c r="C12" s="33" t="s">
        <v>7</v>
      </c>
      <c r="D12" s="31">
        <v>43568</v>
      </c>
      <c r="H12" s="33" t="s">
        <v>10</v>
      </c>
      <c r="I12" s="31">
        <v>7987</v>
      </c>
      <c r="J12" s="33"/>
      <c r="K12" s="31"/>
    </row>
    <row r="13" spans="3:11" x14ac:dyDescent="0.25">
      <c r="C13" s="30" t="s">
        <v>39</v>
      </c>
      <c r="D13" s="31"/>
      <c r="H13" s="30" t="s">
        <v>39</v>
      </c>
      <c r="I13" s="31"/>
      <c r="J13" s="30"/>
      <c r="K13" s="31"/>
    </row>
    <row r="14" spans="3:11" x14ac:dyDescent="0.25">
      <c r="C14" s="33" t="s">
        <v>2</v>
      </c>
      <c r="D14" s="31">
        <v>45752</v>
      </c>
      <c r="H14" s="33" t="s">
        <v>41</v>
      </c>
      <c r="I14" s="31">
        <v>3976</v>
      </c>
      <c r="J14" s="33"/>
      <c r="K14" s="31"/>
    </row>
    <row r="15" spans="3:11" x14ac:dyDescent="0.25">
      <c r="C15" s="30" t="s">
        <v>35</v>
      </c>
      <c r="D15" s="31"/>
      <c r="H15" s="30" t="s">
        <v>35</v>
      </c>
      <c r="I15" s="31"/>
      <c r="J15" s="30"/>
      <c r="K15" s="31"/>
    </row>
    <row r="16" spans="3:11" x14ac:dyDescent="0.25">
      <c r="C16" s="33" t="s">
        <v>40</v>
      </c>
      <c r="D16" s="31">
        <v>38325</v>
      </c>
      <c r="H16" s="33" t="s">
        <v>2</v>
      </c>
      <c r="I16" s="31">
        <v>2142</v>
      </c>
      <c r="J16" s="33"/>
      <c r="K16" s="31"/>
    </row>
    <row r="17" spans="3:11" x14ac:dyDescent="0.25">
      <c r="C17" s="30" t="s">
        <v>66</v>
      </c>
      <c r="D17" s="31">
        <v>234045</v>
      </c>
      <c r="H17" s="30" t="s">
        <v>66</v>
      </c>
      <c r="I17" s="31">
        <v>30709</v>
      </c>
      <c r="J17" s="30"/>
      <c r="K17"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4703-E5EB-48CC-BE84-D639B70EA4FC}">
  <dimension ref="B4:C25"/>
  <sheetViews>
    <sheetView topLeftCell="A7" workbookViewId="0">
      <selection activeCell="F25" sqref="F25"/>
    </sheetView>
  </sheetViews>
  <sheetFormatPr defaultRowHeight="15" x14ac:dyDescent="0.25"/>
  <cols>
    <col min="2" max="2" width="20.28515625" bestFit="1" customWidth="1"/>
    <col min="3" max="5" width="8.5703125" bestFit="1" customWidth="1"/>
  </cols>
  <sheetData>
    <row r="4" spans="2:3" x14ac:dyDescent="0.25">
      <c r="B4" s="29" t="s">
        <v>62</v>
      </c>
      <c r="C4" s="18" t="s">
        <v>70</v>
      </c>
    </row>
    <row r="5" spans="2:3" x14ac:dyDescent="0.25">
      <c r="B5" s="30" t="s">
        <v>26</v>
      </c>
      <c r="C5" s="34">
        <v>20928.599999999999</v>
      </c>
    </row>
    <row r="6" spans="2:3" x14ac:dyDescent="0.25">
      <c r="B6" s="30" t="s">
        <v>17</v>
      </c>
      <c r="C6" s="34">
        <v>16977.84</v>
      </c>
    </row>
    <row r="7" spans="2:3" x14ac:dyDescent="0.25">
      <c r="B7" s="30" t="s">
        <v>18</v>
      </c>
      <c r="C7" s="34">
        <v>11523.2</v>
      </c>
    </row>
    <row r="8" spans="2:3" x14ac:dyDescent="0.25">
      <c r="B8" s="30" t="s">
        <v>25</v>
      </c>
      <c r="C8" s="34">
        <v>10790.45</v>
      </c>
    </row>
    <row r="9" spans="2:3" x14ac:dyDescent="0.25">
      <c r="B9" s="30" t="s">
        <v>23</v>
      </c>
      <c r="C9" s="34">
        <v>10344.119999999999</v>
      </c>
    </row>
    <row r="10" spans="2:3" x14ac:dyDescent="0.25">
      <c r="B10" s="30" t="s">
        <v>29</v>
      </c>
      <c r="C10" s="34">
        <v>9888.9599999999991</v>
      </c>
    </row>
    <row r="11" spans="2:3" x14ac:dyDescent="0.25">
      <c r="B11" s="30" t="s">
        <v>15</v>
      </c>
      <c r="C11" s="34">
        <v>9731.81</v>
      </c>
    </row>
    <row r="12" spans="2:3" x14ac:dyDescent="0.25">
      <c r="B12" s="30" t="s">
        <v>14</v>
      </c>
      <c r="C12" s="34">
        <v>9251.2999999999993</v>
      </c>
    </row>
    <row r="13" spans="2:3" x14ac:dyDescent="0.25">
      <c r="B13" s="30" t="s">
        <v>20</v>
      </c>
      <c r="C13" s="34">
        <v>8335.2200000000012</v>
      </c>
    </row>
    <row r="14" spans="2:3" x14ac:dyDescent="0.25">
      <c r="B14" s="30" t="s">
        <v>28</v>
      </c>
      <c r="C14" s="34">
        <v>7935.9599999999991</v>
      </c>
    </row>
    <row r="15" spans="2:3" x14ac:dyDescent="0.25">
      <c r="B15" s="30" t="s">
        <v>19</v>
      </c>
      <c r="C15" s="34">
        <v>7845.48</v>
      </c>
    </row>
    <row r="16" spans="2:3" x14ac:dyDescent="0.25">
      <c r="B16" s="30" t="s">
        <v>22</v>
      </c>
      <c r="C16" s="34">
        <v>7582.7100000000009</v>
      </c>
    </row>
    <row r="17" spans="2:3" x14ac:dyDescent="0.25">
      <c r="B17" s="30" t="s">
        <v>31</v>
      </c>
      <c r="C17" s="34">
        <v>7093.35</v>
      </c>
    </row>
    <row r="18" spans="2:3" x14ac:dyDescent="0.25">
      <c r="B18" s="30" t="s">
        <v>24</v>
      </c>
      <c r="C18" s="34">
        <v>5891.06</v>
      </c>
    </row>
    <row r="19" spans="2:3" x14ac:dyDescent="0.25">
      <c r="B19" s="30" t="s">
        <v>33</v>
      </c>
      <c r="C19" s="34">
        <v>5797.24</v>
      </c>
    </row>
    <row r="20" spans="2:3" x14ac:dyDescent="0.25">
      <c r="B20" s="30" t="s">
        <v>27</v>
      </c>
      <c r="C20" s="34">
        <v>4576.1099999999997</v>
      </c>
    </row>
    <row r="21" spans="2:3" x14ac:dyDescent="0.25">
      <c r="B21" s="30" t="s">
        <v>30</v>
      </c>
      <c r="C21" s="34">
        <v>946.88999999999942</v>
      </c>
    </row>
    <row r="22" spans="2:3" x14ac:dyDescent="0.25">
      <c r="B22" s="30" t="s">
        <v>21</v>
      </c>
      <c r="C22" s="34">
        <v>156</v>
      </c>
    </row>
    <row r="23" spans="2:3" x14ac:dyDescent="0.25">
      <c r="B23" s="30" t="s">
        <v>16</v>
      </c>
      <c r="C23" s="34">
        <v>-96.019999999999527</v>
      </c>
    </row>
    <row r="24" spans="2:3" x14ac:dyDescent="0.25">
      <c r="B24" s="30" t="s">
        <v>4</v>
      </c>
      <c r="C24" s="34">
        <v>-5610.24</v>
      </c>
    </row>
    <row r="25" spans="2:3" x14ac:dyDescent="0.25">
      <c r="B25" s="30" t="s">
        <v>66</v>
      </c>
      <c r="C25" s="34">
        <v>149890.03999999998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3ADD-C9B1-4B44-BD5C-A0A028AF428E}">
  <dimension ref="C2:Q18"/>
  <sheetViews>
    <sheetView workbookViewId="0">
      <selection activeCell="H20" sqref="H20"/>
    </sheetView>
  </sheetViews>
  <sheetFormatPr defaultRowHeight="15" x14ac:dyDescent="0.25"/>
  <cols>
    <col min="3" max="3" width="12" customWidth="1"/>
    <col min="4" max="4" width="13.7109375" customWidth="1"/>
    <col min="5" max="5" width="13.28515625" style="31" customWidth="1"/>
    <col min="6" max="6" width="10.85546875" style="31" customWidth="1"/>
    <col min="9" max="9" width="16.42578125" customWidth="1"/>
    <col min="17" max="17" width="18.28515625" customWidth="1"/>
  </cols>
  <sheetData>
    <row r="2" spans="3:17" x14ac:dyDescent="0.25">
      <c r="Q2" s="35" t="s">
        <v>12</v>
      </c>
    </row>
    <row r="3" spans="3:17" x14ac:dyDescent="0.25">
      <c r="C3" t="s">
        <v>71</v>
      </c>
      <c r="D3" s="39" t="s">
        <v>35</v>
      </c>
      <c r="Q3" s="36" t="s">
        <v>37</v>
      </c>
    </row>
    <row r="4" spans="3:17" x14ac:dyDescent="0.25">
      <c r="Q4" s="37" t="s">
        <v>35</v>
      </c>
    </row>
    <row r="5" spans="3:17" x14ac:dyDescent="0.25">
      <c r="Q5" s="37" t="s">
        <v>36</v>
      </c>
    </row>
    <row r="6" spans="3:17" x14ac:dyDescent="0.25">
      <c r="C6" s="44" t="s">
        <v>72</v>
      </c>
      <c r="D6" s="44"/>
      <c r="E6" s="44"/>
      <c r="F6" s="44"/>
      <c r="I6" s="45" t="s">
        <v>79</v>
      </c>
      <c r="J6" s="45"/>
      <c r="K6" s="45"/>
      <c r="L6" s="45"/>
      <c r="Q6" s="36" t="s">
        <v>39</v>
      </c>
    </row>
    <row r="7" spans="3:17" x14ac:dyDescent="0.25">
      <c r="Q7" s="14" t="s">
        <v>38</v>
      </c>
    </row>
    <row r="8" spans="3:17" x14ac:dyDescent="0.25">
      <c r="C8" t="s">
        <v>73</v>
      </c>
      <c r="F8" s="31">
        <f>COUNTIF(data[],'Dynamic sales Report'!D3)</f>
        <v>53</v>
      </c>
      <c r="I8" s="38"/>
      <c r="J8" s="38" t="s">
        <v>1</v>
      </c>
      <c r="K8" s="38" t="s">
        <v>50</v>
      </c>
      <c r="L8" s="38"/>
      <c r="Q8" s="15" t="s">
        <v>34</v>
      </c>
    </row>
    <row r="9" spans="3:17" x14ac:dyDescent="0.25">
      <c r="I9" s="27" t="s">
        <v>40</v>
      </c>
      <c r="J9">
        <f>SUMIFS(data[Amount],data[Sales Person],I9,data[Geography],$D$3)</f>
        <v>38325</v>
      </c>
      <c r="K9" s="19">
        <f>SUMIFS(data[Units],data[Sales Person],I9,data[Geography],$D$3)</f>
        <v>1833</v>
      </c>
      <c r="L9" s="18">
        <f>IF(J9&gt;12000,1,-1)</f>
        <v>1</v>
      </c>
    </row>
    <row r="10" spans="3:17" x14ac:dyDescent="0.25">
      <c r="C10" s="38"/>
      <c r="D10" s="38"/>
      <c r="E10" s="40" t="s">
        <v>74</v>
      </c>
      <c r="F10" s="40" t="s">
        <v>75</v>
      </c>
      <c r="I10" s="28" t="s">
        <v>8</v>
      </c>
      <c r="J10" s="19">
        <f>SUMIFS(data[Amount],data[Sales Person],I10,data[Geography],$D$3)</f>
        <v>25151</v>
      </c>
      <c r="K10" s="19">
        <f>SUMIFS(data[Units],data[Sales Person],I10,data[Geography],$D$3)</f>
        <v>1707</v>
      </c>
      <c r="L10" s="18">
        <f t="shared" ref="L10:L18" si="0">IF(J10&gt;12000,1,-1)</f>
        <v>1</v>
      </c>
    </row>
    <row r="11" spans="3:17" x14ac:dyDescent="0.25">
      <c r="C11" t="s">
        <v>76</v>
      </c>
      <c r="E11" s="16">
        <f>SUMIFS(data[Amount],data[Geography],D3)</f>
        <v>189434</v>
      </c>
      <c r="F11" s="16">
        <f>AVERAGEIFS(data[Amount],data[Geography],$D$3)</f>
        <v>3574.2264150943397</v>
      </c>
      <c r="I11" s="27" t="s">
        <v>9</v>
      </c>
      <c r="J11" s="19">
        <f>SUMIFS(data[Amount],data[Sales Person],I11,data[Geography],$D$3)</f>
        <v>11319</v>
      </c>
      <c r="K11" s="19">
        <f>SUMIFS(data[Units],data[Sales Person],I11,data[Geography],$D$3)</f>
        <v>693</v>
      </c>
      <c r="L11" s="18">
        <f t="shared" si="0"/>
        <v>-1</v>
      </c>
    </row>
    <row r="12" spans="3:17" x14ac:dyDescent="0.25">
      <c r="C12" t="s">
        <v>77</v>
      </c>
      <c r="E12" s="16">
        <f>SUMIFS(data[[total cost ]],data[Geography],D3)</f>
        <v>107216.28</v>
      </c>
      <c r="F12" s="16">
        <f>AVERAGEIFS(data[[total cost ]],data[Geography],$D$3)</f>
        <v>2022.9486792452831</v>
      </c>
      <c r="I12" s="28" t="s">
        <v>41</v>
      </c>
      <c r="J12" s="19">
        <f>SUMIFS(data[Amount],data[Sales Person],I12,data[Geography],$D$3)</f>
        <v>15785</v>
      </c>
      <c r="K12" s="19">
        <f>SUMIFS(data[Units],data[Sales Person],I12,data[Geography],$D$3)</f>
        <v>699</v>
      </c>
      <c r="L12" s="18">
        <f t="shared" si="0"/>
        <v>1</v>
      </c>
    </row>
    <row r="13" spans="3:17" x14ac:dyDescent="0.25">
      <c r="C13" t="s">
        <v>70</v>
      </c>
      <c r="E13" s="16">
        <f>SUMIFS(data[profit],data[Geography],D3)</f>
        <v>82217.720000000016</v>
      </c>
      <c r="F13" s="16">
        <f>AVERAGEIFS(data[profit],data[Geography],$D$3)</f>
        <v>1551.2777358490569</v>
      </c>
      <c r="I13" s="27" t="s">
        <v>6</v>
      </c>
      <c r="J13" s="19">
        <f>SUMIFS(data[Amount],data[Sales Person],I13,data[Geography],$D$3)</f>
        <v>11018</v>
      </c>
      <c r="K13" s="19">
        <f>SUMIFS(data[Units],data[Sales Person],I13,data[Geography],$D$3)</f>
        <v>972</v>
      </c>
      <c r="L13" s="18">
        <f t="shared" si="0"/>
        <v>-1</v>
      </c>
    </row>
    <row r="14" spans="3:17" x14ac:dyDescent="0.25">
      <c r="C14" t="s">
        <v>78</v>
      </c>
      <c r="E14" s="31">
        <f>SUMIFS(data[Units],data[Geography],D3)</f>
        <v>10158</v>
      </c>
      <c r="F14" s="41">
        <f>AVERAGEIFS(data[Units],data[Geography],$D$3)</f>
        <v>191.66037735849056</v>
      </c>
      <c r="I14" s="27" t="s">
        <v>7</v>
      </c>
      <c r="J14" s="19">
        <f>SUMIFS(data[Amount],data[Sales Person],I14,data[Geography],$D$3)</f>
        <v>28546</v>
      </c>
      <c r="K14" s="19">
        <f>SUMIFS(data[Units],data[Sales Person],I14,data[Geography],$D$3)</f>
        <v>1005</v>
      </c>
      <c r="L14" s="18">
        <f t="shared" si="0"/>
        <v>1</v>
      </c>
    </row>
    <row r="15" spans="3:17" x14ac:dyDescent="0.25">
      <c r="I15" s="28" t="s">
        <v>5</v>
      </c>
      <c r="J15" s="19">
        <f>SUMIFS(data[Amount],data[Sales Person],I15,data[Geography],$D$3)</f>
        <v>28273</v>
      </c>
      <c r="K15" s="19">
        <f>SUMIFS(data[Units],data[Sales Person],I15,data[Geography],$D$3)</f>
        <v>912</v>
      </c>
      <c r="L15" s="18">
        <f t="shared" si="0"/>
        <v>1</v>
      </c>
    </row>
    <row r="16" spans="3:17" x14ac:dyDescent="0.25">
      <c r="I16" s="27" t="s">
        <v>2</v>
      </c>
      <c r="J16" s="19">
        <f>SUMIFS(data[Amount],data[Sales Person],I16,data[Geography],$D$3)</f>
        <v>2142</v>
      </c>
      <c r="K16" s="19">
        <f>SUMIFS(data[Units],data[Sales Person],I16,data[Geography],$D$3)</f>
        <v>318</v>
      </c>
      <c r="L16" s="18">
        <f t="shared" si="0"/>
        <v>-1</v>
      </c>
    </row>
    <row r="17" spans="9:12" x14ac:dyDescent="0.25">
      <c r="I17" s="28" t="s">
        <v>3</v>
      </c>
      <c r="J17" s="19">
        <f>SUMIFS(data[Amount],data[Sales Person],I17,data[Geography],$D$3)</f>
        <v>16492</v>
      </c>
      <c r="K17" s="19">
        <f>SUMIFS(data[Units],data[Sales Person],I17,data[Geography],$D$3)</f>
        <v>1215</v>
      </c>
      <c r="L17" s="18">
        <f t="shared" si="0"/>
        <v>1</v>
      </c>
    </row>
    <row r="18" spans="9:12" x14ac:dyDescent="0.25">
      <c r="I18" s="27" t="s">
        <v>10</v>
      </c>
      <c r="J18" s="19">
        <f>SUMIFS(data[Amount],data[Sales Person],I18,data[Geography],$D$3)</f>
        <v>12383</v>
      </c>
      <c r="K18" s="19">
        <f>SUMIFS(data[Units],data[Sales Person],I18,data[Geography],$D$3)</f>
        <v>804</v>
      </c>
      <c r="L18" s="18">
        <f t="shared" si="0"/>
        <v>1</v>
      </c>
    </row>
  </sheetData>
  <mergeCells count="2">
    <mergeCell ref="C6:F6"/>
    <mergeCell ref="I6:L6"/>
  </mergeCells>
  <conditionalFormatting sqref="L8">
    <cfRule type="iconSet" priority="2">
      <iconSet iconSet="3Symbols2">
        <cfvo type="percent" val="0"/>
        <cfvo type="percent" val="33"/>
        <cfvo type="percent" val="67"/>
      </iconSet>
    </cfRule>
  </conditionalFormatting>
  <dataValidations count="1">
    <dataValidation type="list" allowBlank="1" showInputMessage="1" showErrorMessage="1" sqref="D3" xr:uid="{7561F50A-143A-4106-BAD7-EE64369473E0}">
      <formula1>$Q$3:$Q$8</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E89F9156-1F63-434C-904F-5FFE45C3D457}">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General statistics</vt:lpstr>
      <vt:lpstr>Explatory Data Analysis</vt:lpstr>
      <vt:lpstr>Sales By Country with Pivot</vt:lpstr>
      <vt:lpstr>Sales By Country</vt:lpstr>
      <vt:lpstr>Top 5 products </vt:lpstr>
      <vt:lpstr>Best slaes person by country </vt:lpstr>
      <vt:lpstr>Profit per product </vt:lpstr>
      <vt:lpstr>Dynamic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2022-06-06T20:18:37Z</dcterms:modified>
</cp:coreProperties>
</file>