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ncials" sheetId="1" r:id="rId4"/>
    <sheet state="visible" name="WACC" sheetId="2" r:id="rId5"/>
    <sheet state="visible" name="DCF" sheetId="3" r:id="rId6"/>
    <sheet state="visible" name="Sheet1" sheetId="4" r:id="rId7"/>
  </sheets>
  <definedNames/>
  <calcPr/>
</workbook>
</file>

<file path=xl/sharedStrings.xml><?xml version="1.0" encoding="utf-8"?>
<sst xmlns="http://schemas.openxmlformats.org/spreadsheetml/2006/main" count="186" uniqueCount="179">
  <si>
    <t>BMW Income Statement</t>
  </si>
  <si>
    <t>EUR, '000 000</t>
  </si>
  <si>
    <t>Total Revenue</t>
  </si>
  <si>
    <t xml:space="preserve">   Revenue</t>
  </si>
  <si>
    <t xml:space="preserve">   Other Revenue, Total</t>
  </si>
  <si>
    <t>Cost of Revenue, Total</t>
  </si>
  <si>
    <t>Gross Profit</t>
  </si>
  <si>
    <t>Total Operating Expenses</t>
  </si>
  <si>
    <t xml:space="preserve">   Selling/General/Admin. Expenses, Total</t>
  </si>
  <si>
    <t xml:space="preserve">   Research &amp; Development</t>
  </si>
  <si>
    <t xml:space="preserve">   Depreciation / Amortization</t>
  </si>
  <si>
    <t xml:space="preserve">   Interest Expense (Income) - Net Operating</t>
  </si>
  <si>
    <t xml:space="preserve">   Unusual Expense (Income)</t>
  </si>
  <si>
    <t xml:space="preserve">   Other Operating Expenses, Total</t>
  </si>
  <si>
    <t>Operating Income</t>
  </si>
  <si>
    <t>Interest Income (Expense), Net Non-Operating</t>
  </si>
  <si>
    <t>Gain (Loss) on Sale of Assets</t>
  </si>
  <si>
    <t>Other, Net</t>
  </si>
  <si>
    <t>Net Income Before Taxes</t>
  </si>
  <si>
    <t>Provision for Income Taxes</t>
  </si>
  <si>
    <t>Net Income After Taxes</t>
  </si>
  <si>
    <t>Minority Interest</t>
  </si>
  <si>
    <t>Equity In Affiliates</t>
  </si>
  <si>
    <t>U.S GAAP Adjustment</t>
  </si>
  <si>
    <t>Net Income Before Extraordinary Items</t>
  </si>
  <si>
    <t>Total Extraordinary Items</t>
  </si>
  <si>
    <t>Net Income</t>
  </si>
  <si>
    <t>Total Adjustments to Net Income</t>
  </si>
  <si>
    <t>Income Available to Common Excluding Extraordinary Items</t>
  </si>
  <si>
    <t>Dilution Adjustment</t>
  </si>
  <si>
    <t>Diluted Net Income</t>
  </si>
  <si>
    <t>Diluted Weighted Average Shares</t>
  </si>
  <si>
    <t>Diluted EPS Excluding Extraordinary Items</t>
  </si>
  <si>
    <t>DPS - Common Stock Primary Issue</t>
  </si>
  <si>
    <t>Diluted Normalized EPS</t>
  </si>
  <si>
    <t>BMW Balance Sheet</t>
  </si>
  <si>
    <t>Total Current Assets</t>
  </si>
  <si>
    <t xml:space="preserve">   Cash and Short Term Investments</t>
  </si>
  <si>
    <t xml:space="preserve">       Cash</t>
  </si>
  <si>
    <t xml:space="preserve">       Cash &amp; Equivalents</t>
  </si>
  <si>
    <t xml:space="preserve">       Short Term Investments</t>
  </si>
  <si>
    <t xml:space="preserve">   Total Receivables, Net</t>
  </si>
  <si>
    <t xml:space="preserve">       Accounts Receivables - Trade, Net</t>
  </si>
  <si>
    <t xml:space="preserve">   Total Inventory</t>
  </si>
  <si>
    <t xml:space="preserve">   Prepaid Expenses</t>
  </si>
  <si>
    <t xml:space="preserve">   Other Current Assets, Total</t>
  </si>
  <si>
    <t>Total Assets</t>
  </si>
  <si>
    <t xml:space="preserve">   Property/Plant/Equipment, Total - Net</t>
  </si>
  <si>
    <t xml:space="preserve">       Property/Plant/Equipment, Total - Gross</t>
  </si>
  <si>
    <t xml:space="preserve">       Accumulated Depreciation, Total</t>
  </si>
  <si>
    <t xml:space="preserve">   Goodwill, Net</t>
  </si>
  <si>
    <t xml:space="preserve">   Intangibles, Net</t>
  </si>
  <si>
    <t xml:space="preserve">   Long Term Investments</t>
  </si>
  <si>
    <t xml:space="preserve">   Note Receivable - Long Term</t>
  </si>
  <si>
    <t xml:space="preserve">   Other Long Term Assets, Total</t>
  </si>
  <si>
    <t xml:space="preserve">   Other Assets, Total</t>
  </si>
  <si>
    <t>Total Current Liabilities</t>
  </si>
  <si>
    <t xml:space="preserve">   Accounts Payable</t>
  </si>
  <si>
    <t xml:space="preserve">   Payable/Accrued</t>
  </si>
  <si>
    <t xml:space="preserve">   Accrued Expenses</t>
  </si>
  <si>
    <t xml:space="preserve">   Notes Payable/Short Term Debt</t>
  </si>
  <si>
    <t xml:space="preserve">   Current Port. of LT Debt/Capital Leases</t>
  </si>
  <si>
    <t xml:space="preserve">   Other Current liabilities, Total</t>
  </si>
  <si>
    <t>Total Liabilities</t>
  </si>
  <si>
    <t xml:space="preserve">   Total Long Term Debt</t>
  </si>
  <si>
    <t xml:space="preserve">       Long Term Debt</t>
  </si>
  <si>
    <t xml:space="preserve">       Capital Lease Obligations</t>
  </si>
  <si>
    <t xml:space="preserve">   Deferred Income Tax</t>
  </si>
  <si>
    <t xml:space="preserve">   Minority Interest</t>
  </si>
  <si>
    <t xml:space="preserve">   Other Liabilities, Total</t>
  </si>
  <si>
    <t>Total Equity</t>
  </si>
  <si>
    <t xml:space="preserve">   Redeemable Preferred Stock, Total</t>
  </si>
  <si>
    <t xml:space="preserve">   Preferred Stock - Non Redeemable, Net</t>
  </si>
  <si>
    <t xml:space="preserve">   Common Stock, Total</t>
  </si>
  <si>
    <t xml:space="preserve">   Additional Paid-In Capital</t>
  </si>
  <si>
    <t xml:space="preserve">   Retained Earnings (Accumulated Deficit)</t>
  </si>
  <si>
    <t xml:space="preserve">   Treasury Stock - Common</t>
  </si>
  <si>
    <t xml:space="preserve">   ESOP Debt Guarantee</t>
  </si>
  <si>
    <t xml:space="preserve">   Unrealized Gain (Loss)</t>
  </si>
  <si>
    <t xml:space="preserve">   Other Equity, Total</t>
  </si>
  <si>
    <t>Total Liabilities &amp; Shareholders' Equity</t>
  </si>
  <si>
    <t>Total Common Shares Outstanding</t>
  </si>
  <si>
    <t>Total Preferred Shares Outstanding</t>
  </si>
  <si>
    <t>BMW Cash Flow Statement</t>
  </si>
  <si>
    <t>Net Income/Starting Line</t>
  </si>
  <si>
    <t>Cash From Operating Activities</t>
  </si>
  <si>
    <t xml:space="preserve">   Depreciation/Depletion</t>
  </si>
  <si>
    <t xml:space="preserve">   Amortization</t>
  </si>
  <si>
    <t xml:space="preserve">   Deferred Taxes</t>
  </si>
  <si>
    <t xml:space="preserve">   Non-Cash Items</t>
  </si>
  <si>
    <t xml:space="preserve">   Cash Receipts</t>
  </si>
  <si>
    <t xml:space="preserve">   Cash Payments</t>
  </si>
  <si>
    <t xml:space="preserve">   Cash Taxes Paid</t>
  </si>
  <si>
    <t xml:space="preserve">   Cash Interest Paid</t>
  </si>
  <si>
    <t xml:space="preserve">   Changes in Working Capital</t>
  </si>
  <si>
    <t>Cash From Investing Activities</t>
  </si>
  <si>
    <t xml:space="preserve">   Capital Expenditures</t>
  </si>
  <si>
    <t xml:space="preserve">   Other Investing Cash Flow Items, Total</t>
  </si>
  <si>
    <t>Cash From Financing Activities</t>
  </si>
  <si>
    <t xml:space="preserve">   Financing Cash Flow Items</t>
  </si>
  <si>
    <t xml:space="preserve">   Total Cash Dividends Paid</t>
  </si>
  <si>
    <t xml:space="preserve">   Issuance (Retirement) of Stock, Net</t>
  </si>
  <si>
    <t xml:space="preserve">   Issuance (Retirement) of Debt, Net</t>
  </si>
  <si>
    <t xml:space="preserve">   Foreign Exchange Effects</t>
  </si>
  <si>
    <t>Net Change in Cash</t>
  </si>
  <si>
    <t xml:space="preserve">   Beginning Cash Balance</t>
  </si>
  <si>
    <t xml:space="preserve">   Ending Cash Balance</t>
  </si>
  <si>
    <t xml:space="preserve">   Free Cash Flow</t>
  </si>
  <si>
    <t xml:space="preserve">   Free Cash Flow Growth</t>
  </si>
  <si>
    <t xml:space="preserve">   Free Cash Flow Yield</t>
  </si>
  <si>
    <t>BMW financial statements: https://www.investing.com/equities/bay-mot-werke-financial-summary</t>
  </si>
  <si>
    <t>Comments</t>
  </si>
  <si>
    <t>Cost of Equity</t>
  </si>
  <si>
    <t>Tax Schedule</t>
  </si>
  <si>
    <t xml:space="preserve">     Equity Risk Premium</t>
  </si>
  <si>
    <t>Market Risk Premium in Germany as of 2019 according to Statista</t>
  </si>
  <si>
    <t xml:space="preserve"> (x) Beta</t>
  </si>
  <si>
    <t>Calculated in Introduction to Valuation with WACC</t>
  </si>
  <si>
    <t xml:space="preserve"> (+) Risk Free Rate</t>
  </si>
  <si>
    <t>Yearly Risk Free Rate in Germany as of 2019 according to Statista</t>
  </si>
  <si>
    <t>Cost of Debt</t>
  </si>
  <si>
    <t xml:space="preserve">      Average Yield on Debt</t>
  </si>
  <si>
    <t>Coupon of BMW bonds</t>
  </si>
  <si>
    <t xml:space="preserve"> (x) Tax Shield</t>
  </si>
  <si>
    <t>WACC</t>
  </si>
  <si>
    <t xml:space="preserve">  Percent of equity</t>
  </si>
  <si>
    <t>. Percent of debt</t>
  </si>
  <si>
    <t xml:space="preserve">WACC is the minimum return rate threshold for equity and debt investors to invest in the company, it combines the cost of equity and cost of debt with the respect to their share in the business' capital structure </t>
  </si>
  <si>
    <t xml:space="preserve">Beta can be calculated by: </t>
  </si>
  <si>
    <t xml:space="preserve">Covariance (BMW, Market index)/Variance (BMW) </t>
  </si>
  <si>
    <t>FCF = EBIT*(1-Tax Rate) + Depreciation &amp; Amortization - Net Capex - Increase in Working Capital</t>
  </si>
  <si>
    <t>Average</t>
  </si>
  <si>
    <t>Exit</t>
  </si>
  <si>
    <t>Revenue</t>
  </si>
  <si>
    <t>Revenue Growth</t>
  </si>
  <si>
    <t>Expenses Growth</t>
  </si>
  <si>
    <t>EBIT</t>
  </si>
  <si>
    <t>Tax Rate</t>
  </si>
  <si>
    <t>+ Depreciation &amp; Amortization</t>
  </si>
  <si>
    <t>- Net Capital Expenditure</t>
  </si>
  <si>
    <t>- Change in Working Capital</t>
  </si>
  <si>
    <t xml:space="preserve">Subtract change in WC as change in WC is calc by doing CA - CL for the year, increase in WC means CA&gt;CL, however increase in CA is not a cash inflow instead it could either be a cash outflow or just increase on paper due to receivables </t>
  </si>
  <si>
    <t xml:space="preserve">In real valuation its preferable to look for real drivers of revenue, costs, etc instead of just taking averages </t>
  </si>
  <si>
    <t>FCF</t>
  </si>
  <si>
    <t xml:space="preserve">WACC: </t>
  </si>
  <si>
    <t>NPV of FCF (Enterprise Value)</t>
  </si>
  <si>
    <t>&lt;-- WACC used as discount rate</t>
  </si>
  <si>
    <t>+ Cash and Cash Equivalents</t>
  </si>
  <si>
    <t>EV/EBITDA multiple</t>
  </si>
  <si>
    <t xml:space="preserve">&lt;--- can be found on google based on the size of the company, industry </t>
  </si>
  <si>
    <t>- Debt</t>
  </si>
  <si>
    <t>Terminal value</t>
  </si>
  <si>
    <t>Equity Value</t>
  </si>
  <si>
    <t>EV/EBITDA</t>
  </si>
  <si>
    <r>
      <rPr>
        <rFont val="Arial"/>
        <color theme="1"/>
      </rPr>
      <t xml:space="preserve">&lt;-- take last year's EBIT, add dep. and multiply by EV/EBITDA, this is the </t>
    </r>
    <r>
      <rPr>
        <rFont val="Arial"/>
        <b/>
        <color theme="1"/>
      </rPr>
      <t>terminal value</t>
    </r>
  </si>
  <si>
    <t>Shares outstanding (mln)</t>
  </si>
  <si>
    <t>Fair value per share</t>
  </si>
  <si>
    <t>Market price (as of 30 Dec 2019)</t>
  </si>
  <si>
    <t>Growth forecast</t>
  </si>
  <si>
    <t>&lt;= share is worth less than market value, price expected to decrease</t>
  </si>
  <si>
    <t>Hence, Sell</t>
  </si>
  <si>
    <t>Tax</t>
  </si>
  <si>
    <t>Depreciation</t>
  </si>
  <si>
    <t>Amortization</t>
  </si>
  <si>
    <t>Net CapX</t>
  </si>
  <si>
    <t>Inc. WC</t>
  </si>
  <si>
    <t>Yr1</t>
  </si>
  <si>
    <t>Yr2</t>
  </si>
  <si>
    <t>Yr3</t>
  </si>
  <si>
    <t>Yr4</t>
  </si>
  <si>
    <t>Yr5</t>
  </si>
  <si>
    <t>TV</t>
  </si>
  <si>
    <t xml:space="preserve">NPV: </t>
  </si>
  <si>
    <t>NPV Cf</t>
  </si>
  <si>
    <t>C&amp;CE</t>
  </si>
  <si>
    <t>Debt</t>
  </si>
  <si>
    <t># shares</t>
  </si>
  <si>
    <t>EV</t>
  </si>
  <si>
    <t>Share price fair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</si>
</sst>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0\)"/>
    <numFmt numFmtId="165" formatCode="#,##0;\(#,##0\)"/>
    <numFmt numFmtId="166" formatCode="0.000"/>
    <numFmt numFmtId="167" formatCode="&quot;$&quot;#,##0.00"/>
  </numFmts>
  <fonts count="20">
    <font>
      <sz val="10.0"/>
      <color rgb="FF000000"/>
      <name val="Arial"/>
      <scheme val="minor"/>
    </font>
    <font>
      <b/>
      <sz val="10.0"/>
      <color rgb="FFFFFFFF"/>
      <name val="Arial"/>
    </font>
    <font>
      <b/>
      <sz val="10.0"/>
      <color rgb="FF000000"/>
      <name val="Arial"/>
    </font>
    <font>
      <sz val="10.0"/>
      <color rgb="FF000000"/>
      <name val="Arial"/>
    </font>
    <font>
      <sz val="10.0"/>
      <color rgb="FF0000FF"/>
      <name val="Arial"/>
    </font>
    <font>
      <sz val="12.0"/>
      <color rgb="FF000000"/>
      <name val="Arial"/>
    </font>
    <font>
      <b/>
      <sz val="10.0"/>
      <color rgb="FF0000FF"/>
      <name val="Arial"/>
    </font>
    <font>
      <sz val="11.0"/>
      <color rgb="FF000000"/>
      <name val="Arial"/>
    </font>
    <font>
      <b/>
      <sz val="11.0"/>
      <color rgb="FF000000"/>
      <name val="Arial"/>
    </font>
    <font>
      <sz val="11.0"/>
      <color rgb="FF0000FF"/>
      <name val="Arial"/>
    </font>
    <font>
      <i/>
      <sz val="11.0"/>
      <color rgb="FF000000"/>
      <name val="Arial"/>
    </font>
    <font>
      <color theme="1"/>
      <name val="Arial"/>
      <scheme val="minor"/>
    </font>
    <font>
      <sz val="11.0"/>
      <color rgb="FF1155CC"/>
      <name val="Inconsolata"/>
    </font>
    <font>
      <sz val="11.0"/>
      <color theme="1"/>
      <name val="Cambria"/>
    </font>
    <font>
      <i/>
      <sz val="11.0"/>
      <color theme="1"/>
      <name val="Cambria"/>
    </font>
    <font>
      <b/>
      <sz val="11.0"/>
      <color theme="1"/>
      <name val="Cambria"/>
    </font>
    <font>
      <b/>
      <color theme="1"/>
      <name val="Arial"/>
      <scheme val="minor"/>
    </font>
    <font>
      <sz val="11.0"/>
      <color rgb="FF0000FF"/>
      <name val="Cambria"/>
    </font>
    <font>
      <b/>
      <sz val="11.0"/>
      <color rgb="FF000000"/>
      <name val="Cambria"/>
    </font>
    <font>
      <b/>
      <color rgb="FFFF0000"/>
      <name val="Arial"/>
      <scheme val="minor"/>
    </font>
  </fonts>
  <fills count="5">
    <fill>
      <patternFill patternType="none"/>
    </fill>
    <fill>
      <patternFill patternType="lightGray"/>
    </fill>
    <fill>
      <patternFill patternType="solid">
        <fgColor rgb="FF0B5394"/>
        <bgColor rgb="FF0B5394"/>
      </patternFill>
    </fill>
    <fill>
      <patternFill patternType="solid">
        <fgColor rgb="FFFFFFFF"/>
        <bgColor rgb="FFFFFFFF"/>
      </patternFill>
    </fill>
    <fill>
      <patternFill patternType="solid">
        <fgColor rgb="FFD9D9D9"/>
        <bgColor rgb="FFD9D9D9"/>
      </patternFill>
    </fill>
  </fills>
  <borders count="2">
    <border/>
    <border>
      <left/>
      <right/>
      <top/>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1" numFmtId="0" xfId="0" applyAlignment="1" applyBorder="1" applyFont="1">
      <alignment horizontal="right" shrinkToFit="0" vertical="bottom" wrapText="0"/>
    </xf>
    <xf borderId="0" fillId="0" fontId="2" numFmtId="0" xfId="0" applyAlignment="1" applyFont="1">
      <alignment horizontal="left" shrinkToFit="0" vertical="bottom" wrapText="0"/>
    </xf>
    <xf borderId="0" fillId="0" fontId="2" numFmtId="164" xfId="0" applyAlignment="1" applyFont="1" applyNumberFormat="1">
      <alignment horizontal="right" shrinkToFit="0" vertical="bottom" wrapText="0"/>
    </xf>
    <xf borderId="0" fillId="0" fontId="3" numFmtId="0" xfId="0" applyAlignment="1" applyFont="1">
      <alignment horizontal="left" shrinkToFit="0" vertical="bottom" wrapText="0"/>
    </xf>
    <xf borderId="0" fillId="0" fontId="4" numFmtId="164" xfId="0" applyAlignment="1" applyFont="1" applyNumberFormat="1">
      <alignment horizontal="right" shrinkToFit="0" vertical="bottom" wrapText="0"/>
    </xf>
    <xf borderId="1" fillId="3" fontId="5" numFmtId="0" xfId="0" applyAlignment="1" applyBorder="1" applyFill="1" applyFont="1">
      <alignment shrinkToFit="0" vertical="bottom" wrapText="0"/>
    </xf>
    <xf borderId="0" fillId="0" fontId="5" numFmtId="0" xfId="0" applyAlignment="1" applyFont="1">
      <alignment shrinkToFit="0" vertical="bottom" wrapText="0"/>
    </xf>
    <xf borderId="0" fillId="0" fontId="2" numFmtId="3" xfId="0" applyAlignment="1" applyFont="1" applyNumberFormat="1">
      <alignment horizontal="left" shrinkToFit="0" vertical="bottom" wrapText="0"/>
    </xf>
    <xf borderId="0" fillId="0" fontId="3" numFmtId="3" xfId="0" applyAlignment="1" applyFont="1" applyNumberFormat="1">
      <alignment horizontal="left" shrinkToFit="0" vertical="bottom" wrapText="0"/>
    </xf>
    <xf borderId="0" fillId="0" fontId="3" numFmtId="164" xfId="0" applyAlignment="1" applyFont="1" applyNumberFormat="1">
      <alignment horizontal="right" shrinkToFit="0" vertical="bottom" wrapText="0"/>
    </xf>
    <xf borderId="0" fillId="0" fontId="6" numFmtId="164" xfId="0" applyAlignment="1" applyFont="1" applyNumberFormat="1">
      <alignment horizontal="right" shrinkToFit="0" vertical="bottom" wrapText="0"/>
    </xf>
    <xf borderId="0" fillId="0" fontId="3" numFmtId="3" xfId="0" applyAlignment="1" applyFont="1" applyNumberFormat="1">
      <alignment horizontal="center" shrinkToFit="0" vertical="bottom" wrapText="0"/>
    </xf>
    <xf borderId="0" fillId="0" fontId="3" numFmtId="0" xfId="0" applyAlignment="1" applyFont="1">
      <alignment shrinkToFit="0" vertical="bottom" wrapText="0"/>
    </xf>
    <xf borderId="0" fillId="0" fontId="2" numFmtId="165" xfId="0" applyAlignment="1" applyFont="1" applyNumberFormat="1">
      <alignment horizontal="right" shrinkToFit="0" vertical="bottom" wrapText="0"/>
    </xf>
    <xf borderId="0" fillId="0" fontId="3" numFmtId="165" xfId="0" applyAlignment="1" applyFont="1" applyNumberFormat="1">
      <alignment horizontal="right" shrinkToFit="0" vertical="bottom" wrapText="0"/>
    </xf>
    <xf borderId="0" fillId="0" fontId="4" numFmtId="165" xfId="0" applyAlignment="1" applyFont="1" applyNumberFormat="1">
      <alignment horizontal="right" shrinkToFit="0" vertical="bottom" wrapText="0"/>
    </xf>
    <xf borderId="0" fillId="0" fontId="6" numFmtId="165" xfId="0" applyAlignment="1" applyFont="1" applyNumberFormat="1">
      <alignment horizontal="right" shrinkToFit="0" vertical="bottom" wrapText="0"/>
    </xf>
    <xf borderId="0" fillId="0" fontId="2" numFmtId="0" xfId="0" applyAlignment="1" applyFont="1">
      <alignment horizontal="center" shrinkToFit="0" vertical="bottom" wrapText="0"/>
    </xf>
    <xf borderId="0" fillId="0" fontId="2" numFmtId="165" xfId="0" applyAlignment="1" applyFont="1" applyNumberFormat="1">
      <alignment horizontal="left" shrinkToFit="0" vertical="bottom" wrapText="0"/>
    </xf>
    <xf borderId="0" fillId="0" fontId="3" numFmtId="165" xfId="0" applyAlignment="1" applyFont="1" applyNumberFormat="1">
      <alignment horizontal="left" shrinkToFit="0" vertical="bottom" wrapText="0"/>
    </xf>
    <xf borderId="0" fillId="0" fontId="2" numFmtId="3" xfId="0" applyAlignment="1" applyFont="1" applyNumberFormat="1">
      <alignment horizontal="center" shrinkToFit="0" vertical="bottom" wrapText="0"/>
    </xf>
    <xf borderId="0" fillId="0" fontId="7" numFmtId="0" xfId="0" applyAlignment="1" applyFont="1">
      <alignment shrinkToFit="0" vertical="bottom" wrapText="1"/>
    </xf>
    <xf borderId="0" fillId="0" fontId="8" numFmtId="0" xfId="0" applyAlignment="1" applyFont="1">
      <alignment shrinkToFit="0" vertical="bottom" wrapText="0"/>
    </xf>
    <xf borderId="0" fillId="0" fontId="8" numFmtId="10" xfId="0" applyAlignment="1" applyFont="1" applyNumberFormat="1">
      <alignment shrinkToFit="0" vertical="bottom" wrapText="0"/>
    </xf>
    <xf borderId="0" fillId="0" fontId="7" numFmtId="0" xfId="0" applyAlignment="1" applyFont="1">
      <alignment shrinkToFit="0" vertical="bottom" wrapText="0"/>
    </xf>
    <xf borderId="0" fillId="0" fontId="9" numFmtId="10" xfId="0" applyAlignment="1" applyFont="1" applyNumberFormat="1">
      <alignment shrinkToFit="0" vertical="bottom" wrapText="0"/>
    </xf>
    <xf borderId="0" fillId="0" fontId="10" numFmtId="0" xfId="0" applyAlignment="1" applyFont="1">
      <alignment shrinkToFit="0" vertical="bottom" wrapText="0"/>
    </xf>
    <xf borderId="0" fillId="0" fontId="9" numFmtId="166" xfId="0" applyAlignment="1" applyFont="1" applyNumberFormat="1">
      <alignment shrinkToFit="0" vertical="bottom" wrapText="0"/>
    </xf>
    <xf borderId="0" fillId="0" fontId="7" numFmtId="10" xfId="0" applyAlignment="1" applyFont="1" applyNumberFormat="1">
      <alignment shrinkToFit="0" vertical="bottom" wrapText="0"/>
    </xf>
    <xf borderId="0" fillId="0" fontId="7" numFmtId="1" xfId="0" applyAlignment="1" applyFont="1" applyNumberFormat="1">
      <alignment shrinkToFit="0" vertical="bottom" wrapText="0"/>
    </xf>
    <xf borderId="0" fillId="0" fontId="11" numFmtId="0" xfId="0" applyAlignment="1" applyFont="1">
      <alignment readingOrder="0"/>
    </xf>
    <xf borderId="1" fillId="3" fontId="12" numFmtId="0" xfId="0" applyAlignment="1" applyBorder="1" applyFont="1">
      <alignment horizontal="left" shrinkToFit="0" vertical="bottom" wrapText="0"/>
    </xf>
    <xf borderId="1" fillId="4" fontId="13" numFmtId="165" xfId="0" applyAlignment="1" applyBorder="1" applyFill="1" applyFont="1" applyNumberFormat="1">
      <alignment shrinkToFit="0" vertical="bottom" wrapText="0"/>
    </xf>
    <xf borderId="1" fillId="4" fontId="13" numFmtId="10" xfId="0" applyAlignment="1" applyBorder="1" applyFont="1" applyNumberFormat="1">
      <alignment shrinkToFit="0" vertical="bottom" wrapText="0"/>
    </xf>
    <xf borderId="0" fillId="0" fontId="13" numFmtId="165" xfId="0" applyAlignment="1" applyFont="1" applyNumberFormat="1">
      <alignment shrinkToFit="0" vertical="bottom" wrapText="0"/>
    </xf>
    <xf borderId="0" fillId="0" fontId="14" numFmtId="0" xfId="0" applyAlignment="1" applyFont="1">
      <alignment shrinkToFit="0" vertical="bottom" wrapText="0"/>
    </xf>
    <xf borderId="0" fillId="4" fontId="11" numFmtId="10" xfId="0" applyFont="1" applyNumberFormat="1"/>
    <xf borderId="0" fillId="4" fontId="11" numFmtId="165" xfId="0" applyFont="1" applyNumberFormat="1"/>
    <xf borderId="1" fillId="4" fontId="15" numFmtId="165" xfId="0" applyAlignment="1" applyBorder="1" applyFont="1" applyNumberFormat="1">
      <alignment shrinkToFit="0" vertical="bottom" wrapText="0"/>
    </xf>
    <xf borderId="1" fillId="4" fontId="8" numFmtId="165" xfId="0" applyAlignment="1" applyBorder="1" applyFont="1" applyNumberFormat="1">
      <alignment shrinkToFit="0" vertical="bottom" wrapText="0"/>
    </xf>
    <xf borderId="0" fillId="0" fontId="16" numFmtId="0" xfId="0" applyAlignment="1" applyFont="1">
      <alignment readingOrder="0"/>
    </xf>
    <xf borderId="0" fillId="0" fontId="11" numFmtId="10" xfId="0" applyFont="1" applyNumberFormat="1"/>
    <xf borderId="0" fillId="0" fontId="9" numFmtId="0" xfId="0" applyAlignment="1" applyFont="1">
      <alignment shrinkToFit="0" vertical="bottom" wrapText="0"/>
    </xf>
    <xf borderId="1" fillId="4" fontId="13" numFmtId="0" xfId="0" applyAlignment="1" applyBorder="1" applyFont="1">
      <alignment shrinkToFit="0" vertical="bottom" wrapText="0"/>
    </xf>
    <xf borderId="0" fillId="0" fontId="17" numFmtId="0" xfId="0" applyAlignment="1" applyFont="1">
      <alignment shrinkToFit="0" vertical="bottom" wrapText="0"/>
    </xf>
    <xf borderId="1" fillId="4" fontId="15" numFmtId="2" xfId="0" applyAlignment="1" applyBorder="1" applyFont="1" applyNumberFormat="1">
      <alignment shrinkToFit="0" vertical="bottom" wrapText="0"/>
    </xf>
    <xf borderId="1" fillId="4" fontId="18" numFmtId="10" xfId="0" applyAlignment="1" applyBorder="1" applyFont="1" applyNumberFormat="1">
      <alignment shrinkToFit="0" vertical="bottom" wrapText="0"/>
    </xf>
    <xf borderId="0" fillId="0" fontId="19" numFmtId="0" xfId="0" applyAlignment="1" applyFont="1">
      <alignment readingOrder="0"/>
    </xf>
    <xf borderId="0" fillId="0" fontId="11" numFmtId="10" xfId="0" applyAlignment="1" applyFont="1" applyNumberFormat="1">
      <alignment readingOrder="0"/>
    </xf>
    <xf borderId="0" fillId="0" fontId="11" numFmtId="0" xfId="0" applyFont="1"/>
    <xf borderId="0" fillId="0" fontId="11" numFmtId="16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857250</xdr:colOff>
      <xdr:row>14</xdr:row>
      <xdr:rowOff>19050</xdr:rowOff>
    </xdr:from>
    <xdr:ext cx="3419475" cy="27051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962025</xdr:colOff>
      <xdr:row>14</xdr:row>
      <xdr:rowOff>19050</xdr:rowOff>
    </xdr:from>
    <xdr:ext cx="3419475" cy="17907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38"/>
    <col customWidth="1" min="2" max="4" width="9.38"/>
    <col customWidth="1" min="5" max="5" width="10.38"/>
    <col customWidth="1" min="6" max="26" width="14.5"/>
  </cols>
  <sheetData>
    <row r="1" ht="15.75" customHeight="1">
      <c r="A1" s="1" t="s">
        <v>0</v>
      </c>
      <c r="B1" s="1"/>
      <c r="C1" s="1"/>
      <c r="D1" s="1"/>
      <c r="E1" s="1"/>
    </row>
    <row r="2" ht="15.75" customHeight="1">
      <c r="A2" s="2" t="s">
        <v>1</v>
      </c>
      <c r="B2" s="1">
        <v>2016.0</v>
      </c>
      <c r="C2" s="1">
        <v>2017.0</v>
      </c>
      <c r="D2" s="1">
        <v>2018.0</v>
      </c>
      <c r="E2" s="1">
        <v>2019.0</v>
      </c>
    </row>
    <row r="3" ht="15.75" customHeight="1">
      <c r="A3" s="3" t="s">
        <v>2</v>
      </c>
      <c r="B3" s="4">
        <f t="shared" ref="B3:E3" si="1">SUM(B4:B5)</f>
        <v>94163</v>
      </c>
      <c r="C3" s="4">
        <f t="shared" si="1"/>
        <v>98282</v>
      </c>
      <c r="D3" s="4">
        <f t="shared" si="1"/>
        <v>96855</v>
      </c>
      <c r="E3" s="4">
        <f t="shared" si="1"/>
        <v>104210</v>
      </c>
    </row>
    <row r="4" ht="15.75" customHeight="1">
      <c r="A4" s="5" t="s">
        <v>3</v>
      </c>
      <c r="B4" s="6">
        <v>94163.0</v>
      </c>
      <c r="C4" s="6">
        <v>98282.0</v>
      </c>
      <c r="D4" s="6">
        <v>96855.0</v>
      </c>
      <c r="E4" s="6">
        <v>104210.0</v>
      </c>
    </row>
    <row r="5" ht="15.75" customHeight="1">
      <c r="A5" s="5" t="s">
        <v>4</v>
      </c>
      <c r="B5" s="6">
        <v>0.0</v>
      </c>
      <c r="C5" s="6">
        <v>0.0</v>
      </c>
      <c r="D5" s="6">
        <v>0.0</v>
      </c>
      <c r="E5" s="6">
        <v>0.0</v>
      </c>
      <c r="H5" s="7"/>
    </row>
    <row r="6" ht="15.75" customHeight="1">
      <c r="A6" s="5" t="s">
        <v>5</v>
      </c>
      <c r="B6" s="6">
        <v>75442.0</v>
      </c>
      <c r="C6" s="6">
        <v>78329.0</v>
      </c>
      <c r="D6" s="6">
        <v>78477.0</v>
      </c>
      <c r="E6" s="6">
        <v>86147.0</v>
      </c>
      <c r="H6" s="7"/>
    </row>
    <row r="7" ht="15.75" customHeight="1">
      <c r="A7" s="3" t="s">
        <v>6</v>
      </c>
      <c r="B7" s="4">
        <f t="shared" ref="B7:E7" si="2">B3-B6</f>
        <v>18721</v>
      </c>
      <c r="C7" s="4">
        <f t="shared" si="2"/>
        <v>19953</v>
      </c>
      <c r="D7" s="4">
        <f t="shared" si="2"/>
        <v>18378</v>
      </c>
      <c r="E7" s="4">
        <f t="shared" si="2"/>
        <v>18063</v>
      </c>
    </row>
    <row r="8" ht="15.75" customHeight="1">
      <c r="A8" s="3" t="s">
        <v>7</v>
      </c>
      <c r="B8" s="4">
        <f t="shared" ref="B8:E8" si="3">B6+SUM(B9:B14)</f>
        <v>84777</v>
      </c>
      <c r="C8" s="4">
        <f t="shared" si="3"/>
        <v>88383</v>
      </c>
      <c r="D8" s="4">
        <f t="shared" si="3"/>
        <v>87922</v>
      </c>
      <c r="E8" s="4">
        <f t="shared" si="3"/>
        <v>96799</v>
      </c>
      <c r="H8" s="8"/>
    </row>
    <row r="9" ht="15.75" customHeight="1">
      <c r="A9" s="5" t="s">
        <v>8</v>
      </c>
      <c r="B9" s="6">
        <v>9158.0</v>
      </c>
      <c r="C9" s="6">
        <v>9560.0</v>
      </c>
      <c r="D9" s="6">
        <v>9568.0</v>
      </c>
      <c r="E9" s="6">
        <v>9367.0</v>
      </c>
      <c r="H9" s="8"/>
    </row>
    <row r="10" ht="15.75" customHeight="1">
      <c r="A10" s="5" t="s">
        <v>9</v>
      </c>
      <c r="B10" s="6">
        <v>0.0</v>
      </c>
      <c r="C10" s="6">
        <v>0.0</v>
      </c>
      <c r="D10" s="6">
        <v>0.0</v>
      </c>
      <c r="E10" s="6">
        <v>0.0</v>
      </c>
    </row>
    <row r="11" ht="15.75" customHeight="1">
      <c r="A11" s="5" t="s">
        <v>10</v>
      </c>
      <c r="B11" s="6">
        <v>0.0</v>
      </c>
      <c r="C11" s="6">
        <v>0.0</v>
      </c>
      <c r="D11" s="6">
        <v>0.0</v>
      </c>
      <c r="E11" s="6">
        <v>0.0</v>
      </c>
      <c r="H11" s="8"/>
    </row>
    <row r="12" ht="15.75" customHeight="1">
      <c r="A12" s="5" t="s">
        <v>11</v>
      </c>
      <c r="B12" s="6">
        <v>-13.0</v>
      </c>
      <c r="C12" s="6">
        <v>-36.0</v>
      </c>
      <c r="D12" s="6">
        <v>-50.0</v>
      </c>
      <c r="E12" s="6">
        <v>33.0</v>
      </c>
      <c r="H12" s="8"/>
    </row>
    <row r="13" ht="15.75" customHeight="1">
      <c r="A13" s="5" t="s">
        <v>12</v>
      </c>
      <c r="B13" s="6">
        <v>-69.0</v>
      </c>
      <c r="C13" s="6">
        <v>-59.0</v>
      </c>
      <c r="D13" s="6">
        <v>-63.0</v>
      </c>
      <c r="E13" s="6">
        <v>124.0</v>
      </c>
    </row>
    <row r="14" ht="15.75" customHeight="1">
      <c r="A14" s="5" t="s">
        <v>13</v>
      </c>
      <c r="B14" s="6">
        <v>259.0</v>
      </c>
      <c r="C14" s="6">
        <v>589.0</v>
      </c>
      <c r="D14" s="6">
        <v>-10.0</v>
      </c>
      <c r="E14" s="6">
        <v>1128.0</v>
      </c>
    </row>
    <row r="15" ht="15.75" customHeight="1">
      <c r="A15" s="9" t="s">
        <v>14</v>
      </c>
      <c r="B15" s="4">
        <f t="shared" ref="B15:E15" si="4">B7-SUM(B9:B14)</f>
        <v>9386</v>
      </c>
      <c r="C15" s="4">
        <f t="shared" si="4"/>
        <v>9899</v>
      </c>
      <c r="D15" s="4">
        <f t="shared" si="4"/>
        <v>8933</v>
      </c>
      <c r="E15" s="4">
        <f t="shared" si="4"/>
        <v>7411</v>
      </c>
    </row>
    <row r="16" ht="15.75" customHeight="1">
      <c r="A16" s="10" t="s">
        <v>15</v>
      </c>
      <c r="B16" s="6">
        <v>363.0</v>
      </c>
      <c r="C16" s="6">
        <v>842.0</v>
      </c>
      <c r="D16" s="6">
        <v>785.0</v>
      </c>
      <c r="E16" s="6">
        <v>-67.0</v>
      </c>
    </row>
    <row r="17" ht="15.75" customHeight="1">
      <c r="A17" s="10" t="s">
        <v>16</v>
      </c>
      <c r="B17" s="6">
        <v>0.0</v>
      </c>
      <c r="C17" s="6">
        <v>0.0</v>
      </c>
      <c r="D17" s="6">
        <v>0.0</v>
      </c>
      <c r="E17" s="6">
        <v>0.0</v>
      </c>
    </row>
    <row r="18" ht="15.75" customHeight="1">
      <c r="A18" s="10" t="s">
        <v>17</v>
      </c>
      <c r="B18" s="6">
        <v>-84.0</v>
      </c>
      <c r="C18" s="6">
        <v>-66.0</v>
      </c>
      <c r="D18" s="6">
        <v>-91.0</v>
      </c>
      <c r="E18" s="6">
        <v>-226.0</v>
      </c>
    </row>
    <row r="19" ht="15.75" customHeight="1">
      <c r="A19" s="9" t="s">
        <v>18</v>
      </c>
      <c r="B19" s="4">
        <f t="shared" ref="B19:E19" si="5">SUM(B15:B18)</f>
        <v>9665</v>
      </c>
      <c r="C19" s="4">
        <f t="shared" si="5"/>
        <v>10675</v>
      </c>
      <c r="D19" s="4">
        <f t="shared" si="5"/>
        <v>9627</v>
      </c>
      <c r="E19" s="4">
        <f t="shared" si="5"/>
        <v>7118</v>
      </c>
    </row>
    <row r="20" ht="15.75" customHeight="1">
      <c r="A20" s="10" t="s">
        <v>19</v>
      </c>
      <c r="B20" s="6">
        <v>2755.0</v>
      </c>
      <c r="C20" s="6">
        <v>2000.0</v>
      </c>
      <c r="D20" s="6">
        <v>2530.0</v>
      </c>
      <c r="E20" s="6">
        <v>2140.0</v>
      </c>
    </row>
    <row r="21" ht="15.75" customHeight="1">
      <c r="A21" s="9" t="s">
        <v>20</v>
      </c>
      <c r="B21" s="4">
        <f t="shared" ref="B21:E21" si="6">B19-B20</f>
        <v>6910</v>
      </c>
      <c r="C21" s="4">
        <f t="shared" si="6"/>
        <v>8675</v>
      </c>
      <c r="D21" s="4">
        <f t="shared" si="6"/>
        <v>7097</v>
      </c>
      <c r="E21" s="4">
        <f t="shared" si="6"/>
        <v>4978</v>
      </c>
    </row>
    <row r="22" ht="15.75" customHeight="1">
      <c r="A22" s="10" t="s">
        <v>21</v>
      </c>
      <c r="B22" s="6">
        <v>-47.0</v>
      </c>
      <c r="C22" s="6">
        <v>-86.0</v>
      </c>
      <c r="D22" s="6">
        <v>-90.0</v>
      </c>
      <c r="E22" s="6">
        <v>-107.0</v>
      </c>
    </row>
    <row r="23" ht="15.75" customHeight="1">
      <c r="A23" s="10" t="s">
        <v>22</v>
      </c>
      <c r="B23" s="6">
        <v>0.0</v>
      </c>
      <c r="C23" s="6">
        <v>0.0</v>
      </c>
      <c r="D23" s="6">
        <v>0.0</v>
      </c>
      <c r="E23" s="6">
        <v>0.0</v>
      </c>
    </row>
    <row r="24" ht="15.75" customHeight="1">
      <c r="A24" s="10" t="s">
        <v>23</v>
      </c>
      <c r="B24" s="6">
        <v>0.0</v>
      </c>
      <c r="C24" s="6">
        <v>0.0</v>
      </c>
      <c r="D24" s="6">
        <v>0.0</v>
      </c>
      <c r="E24" s="6">
        <v>0.0</v>
      </c>
    </row>
    <row r="25" ht="15.75" customHeight="1">
      <c r="A25" s="9" t="s">
        <v>24</v>
      </c>
      <c r="B25" s="4">
        <f t="shared" ref="B25:E25" si="7">SUM(B21:B24)</f>
        <v>6863</v>
      </c>
      <c r="C25" s="4">
        <f t="shared" si="7"/>
        <v>8589</v>
      </c>
      <c r="D25" s="4">
        <f t="shared" si="7"/>
        <v>7007</v>
      </c>
      <c r="E25" s="4">
        <f t="shared" si="7"/>
        <v>4871</v>
      </c>
    </row>
    <row r="26" ht="15.75" customHeight="1">
      <c r="A26" s="10" t="s">
        <v>25</v>
      </c>
      <c r="B26" s="6">
        <v>0.0</v>
      </c>
      <c r="C26" s="6">
        <v>0.0</v>
      </c>
      <c r="D26" s="6">
        <v>-33.0</v>
      </c>
      <c r="E26" s="6">
        <v>44.0</v>
      </c>
    </row>
    <row r="27" ht="15.75" customHeight="1">
      <c r="A27" s="9" t="s">
        <v>26</v>
      </c>
      <c r="B27" s="4">
        <f t="shared" ref="B27:E27" si="8">SUM(B25:B26)</f>
        <v>6863</v>
      </c>
      <c r="C27" s="4">
        <f t="shared" si="8"/>
        <v>8589</v>
      </c>
      <c r="D27" s="4">
        <f t="shared" si="8"/>
        <v>6974</v>
      </c>
      <c r="E27" s="4">
        <f t="shared" si="8"/>
        <v>4915</v>
      </c>
    </row>
    <row r="28" ht="15.75" customHeight="1">
      <c r="A28" s="10" t="s">
        <v>27</v>
      </c>
      <c r="B28" s="6">
        <v>0.0</v>
      </c>
      <c r="C28" s="6">
        <v>0.0</v>
      </c>
      <c r="D28" s="6">
        <v>0.0</v>
      </c>
      <c r="E28" s="6">
        <v>0.0</v>
      </c>
    </row>
    <row r="29" ht="15.75" customHeight="1">
      <c r="A29" s="9" t="s">
        <v>28</v>
      </c>
      <c r="B29" s="4">
        <f t="shared" ref="B29:E29" si="9">SUM(B27:B28)</f>
        <v>6863</v>
      </c>
      <c r="C29" s="4">
        <f t="shared" si="9"/>
        <v>8589</v>
      </c>
      <c r="D29" s="4">
        <f t="shared" si="9"/>
        <v>6974</v>
      </c>
      <c r="E29" s="4">
        <f t="shared" si="9"/>
        <v>4915</v>
      </c>
    </row>
    <row r="30" ht="15.75" customHeight="1">
      <c r="A30" s="10" t="s">
        <v>29</v>
      </c>
      <c r="B30" s="6">
        <v>0.0</v>
      </c>
      <c r="C30" s="6">
        <v>0.0</v>
      </c>
      <c r="D30" s="6">
        <v>0.0</v>
      </c>
      <c r="E30" s="6">
        <v>0.0</v>
      </c>
    </row>
    <row r="31" ht="15.75" customHeight="1">
      <c r="A31" s="10" t="s">
        <v>30</v>
      </c>
      <c r="B31" s="11">
        <f t="shared" ref="B31:E31" si="10">SUM(B29:B30)</f>
        <v>6863</v>
      </c>
      <c r="C31" s="11">
        <f t="shared" si="10"/>
        <v>8589</v>
      </c>
      <c r="D31" s="11">
        <f t="shared" si="10"/>
        <v>6974</v>
      </c>
      <c r="E31" s="11">
        <f t="shared" si="10"/>
        <v>4915</v>
      </c>
    </row>
    <row r="32" ht="15.75" customHeight="1">
      <c r="A32" s="10" t="s">
        <v>31</v>
      </c>
      <c r="B32" s="6">
        <v>656.8</v>
      </c>
      <c r="C32" s="6">
        <v>657.11</v>
      </c>
      <c r="D32" s="6">
        <v>657.6</v>
      </c>
      <c r="E32" s="6">
        <v>658.12</v>
      </c>
    </row>
    <row r="33" ht="15.75" customHeight="1">
      <c r="A33" s="3" t="s">
        <v>32</v>
      </c>
      <c r="B33" s="12">
        <f t="shared" ref="B33:E33" si="11">B31/B32</f>
        <v>10.44914738</v>
      </c>
      <c r="C33" s="12">
        <f t="shared" si="11"/>
        <v>13.07087093</v>
      </c>
      <c r="D33" s="12">
        <f t="shared" si="11"/>
        <v>10.60523114</v>
      </c>
      <c r="E33" s="12">
        <f t="shared" si="11"/>
        <v>7.468242874</v>
      </c>
    </row>
    <row r="34" ht="15.75" customHeight="1">
      <c r="A34" s="10" t="s">
        <v>33</v>
      </c>
      <c r="B34" s="6">
        <v>3.5</v>
      </c>
      <c r="C34" s="6">
        <v>4.0</v>
      </c>
      <c r="D34" s="6">
        <v>3.5</v>
      </c>
      <c r="E34" s="6">
        <v>2.5</v>
      </c>
    </row>
    <row r="35" ht="15.75" customHeight="1">
      <c r="A35" s="10" t="s">
        <v>34</v>
      </c>
      <c r="B35" s="6">
        <v>10.37</v>
      </c>
      <c r="C35" s="6">
        <v>13.0</v>
      </c>
      <c r="D35" s="6">
        <v>10.58</v>
      </c>
      <c r="E35" s="6">
        <v>7.53</v>
      </c>
    </row>
    <row r="36" ht="15.75" customHeight="1">
      <c r="A36" s="13"/>
      <c r="B36" s="14"/>
      <c r="C36" s="14"/>
      <c r="D36" s="14"/>
      <c r="E36" s="14"/>
    </row>
    <row r="37" ht="15.75" customHeight="1">
      <c r="A37" s="1" t="s">
        <v>35</v>
      </c>
      <c r="B37" s="1"/>
      <c r="C37" s="1"/>
      <c r="D37" s="1"/>
      <c r="E37" s="1"/>
    </row>
    <row r="38" ht="15.75" customHeight="1">
      <c r="A38" s="2" t="s">
        <v>1</v>
      </c>
      <c r="B38" s="1">
        <v>2016.0</v>
      </c>
      <c r="C38" s="1">
        <v>2017.0</v>
      </c>
      <c r="D38" s="1">
        <v>2018.0</v>
      </c>
      <c r="E38" s="1">
        <v>2019.0</v>
      </c>
    </row>
    <row r="39" ht="15.75" customHeight="1">
      <c r="A39" s="9" t="s">
        <v>36</v>
      </c>
      <c r="B39" s="15">
        <f t="shared" ref="B39:E39" si="12">B40+B44+B46+B47+B48</f>
        <v>66864</v>
      </c>
      <c r="C39" s="15">
        <f t="shared" si="12"/>
        <v>73542</v>
      </c>
      <c r="D39" s="15">
        <f t="shared" si="12"/>
        <v>84736</v>
      </c>
      <c r="E39" s="15">
        <f t="shared" si="12"/>
        <v>90630</v>
      </c>
    </row>
    <row r="40" ht="15.75" customHeight="1">
      <c r="A40" s="10" t="s">
        <v>37</v>
      </c>
      <c r="B40" s="16">
        <f t="shared" ref="B40:E40" si="13">SUM(B41:B43)</f>
        <v>14945</v>
      </c>
      <c r="C40" s="16">
        <f t="shared" si="13"/>
        <v>17004</v>
      </c>
      <c r="D40" s="16">
        <f t="shared" si="13"/>
        <v>17654</v>
      </c>
      <c r="E40" s="16">
        <f t="shared" si="13"/>
        <v>17991</v>
      </c>
    </row>
    <row r="41" ht="15.75" customHeight="1">
      <c r="A41" s="10" t="s">
        <v>38</v>
      </c>
      <c r="B41" s="17">
        <v>0.0</v>
      </c>
      <c r="C41" s="17">
        <v>0.0</v>
      </c>
      <c r="D41" s="17">
        <v>0.0</v>
      </c>
      <c r="E41" s="17">
        <v>0.0</v>
      </c>
    </row>
    <row r="42" ht="15.75" customHeight="1">
      <c r="A42" s="10" t="s">
        <v>39</v>
      </c>
      <c r="B42" s="17">
        <v>7880.0</v>
      </c>
      <c r="C42" s="17">
        <v>9039.0</v>
      </c>
      <c r="D42" s="17">
        <v>10979.0</v>
      </c>
      <c r="E42" s="17">
        <v>12036.0</v>
      </c>
    </row>
    <row r="43" ht="15.75" customHeight="1">
      <c r="A43" s="10" t="s">
        <v>40</v>
      </c>
      <c r="B43" s="17">
        <v>7065.0</v>
      </c>
      <c r="C43" s="17">
        <v>7965.0</v>
      </c>
      <c r="D43" s="17">
        <v>6675.0</v>
      </c>
      <c r="E43" s="17">
        <v>5955.0</v>
      </c>
    </row>
    <row r="44" ht="15.75" customHeight="1">
      <c r="A44" s="10" t="s">
        <v>41</v>
      </c>
      <c r="B44" s="17">
        <v>34991.0</v>
      </c>
      <c r="C44" s="17">
        <v>36346.0</v>
      </c>
      <c r="D44" s="17">
        <v>42624.0</v>
      </c>
      <c r="E44" s="17">
        <v>45134.0</v>
      </c>
    </row>
    <row r="45" ht="15.75" customHeight="1">
      <c r="A45" s="10" t="s">
        <v>42</v>
      </c>
      <c r="B45" s="17">
        <v>33053.0</v>
      </c>
      <c r="C45" s="17">
        <v>34780.0</v>
      </c>
      <c r="D45" s="17">
        <v>41246.0</v>
      </c>
      <c r="E45" s="17">
        <v>43925.0</v>
      </c>
    </row>
    <row r="46" ht="15.75" customHeight="1">
      <c r="A46" s="10" t="s">
        <v>43</v>
      </c>
      <c r="B46" s="17">
        <v>11841.0</v>
      </c>
      <c r="C46" s="17">
        <v>12707.0</v>
      </c>
      <c r="D46" s="17">
        <v>14248.0</v>
      </c>
      <c r="E46" s="17">
        <v>15891.0</v>
      </c>
    </row>
    <row r="47" ht="15.75" customHeight="1">
      <c r="A47" s="10" t="s">
        <v>44</v>
      </c>
      <c r="B47" s="17">
        <v>0.0</v>
      </c>
      <c r="C47" s="17">
        <v>0.0</v>
      </c>
      <c r="D47" s="17">
        <v>0.0</v>
      </c>
      <c r="E47" s="17">
        <v>0.0</v>
      </c>
    </row>
    <row r="48" ht="15.75" customHeight="1">
      <c r="A48" s="10" t="s">
        <v>45</v>
      </c>
      <c r="B48" s="17">
        <v>5087.0</v>
      </c>
      <c r="C48" s="17">
        <v>7485.0</v>
      </c>
      <c r="D48" s="17">
        <v>10210.0</v>
      </c>
      <c r="E48" s="17">
        <v>11614.0</v>
      </c>
    </row>
    <row r="49" ht="15.75" customHeight="1">
      <c r="A49" s="9" t="s">
        <v>46</v>
      </c>
      <c r="B49" s="15">
        <f t="shared" ref="B49:E49" si="14">B50+SUM(B53:B58)+B39</f>
        <v>188535</v>
      </c>
      <c r="C49" s="15">
        <f t="shared" si="14"/>
        <v>195506</v>
      </c>
      <c r="D49" s="15">
        <f t="shared" si="14"/>
        <v>208938</v>
      </c>
      <c r="E49" s="15">
        <f t="shared" si="14"/>
        <v>228034</v>
      </c>
    </row>
    <row r="50" ht="15.75" customHeight="1">
      <c r="A50" s="10" t="s">
        <v>47</v>
      </c>
      <c r="B50" s="16">
        <f t="shared" ref="B50:E50" si="15">SUM(B51:B52)</f>
        <v>55749</v>
      </c>
      <c r="C50" s="16">
        <f t="shared" si="15"/>
        <v>54728</v>
      </c>
      <c r="D50" s="16">
        <f t="shared" si="15"/>
        <v>58060</v>
      </c>
      <c r="E50" s="16">
        <f t="shared" si="15"/>
        <v>65854</v>
      </c>
    </row>
    <row r="51" ht="15.75" customHeight="1">
      <c r="A51" s="10" t="s">
        <v>48</v>
      </c>
      <c r="B51" s="17">
        <v>97377.0</v>
      </c>
      <c r="C51" s="17">
        <v>97388.0</v>
      </c>
      <c r="D51" s="17">
        <v>101155.0</v>
      </c>
      <c r="E51" s="17">
        <v>110615.0</v>
      </c>
    </row>
    <row r="52" ht="15.75" customHeight="1">
      <c r="A52" s="10" t="s">
        <v>49</v>
      </c>
      <c r="B52" s="17">
        <v>-41628.0</v>
      </c>
      <c r="C52" s="17">
        <v>-42660.0</v>
      </c>
      <c r="D52" s="17">
        <v>-43095.0</v>
      </c>
      <c r="E52" s="17">
        <v>-44761.0</v>
      </c>
    </row>
    <row r="53" ht="15.75" customHeight="1">
      <c r="A53" s="10" t="s">
        <v>50</v>
      </c>
      <c r="B53" s="17">
        <v>364.0</v>
      </c>
      <c r="C53" s="17">
        <v>380.0</v>
      </c>
      <c r="D53" s="17">
        <v>380.0</v>
      </c>
      <c r="E53" s="17">
        <v>380.0</v>
      </c>
    </row>
    <row r="54" ht="15.75" customHeight="1">
      <c r="A54" s="10" t="s">
        <v>51</v>
      </c>
      <c r="B54" s="17">
        <v>7793.0</v>
      </c>
      <c r="C54" s="17">
        <v>9084.0</v>
      </c>
      <c r="D54" s="17">
        <v>10591.0</v>
      </c>
      <c r="E54" s="17">
        <v>11349.0</v>
      </c>
    </row>
    <row r="55" ht="15.75" customHeight="1">
      <c r="A55" s="10" t="s">
        <v>52</v>
      </c>
      <c r="B55" s="17">
        <v>5811.0</v>
      </c>
      <c r="C55" s="17">
        <v>5828.0</v>
      </c>
      <c r="D55" s="17">
        <v>4373.0</v>
      </c>
      <c r="E55" s="17">
        <v>5272.0</v>
      </c>
    </row>
    <row r="56" ht="15.75" customHeight="1">
      <c r="A56" s="10" t="s">
        <v>53</v>
      </c>
      <c r="B56" s="17">
        <v>48032.0</v>
      </c>
      <c r="C56" s="17">
        <v>48321.0</v>
      </c>
      <c r="D56" s="17">
        <v>48313.0</v>
      </c>
      <c r="E56" s="17">
        <v>51030.0</v>
      </c>
    </row>
    <row r="57" ht="15.75" customHeight="1">
      <c r="A57" s="10" t="s">
        <v>54</v>
      </c>
      <c r="B57" s="17">
        <v>3922.0</v>
      </c>
      <c r="C57" s="17">
        <v>3623.0</v>
      </c>
      <c r="D57" s="17">
        <v>2485.0</v>
      </c>
      <c r="E57" s="17">
        <v>3519.0</v>
      </c>
    </row>
    <row r="58" ht="15.75" customHeight="1">
      <c r="A58" s="10" t="s">
        <v>55</v>
      </c>
      <c r="B58" s="17">
        <v>0.0</v>
      </c>
      <c r="C58" s="17">
        <v>0.0</v>
      </c>
      <c r="D58" s="17">
        <v>0.0</v>
      </c>
      <c r="E58" s="17">
        <v>0.0</v>
      </c>
    </row>
    <row r="59" ht="15.75" customHeight="1">
      <c r="A59" s="9" t="s">
        <v>56</v>
      </c>
      <c r="B59" s="15">
        <f t="shared" ref="B59:C59" si="16">SUM(B60:B65)</f>
        <v>67989</v>
      </c>
      <c r="C59" s="15">
        <f t="shared" si="16"/>
        <v>71765</v>
      </c>
      <c r="D59" s="18">
        <v>71411.0</v>
      </c>
      <c r="E59" s="15">
        <f>SUM(E60:E65)</f>
        <v>82625</v>
      </c>
    </row>
    <row r="60" ht="15.75" customHeight="1">
      <c r="A60" s="10" t="s">
        <v>57</v>
      </c>
      <c r="B60" s="17">
        <v>9226.0</v>
      </c>
      <c r="C60" s="17">
        <v>10604.0</v>
      </c>
      <c r="D60" s="17">
        <v>9669.0</v>
      </c>
      <c r="E60" s="17">
        <v>10182.0</v>
      </c>
    </row>
    <row r="61" ht="15.75" customHeight="1">
      <c r="A61" s="10" t="s">
        <v>58</v>
      </c>
      <c r="B61" s="17">
        <v>0.0</v>
      </c>
      <c r="C61" s="17">
        <v>0.0</v>
      </c>
      <c r="D61" s="17">
        <v>0.0</v>
      </c>
      <c r="E61" s="17">
        <v>0.0</v>
      </c>
    </row>
    <row r="62" ht="15.75" customHeight="1">
      <c r="A62" s="10" t="s">
        <v>59</v>
      </c>
      <c r="B62" s="17">
        <v>4331.0</v>
      </c>
      <c r="C62" s="17">
        <v>2359.0</v>
      </c>
      <c r="D62" s="17">
        <v>4214.0</v>
      </c>
      <c r="E62" s="17">
        <v>0.0</v>
      </c>
    </row>
    <row r="63" ht="15.75" customHeight="1">
      <c r="A63" s="10" t="s">
        <v>60</v>
      </c>
      <c r="B63" s="17">
        <v>3852.0</v>
      </c>
      <c r="C63" s="17">
        <v>4461.0</v>
      </c>
      <c r="D63" s="17">
        <v>2480.0</v>
      </c>
      <c r="E63" s="17">
        <v>2615.0</v>
      </c>
    </row>
    <row r="64" ht="15.75" customHeight="1">
      <c r="A64" s="10" t="s">
        <v>61</v>
      </c>
      <c r="B64" s="17">
        <v>36818.0</v>
      </c>
      <c r="C64" s="17">
        <v>36266.0</v>
      </c>
      <c r="D64" s="17">
        <v>35699.0</v>
      </c>
      <c r="E64" s="17">
        <v>42329.0</v>
      </c>
    </row>
    <row r="65" ht="15.75" customHeight="1">
      <c r="A65" s="10" t="s">
        <v>62</v>
      </c>
      <c r="B65" s="17">
        <v>13762.0</v>
      </c>
      <c r="C65" s="17">
        <v>18075.0</v>
      </c>
      <c r="D65" s="17">
        <v>23563.0</v>
      </c>
      <c r="E65" s="17">
        <v>27499.0</v>
      </c>
    </row>
    <row r="66" ht="15.75" customHeight="1">
      <c r="A66" s="9" t="s">
        <v>63</v>
      </c>
      <c r="B66" s="15">
        <f t="shared" ref="B66:E66" si="17">B67+B70+B71+B72+B59</f>
        <v>141427</v>
      </c>
      <c r="C66" s="15">
        <f t="shared" si="17"/>
        <v>141835</v>
      </c>
      <c r="D66" s="15">
        <f t="shared" si="17"/>
        <v>151638</v>
      </c>
      <c r="E66" s="15">
        <f t="shared" si="17"/>
        <v>168710</v>
      </c>
    </row>
    <row r="67" ht="15.75" customHeight="1">
      <c r="A67" s="10" t="s">
        <v>64</v>
      </c>
      <c r="B67" s="16">
        <f t="shared" ref="B67:E67" si="18">SUM(B68:B69)</f>
        <v>53730</v>
      </c>
      <c r="C67" s="16">
        <f t="shared" si="18"/>
        <v>52831</v>
      </c>
      <c r="D67" s="16">
        <f t="shared" si="18"/>
        <v>63743</v>
      </c>
      <c r="E67" s="16">
        <f t="shared" si="18"/>
        <v>69700</v>
      </c>
    </row>
    <row r="68" ht="15.75" customHeight="1">
      <c r="A68" s="10" t="s">
        <v>65</v>
      </c>
      <c r="B68" s="17">
        <v>53730.0</v>
      </c>
      <c r="C68" s="17">
        <v>52831.0</v>
      </c>
      <c r="D68" s="17">
        <v>63734.0</v>
      </c>
      <c r="E68" s="17">
        <v>69156.0</v>
      </c>
    </row>
    <row r="69" ht="15.75" customHeight="1">
      <c r="A69" s="10" t="s">
        <v>66</v>
      </c>
      <c r="B69" s="17">
        <v>0.0</v>
      </c>
      <c r="C69" s="17">
        <v>0.0</v>
      </c>
      <c r="D69" s="17">
        <v>9.0</v>
      </c>
      <c r="E69" s="17">
        <v>544.0</v>
      </c>
    </row>
    <row r="70" ht="15.75" customHeight="1">
      <c r="A70" s="10" t="s">
        <v>67</v>
      </c>
      <c r="B70" s="17">
        <v>2795.0</v>
      </c>
      <c r="C70" s="17">
        <v>2157.0</v>
      </c>
      <c r="D70" s="17">
        <v>1773.0</v>
      </c>
      <c r="E70" s="17">
        <v>632.0</v>
      </c>
    </row>
    <row r="71" ht="15.75" customHeight="1">
      <c r="A71" s="10" t="s">
        <v>68</v>
      </c>
      <c r="B71" s="17">
        <v>255.0</v>
      </c>
      <c r="C71" s="17">
        <v>436.0</v>
      </c>
      <c r="D71" s="17">
        <v>529.0</v>
      </c>
      <c r="E71" s="17">
        <v>583.0</v>
      </c>
    </row>
    <row r="72" ht="15.75" customHeight="1">
      <c r="A72" s="10" t="s">
        <v>69</v>
      </c>
      <c r="B72" s="17">
        <v>16658.0</v>
      </c>
      <c r="C72" s="17">
        <v>14646.0</v>
      </c>
      <c r="D72" s="17">
        <v>14182.0</v>
      </c>
      <c r="E72" s="17">
        <v>15170.0</v>
      </c>
    </row>
    <row r="73" ht="15.75" customHeight="1">
      <c r="A73" s="9" t="s">
        <v>70</v>
      </c>
      <c r="B73" s="15">
        <f>SUM(B74:B82)</f>
        <v>47108</v>
      </c>
      <c r="C73" s="18">
        <v>53671.0</v>
      </c>
      <c r="D73" s="18">
        <v>57300.0</v>
      </c>
      <c r="E73" s="15">
        <f>SUM(E74:E82)</f>
        <v>59324</v>
      </c>
    </row>
    <row r="74" ht="15.75" customHeight="1">
      <c r="A74" s="10" t="s">
        <v>71</v>
      </c>
      <c r="B74" s="17">
        <v>0.0</v>
      </c>
      <c r="C74" s="17">
        <v>0.0</v>
      </c>
      <c r="D74" s="17">
        <v>0.0</v>
      </c>
      <c r="E74" s="17">
        <v>0.0</v>
      </c>
    </row>
    <row r="75" ht="15.75" customHeight="1">
      <c r="A75" s="10" t="s">
        <v>72</v>
      </c>
      <c r="B75" s="17">
        <v>0.0</v>
      </c>
      <c r="C75" s="17">
        <v>0.0</v>
      </c>
      <c r="D75" s="17">
        <v>0.0</v>
      </c>
      <c r="E75" s="17">
        <v>0.0</v>
      </c>
    </row>
    <row r="76" ht="15.75" customHeight="1">
      <c r="A76" s="10" t="s">
        <v>73</v>
      </c>
      <c r="B76" s="17">
        <v>657.0</v>
      </c>
      <c r="C76" s="17">
        <v>658.0</v>
      </c>
      <c r="D76" s="17">
        <v>658.0</v>
      </c>
      <c r="E76" s="17">
        <v>659.0</v>
      </c>
    </row>
    <row r="77" ht="15.75" customHeight="1">
      <c r="A77" s="10" t="s">
        <v>74</v>
      </c>
      <c r="B77" s="17">
        <v>2047.0</v>
      </c>
      <c r="C77" s="17">
        <v>2084.0</v>
      </c>
      <c r="D77" s="17">
        <v>2118.0</v>
      </c>
      <c r="E77" s="17">
        <v>0.0</v>
      </c>
    </row>
    <row r="78" ht="15.75" customHeight="1">
      <c r="A78" s="10" t="s">
        <v>75</v>
      </c>
      <c r="B78" s="17">
        <v>44445.0</v>
      </c>
      <c r="C78" s="17">
        <v>52899.0</v>
      </c>
      <c r="D78" s="17">
        <v>57980.0</v>
      </c>
      <c r="E78" s="17">
        <v>59828.0</v>
      </c>
    </row>
    <row r="79" ht="15.75" customHeight="1">
      <c r="A79" s="10" t="s">
        <v>76</v>
      </c>
      <c r="B79" s="17">
        <v>0.0</v>
      </c>
      <c r="C79" s="17">
        <v>0.0</v>
      </c>
      <c r="D79" s="17">
        <v>0.0</v>
      </c>
      <c r="E79" s="17">
        <v>0.0</v>
      </c>
    </row>
    <row r="80" ht="15.75" customHeight="1">
      <c r="A80" s="10" t="s">
        <v>77</v>
      </c>
      <c r="B80" s="17">
        <v>0.0</v>
      </c>
      <c r="C80" s="17">
        <v>0.0</v>
      </c>
      <c r="D80" s="17">
        <v>0.0</v>
      </c>
      <c r="E80" s="17">
        <v>0.0</v>
      </c>
    </row>
    <row r="81" ht="15.75" customHeight="1">
      <c r="A81" s="10" t="s">
        <v>78</v>
      </c>
      <c r="B81" s="17">
        <v>52.0</v>
      </c>
      <c r="C81" s="17">
        <v>93.0</v>
      </c>
      <c r="D81" s="17">
        <v>-1.0</v>
      </c>
      <c r="E81" s="17">
        <v>29.0</v>
      </c>
    </row>
    <row r="82" ht="15.75" customHeight="1">
      <c r="A82" s="10" t="s">
        <v>79</v>
      </c>
      <c r="B82" s="17">
        <v>-93.0</v>
      </c>
      <c r="C82" s="17">
        <v>21.0</v>
      </c>
      <c r="D82" s="17">
        <v>-1337.0</v>
      </c>
      <c r="E82" s="17">
        <v>-1192.0</v>
      </c>
    </row>
    <row r="83" ht="15.75" customHeight="1">
      <c r="A83" s="9" t="s">
        <v>80</v>
      </c>
      <c r="B83" s="15">
        <f t="shared" ref="B83:E83" si="19">B66+B73</f>
        <v>188535</v>
      </c>
      <c r="C83" s="15">
        <f t="shared" si="19"/>
        <v>195506</v>
      </c>
      <c r="D83" s="15">
        <f t="shared" si="19"/>
        <v>208938</v>
      </c>
      <c r="E83" s="15">
        <f t="shared" si="19"/>
        <v>228034</v>
      </c>
    </row>
    <row r="84" ht="15.75" customHeight="1">
      <c r="A84" s="9" t="s">
        <v>81</v>
      </c>
      <c r="B84" s="18">
        <v>657.11</v>
      </c>
      <c r="C84" s="18">
        <v>657.6</v>
      </c>
      <c r="D84" s="18">
        <v>658.12</v>
      </c>
      <c r="E84" s="18">
        <v>658.86</v>
      </c>
    </row>
    <row r="85" ht="15.75" customHeight="1">
      <c r="A85" s="9" t="s">
        <v>82</v>
      </c>
      <c r="B85" s="18">
        <v>0.0</v>
      </c>
      <c r="C85" s="18">
        <v>0.0</v>
      </c>
      <c r="D85" s="18">
        <v>0.0</v>
      </c>
      <c r="E85" s="18">
        <v>0.0</v>
      </c>
    </row>
    <row r="86" ht="15.75" customHeight="1">
      <c r="A86" s="19"/>
      <c r="B86" s="14"/>
      <c r="C86" s="14"/>
      <c r="D86" s="14"/>
      <c r="E86" s="14"/>
    </row>
    <row r="87" ht="15.75" customHeight="1">
      <c r="A87" s="1" t="s">
        <v>83</v>
      </c>
      <c r="B87" s="1"/>
      <c r="C87" s="1"/>
      <c r="D87" s="1"/>
      <c r="E87" s="1"/>
    </row>
    <row r="88" ht="15.75" customHeight="1">
      <c r="A88" s="2" t="s">
        <v>1</v>
      </c>
      <c r="B88" s="1">
        <v>2016.0</v>
      </c>
      <c r="C88" s="1">
        <v>2017.0</v>
      </c>
      <c r="D88" s="1">
        <v>2018.0</v>
      </c>
      <c r="E88" s="1">
        <v>2019.0</v>
      </c>
    </row>
    <row r="89" ht="15.75" customHeight="1">
      <c r="A89" s="20" t="s">
        <v>84</v>
      </c>
      <c r="B89" s="18">
        <v>6910.0</v>
      </c>
      <c r="C89" s="18">
        <v>8675.0</v>
      </c>
      <c r="D89" s="18">
        <v>7064.0</v>
      </c>
      <c r="E89" s="18">
        <v>5022.0</v>
      </c>
    </row>
    <row r="90" ht="15.75" customHeight="1">
      <c r="A90" s="20" t="s">
        <v>85</v>
      </c>
      <c r="B90" s="18">
        <v>3211.0</v>
      </c>
      <c r="C90" s="18">
        <v>5973.0</v>
      </c>
      <c r="D90" s="18">
        <v>5026.0</v>
      </c>
      <c r="E90" s="18">
        <v>3579.0</v>
      </c>
    </row>
    <row r="91" ht="15.75" customHeight="1">
      <c r="A91" s="21" t="s">
        <v>86</v>
      </c>
      <c r="B91" s="17">
        <v>4998.0</v>
      </c>
      <c r="C91" s="17">
        <v>4822.0</v>
      </c>
      <c r="D91" s="17">
        <v>5113.0</v>
      </c>
      <c r="E91" s="17">
        <v>6017.0</v>
      </c>
    </row>
    <row r="92" ht="15.75" customHeight="1">
      <c r="A92" s="21" t="s">
        <v>87</v>
      </c>
      <c r="B92" s="17">
        <v>0.0</v>
      </c>
      <c r="C92" s="17">
        <v>0.0</v>
      </c>
      <c r="D92" s="17">
        <v>0.0</v>
      </c>
      <c r="E92" s="17">
        <v>0.0</v>
      </c>
    </row>
    <row r="93" ht="15.75" customHeight="1">
      <c r="A93" s="21" t="s">
        <v>88</v>
      </c>
      <c r="B93" s="17">
        <v>85.0</v>
      </c>
      <c r="C93" s="17">
        <v>-559.0</v>
      </c>
      <c r="D93" s="17">
        <v>312.0</v>
      </c>
      <c r="E93" s="17">
        <v>-1176.0</v>
      </c>
    </row>
    <row r="94" ht="15.75" customHeight="1">
      <c r="A94" s="21" t="s">
        <v>89</v>
      </c>
      <c r="B94" s="17">
        <v>-7670.0</v>
      </c>
      <c r="C94" s="17">
        <v>-6230.0</v>
      </c>
      <c r="D94" s="17">
        <v>-5957.0</v>
      </c>
      <c r="E94" s="17">
        <v>-2882.0</v>
      </c>
    </row>
    <row r="95" ht="15.75" customHeight="1">
      <c r="A95" s="21" t="s">
        <v>90</v>
      </c>
      <c r="B95" s="17">
        <v>0.0</v>
      </c>
      <c r="C95" s="17">
        <v>0.0</v>
      </c>
      <c r="D95" s="17">
        <v>0.0</v>
      </c>
      <c r="E95" s="17">
        <v>0.0</v>
      </c>
    </row>
    <row r="96" ht="15.75" customHeight="1">
      <c r="A96" s="21" t="s">
        <v>91</v>
      </c>
      <c r="B96" s="17">
        <v>0.0</v>
      </c>
      <c r="C96" s="17">
        <v>0.0</v>
      </c>
      <c r="D96" s="17">
        <v>0.0</v>
      </c>
      <c r="E96" s="17">
        <v>0.0</v>
      </c>
    </row>
    <row r="97" ht="15.75" customHeight="1">
      <c r="A97" s="21" t="s">
        <v>92</v>
      </c>
      <c r="B97" s="17">
        <v>2417.0</v>
      </c>
      <c r="C97" s="17">
        <v>2301.0</v>
      </c>
      <c r="D97" s="17">
        <v>1972.0</v>
      </c>
      <c r="E97" s="17">
        <v>3389.0</v>
      </c>
    </row>
    <row r="98" ht="15.75" customHeight="1">
      <c r="A98" s="21" t="s">
        <v>93</v>
      </c>
      <c r="B98" s="17">
        <v>118.0</v>
      </c>
      <c r="C98" s="17">
        <v>165.0</v>
      </c>
      <c r="D98" s="17">
        <v>136.0</v>
      </c>
      <c r="E98" s="17">
        <v>199.0</v>
      </c>
    </row>
    <row r="99" ht="15.75" customHeight="1">
      <c r="A99" s="21" t="s">
        <v>94</v>
      </c>
      <c r="B99" s="17">
        <v>-1112.0</v>
      </c>
      <c r="C99" s="17">
        <v>-735.0</v>
      </c>
      <c r="D99" s="17">
        <v>-1506.0</v>
      </c>
      <c r="E99" s="17">
        <v>-3402.0</v>
      </c>
    </row>
    <row r="100" ht="15.75" customHeight="1">
      <c r="A100" s="20" t="s">
        <v>95</v>
      </c>
      <c r="B100" s="15">
        <f t="shared" ref="B100:E100" si="20">SUM(B101:B102)</f>
        <v>-5863</v>
      </c>
      <c r="C100" s="15">
        <f t="shared" si="20"/>
        <v>-6163</v>
      </c>
      <c r="D100" s="15">
        <f t="shared" si="20"/>
        <v>-7363</v>
      </c>
      <c r="E100" s="15">
        <f t="shared" si="20"/>
        <v>-7284</v>
      </c>
    </row>
    <row r="101" ht="15.75" customHeight="1">
      <c r="A101" s="21" t="s">
        <v>96</v>
      </c>
      <c r="B101" s="17">
        <v>-5823.0</v>
      </c>
      <c r="C101" s="17">
        <v>-7112.0</v>
      </c>
      <c r="D101" s="17">
        <v>-7777.0</v>
      </c>
      <c r="E101" s="17">
        <v>-6902.0</v>
      </c>
    </row>
    <row r="102" ht="15.75" customHeight="1">
      <c r="A102" s="21" t="s">
        <v>97</v>
      </c>
      <c r="B102" s="17">
        <v>-40.0</v>
      </c>
      <c r="C102" s="17">
        <v>949.0</v>
      </c>
      <c r="D102" s="17">
        <v>414.0</v>
      </c>
      <c r="E102" s="17">
        <v>-382.0</v>
      </c>
    </row>
    <row r="103" ht="15.75" customHeight="1">
      <c r="A103" s="20" t="s">
        <v>98</v>
      </c>
      <c r="B103" s="18">
        <v>4393.0</v>
      </c>
      <c r="C103" s="18">
        <v>1572.0</v>
      </c>
      <c r="D103" s="18">
        <v>4296.0</v>
      </c>
      <c r="E103" s="18">
        <v>4790.0</v>
      </c>
    </row>
    <row r="104" ht="15.75" customHeight="1">
      <c r="A104" s="21" t="s">
        <v>99</v>
      </c>
      <c r="B104" s="17">
        <v>-98.0</v>
      </c>
      <c r="C104" s="17">
        <v>-127.0</v>
      </c>
      <c r="D104" s="17">
        <v>-111.0</v>
      </c>
      <c r="E104" s="17">
        <v>-166.0</v>
      </c>
    </row>
    <row r="105" ht="15.75" customHeight="1">
      <c r="A105" s="21" t="s">
        <v>100</v>
      </c>
      <c r="B105" s="17">
        <v>-2121.0</v>
      </c>
      <c r="C105" s="17">
        <v>-2324.0</v>
      </c>
      <c r="D105" s="17">
        <v>-2630.0</v>
      </c>
      <c r="E105" s="17">
        <v>-2366.0</v>
      </c>
    </row>
    <row r="106" ht="15.75" customHeight="1">
      <c r="A106" s="21" t="s">
        <v>101</v>
      </c>
      <c r="B106" s="17">
        <v>0.0</v>
      </c>
      <c r="C106" s="17">
        <v>0.0</v>
      </c>
      <c r="D106" s="17">
        <v>0.0</v>
      </c>
      <c r="E106" s="17">
        <v>0.0</v>
      </c>
    </row>
    <row r="107" ht="15.75" customHeight="1">
      <c r="A107" s="21" t="s">
        <v>102</v>
      </c>
      <c r="B107" s="17">
        <v>6612.0</v>
      </c>
      <c r="C107" s="17">
        <v>4023.0</v>
      </c>
      <c r="D107" s="17">
        <v>7037.0</v>
      </c>
      <c r="E107" s="17">
        <v>7322.0</v>
      </c>
    </row>
    <row r="108" ht="15.75" customHeight="1">
      <c r="A108" s="21" t="s">
        <v>103</v>
      </c>
      <c r="B108" s="17">
        <v>17.0</v>
      </c>
      <c r="C108" s="17">
        <v>-223.0</v>
      </c>
      <c r="D108" s="17">
        <v>-19.0</v>
      </c>
      <c r="E108" s="17">
        <v>-28.0</v>
      </c>
    </row>
    <row r="109" ht="15.75" customHeight="1">
      <c r="A109" s="20" t="s">
        <v>104</v>
      </c>
      <c r="B109" s="18">
        <v>1758.0</v>
      </c>
      <c r="C109" s="18">
        <v>1159.0</v>
      </c>
      <c r="D109" s="18">
        <v>1940.0</v>
      </c>
      <c r="E109" s="18">
        <v>1057.0</v>
      </c>
    </row>
    <row r="110" ht="15.75" customHeight="1">
      <c r="A110" s="21" t="s">
        <v>105</v>
      </c>
      <c r="B110" s="17">
        <v>0.0</v>
      </c>
      <c r="C110" s="17">
        <v>7880.0</v>
      </c>
      <c r="D110" s="17">
        <v>9039.0</v>
      </c>
      <c r="E110" s="17">
        <v>10979.0</v>
      </c>
    </row>
    <row r="111" ht="15.75" customHeight="1">
      <c r="A111" s="21" t="s">
        <v>106</v>
      </c>
      <c r="B111" s="17">
        <v>0.0</v>
      </c>
      <c r="C111" s="17">
        <v>9039.0</v>
      </c>
      <c r="D111" s="17">
        <v>10979.0</v>
      </c>
      <c r="E111" s="17">
        <v>12036.0</v>
      </c>
    </row>
    <row r="112" ht="15.75" customHeight="1">
      <c r="A112" s="21" t="s">
        <v>107</v>
      </c>
      <c r="B112" s="17">
        <v>0.0</v>
      </c>
      <c r="C112" s="17">
        <v>-1139.0</v>
      </c>
      <c r="D112" s="17">
        <v>-2751.0</v>
      </c>
      <c r="E112" s="17">
        <v>-3323.0</v>
      </c>
    </row>
    <row r="113" ht="15.75" customHeight="1">
      <c r="A113" s="21" t="s">
        <v>108</v>
      </c>
      <c r="B113" s="17">
        <v>0.0</v>
      </c>
      <c r="C113" s="17">
        <v>0.0</v>
      </c>
      <c r="D113" s="17">
        <v>-141.53</v>
      </c>
      <c r="E113" s="17">
        <v>-20.79</v>
      </c>
    </row>
    <row r="114" ht="15.75" customHeight="1">
      <c r="A114" s="21" t="s">
        <v>109</v>
      </c>
      <c r="B114" s="17">
        <v>0.0</v>
      </c>
      <c r="C114" s="17">
        <v>0.0</v>
      </c>
      <c r="D114" s="17">
        <v>-5.81</v>
      </c>
      <c r="E114" s="17">
        <v>-12.89</v>
      </c>
    </row>
    <row r="115" ht="15.75" customHeight="1"/>
    <row r="116" ht="15.75" customHeight="1">
      <c r="A116" s="3"/>
      <c r="B116" s="14"/>
      <c r="C116" s="14"/>
      <c r="D116" s="14"/>
      <c r="E116" s="14"/>
    </row>
    <row r="117" ht="15.75" customHeight="1">
      <c r="A117" s="19"/>
      <c r="B117" s="14"/>
      <c r="C117" s="14"/>
      <c r="D117" s="14"/>
      <c r="E117" s="14"/>
    </row>
    <row r="118" ht="15.75" customHeight="1">
      <c r="A118" s="22"/>
      <c r="B118" s="14"/>
      <c r="C118" s="14"/>
      <c r="D118" s="14"/>
      <c r="E118" s="14"/>
    </row>
    <row r="119" ht="15.75" customHeight="1">
      <c r="A119" s="23" t="s">
        <v>110</v>
      </c>
    </row>
    <row r="120" ht="15.75" customHeight="1"/>
    <row r="121" ht="15.75" customHeight="1"/>
    <row r="122" ht="15.75" customHeight="1"/>
    <row r="123" ht="15.75" customHeight="1"/>
    <row r="124" ht="15.75" customHeight="1"/>
    <row r="125" ht="15.75" customHeight="1">
      <c r="A125" s="22"/>
      <c r="B125" s="14"/>
      <c r="C125" s="14"/>
      <c r="D125" s="14"/>
      <c r="E125" s="14"/>
    </row>
    <row r="126" ht="15.75" customHeight="1">
      <c r="A126" s="22"/>
      <c r="B126" s="14"/>
      <c r="C126" s="14"/>
      <c r="D126" s="14"/>
      <c r="E126" s="14"/>
    </row>
    <row r="127" ht="15.75" customHeight="1">
      <c r="A127" s="22"/>
      <c r="B127" s="14"/>
      <c r="C127" s="14"/>
      <c r="D127" s="14"/>
      <c r="E127" s="14"/>
    </row>
    <row r="128" ht="15.75" customHeight="1">
      <c r="A128" s="14"/>
      <c r="B128" s="14"/>
      <c r="C128" s="14"/>
      <c r="D128" s="14"/>
      <c r="E128" s="14"/>
    </row>
    <row r="129" ht="15.75" customHeight="1">
      <c r="A129" s="14"/>
      <c r="B129" s="14"/>
      <c r="C129" s="14"/>
      <c r="D129" s="14"/>
      <c r="E129" s="14"/>
    </row>
    <row r="130" ht="15.75" customHeight="1">
      <c r="A130" s="14"/>
      <c r="B130" s="14"/>
      <c r="C130" s="14"/>
      <c r="D130" s="14"/>
      <c r="E130" s="14"/>
    </row>
    <row r="131" ht="15.75" customHeight="1">
      <c r="A131" s="14"/>
      <c r="B131" s="14"/>
      <c r="C131" s="14"/>
      <c r="D131" s="14"/>
      <c r="E131" s="14"/>
    </row>
    <row r="132" ht="15.75" customHeight="1">
      <c r="A132" s="14"/>
      <c r="B132" s="14"/>
      <c r="C132" s="14"/>
      <c r="D132" s="14"/>
      <c r="E132" s="14"/>
    </row>
    <row r="133" ht="15.75" customHeight="1">
      <c r="A133" s="14"/>
      <c r="B133" s="14"/>
      <c r="C133" s="14"/>
      <c r="D133" s="14"/>
      <c r="E133" s="14"/>
    </row>
    <row r="134" ht="15.75" customHeight="1">
      <c r="A134" s="14"/>
      <c r="B134" s="14"/>
      <c r="C134" s="14"/>
      <c r="D134" s="14"/>
      <c r="E134" s="14"/>
    </row>
    <row r="135" ht="15.75" customHeight="1">
      <c r="A135" s="14"/>
      <c r="B135" s="14"/>
      <c r="C135" s="14"/>
      <c r="D135" s="14"/>
      <c r="E135" s="14"/>
    </row>
    <row r="136" ht="15.75" customHeight="1">
      <c r="A136" s="14"/>
      <c r="B136" s="14"/>
      <c r="C136" s="14"/>
      <c r="D136" s="14"/>
      <c r="E136" s="14"/>
    </row>
    <row r="137" ht="15.75" customHeight="1">
      <c r="A137" s="14"/>
      <c r="B137" s="14"/>
      <c r="C137" s="14"/>
      <c r="D137" s="14"/>
      <c r="E137" s="14"/>
    </row>
    <row r="138" ht="15.75" customHeight="1">
      <c r="A138" s="14"/>
      <c r="B138" s="14"/>
      <c r="C138" s="14"/>
      <c r="D138" s="14"/>
      <c r="E138" s="14"/>
    </row>
    <row r="139" ht="15.75" customHeight="1">
      <c r="A139" s="14"/>
      <c r="B139" s="14"/>
      <c r="C139" s="14"/>
      <c r="D139" s="14"/>
      <c r="E139" s="14"/>
    </row>
    <row r="140" ht="15.75" customHeight="1">
      <c r="A140" s="14"/>
      <c r="B140" s="14"/>
      <c r="C140" s="14"/>
      <c r="D140" s="14"/>
      <c r="E140" s="14"/>
    </row>
    <row r="141" ht="15.75" customHeight="1">
      <c r="A141" s="14"/>
      <c r="B141" s="14"/>
      <c r="C141" s="14"/>
      <c r="D141" s="14"/>
      <c r="E141" s="14"/>
    </row>
    <row r="142" ht="15.75" customHeight="1">
      <c r="A142" s="14"/>
      <c r="B142" s="14"/>
      <c r="C142" s="14"/>
      <c r="D142" s="14"/>
      <c r="E142" s="14"/>
    </row>
    <row r="143" ht="15.75" customHeight="1">
      <c r="A143" s="14"/>
      <c r="B143" s="14"/>
      <c r="C143" s="14"/>
      <c r="D143" s="14"/>
      <c r="E143" s="14"/>
    </row>
    <row r="144" ht="15.75" customHeight="1">
      <c r="A144" s="14"/>
      <c r="B144" s="14"/>
      <c r="C144" s="14"/>
      <c r="D144" s="14"/>
      <c r="E144" s="14"/>
    </row>
    <row r="145" ht="15.75" customHeight="1">
      <c r="A145" s="14"/>
      <c r="B145" s="14"/>
      <c r="C145" s="14"/>
      <c r="D145" s="14"/>
      <c r="E145" s="14"/>
    </row>
    <row r="146" ht="15.75" customHeight="1">
      <c r="A146" s="14"/>
      <c r="B146" s="14"/>
      <c r="C146" s="14"/>
      <c r="D146" s="14"/>
      <c r="E146" s="14"/>
    </row>
    <row r="147" ht="15.75" customHeight="1">
      <c r="A147" s="14"/>
      <c r="B147" s="14"/>
      <c r="C147" s="14"/>
      <c r="D147" s="14"/>
      <c r="E147" s="14"/>
    </row>
    <row r="148" ht="15.75" customHeight="1">
      <c r="A148" s="14"/>
      <c r="B148" s="14"/>
      <c r="C148" s="14"/>
      <c r="D148" s="14"/>
      <c r="E148" s="14"/>
    </row>
    <row r="149" ht="15.75" customHeight="1">
      <c r="A149" s="14"/>
      <c r="B149" s="14"/>
      <c r="C149" s="14"/>
      <c r="D149" s="14"/>
      <c r="E149" s="14"/>
    </row>
    <row r="150" ht="15.75" customHeight="1">
      <c r="A150" s="14"/>
      <c r="B150" s="14"/>
      <c r="C150" s="14"/>
      <c r="D150" s="14"/>
      <c r="E150" s="14"/>
    </row>
    <row r="151" ht="15.75" customHeight="1">
      <c r="A151" s="14"/>
      <c r="B151" s="14"/>
      <c r="C151" s="14"/>
      <c r="D151" s="14"/>
      <c r="E151" s="14"/>
    </row>
    <row r="152" ht="15.75" customHeight="1">
      <c r="A152" s="14"/>
      <c r="B152" s="14"/>
      <c r="C152" s="14"/>
      <c r="D152" s="14"/>
      <c r="E152" s="14"/>
    </row>
    <row r="153" ht="15.75" customHeight="1">
      <c r="A153" s="14"/>
      <c r="B153" s="14"/>
      <c r="C153" s="14"/>
      <c r="D153" s="14"/>
      <c r="E153" s="14"/>
    </row>
    <row r="154" ht="15.75" customHeight="1">
      <c r="A154" s="14"/>
      <c r="B154" s="14"/>
      <c r="C154" s="14"/>
      <c r="D154" s="14"/>
      <c r="E154" s="14"/>
    </row>
    <row r="155" ht="15.75" customHeight="1">
      <c r="A155" s="14"/>
      <c r="B155" s="14"/>
      <c r="C155" s="14"/>
      <c r="D155" s="14"/>
      <c r="E155" s="14"/>
    </row>
    <row r="156" ht="15.75" customHeight="1">
      <c r="A156" s="14"/>
      <c r="B156" s="14"/>
      <c r="C156" s="14"/>
      <c r="D156" s="14"/>
      <c r="E156" s="14"/>
    </row>
    <row r="157" ht="15.75" customHeight="1">
      <c r="A157" s="14"/>
      <c r="B157" s="14"/>
      <c r="C157" s="14"/>
      <c r="D157" s="14"/>
      <c r="E157" s="14"/>
    </row>
    <row r="158" ht="15.75" customHeight="1">
      <c r="A158" s="14"/>
      <c r="B158" s="14"/>
      <c r="C158" s="14"/>
      <c r="D158" s="14"/>
      <c r="E158" s="14"/>
    </row>
    <row r="159" ht="15.75" customHeight="1">
      <c r="A159" s="14"/>
      <c r="B159" s="14"/>
      <c r="C159" s="14"/>
      <c r="D159" s="14"/>
      <c r="E159" s="14"/>
    </row>
    <row r="160" ht="15.75" customHeight="1">
      <c r="A160" s="14"/>
      <c r="B160" s="14"/>
      <c r="C160" s="14"/>
      <c r="D160" s="14"/>
      <c r="E160" s="14"/>
    </row>
    <row r="161" ht="15.75" customHeight="1">
      <c r="A161" s="14"/>
      <c r="B161" s="14"/>
      <c r="C161" s="14"/>
      <c r="D161" s="14"/>
      <c r="E161" s="14"/>
    </row>
    <row r="162" ht="15.75" customHeight="1">
      <c r="A162" s="14"/>
      <c r="B162" s="14"/>
      <c r="C162" s="14"/>
      <c r="D162" s="14"/>
      <c r="E162" s="14"/>
    </row>
    <row r="163" ht="15.75" customHeight="1">
      <c r="A163" s="14"/>
      <c r="B163" s="14"/>
      <c r="C163" s="14"/>
      <c r="D163" s="14"/>
      <c r="E163" s="14"/>
    </row>
    <row r="164" ht="15.75" customHeight="1">
      <c r="A164" s="14"/>
      <c r="B164" s="14"/>
      <c r="C164" s="14"/>
      <c r="D164" s="14"/>
      <c r="E164" s="14"/>
    </row>
    <row r="165" ht="15.75" customHeight="1">
      <c r="A165" s="14"/>
      <c r="B165" s="14"/>
      <c r="C165" s="14"/>
      <c r="D165" s="14"/>
      <c r="E165" s="14"/>
    </row>
    <row r="166" ht="15.75" customHeight="1">
      <c r="A166" s="14"/>
      <c r="B166" s="14"/>
      <c r="C166" s="14"/>
      <c r="D166" s="14"/>
      <c r="E166" s="14"/>
    </row>
    <row r="167" ht="15.75" customHeight="1">
      <c r="A167" s="14"/>
      <c r="B167" s="14"/>
      <c r="C167" s="14"/>
      <c r="D167" s="14"/>
      <c r="E167" s="14"/>
    </row>
    <row r="168" ht="15.75" customHeight="1">
      <c r="A168" s="14"/>
      <c r="B168" s="14"/>
      <c r="C168" s="14"/>
      <c r="D168" s="14"/>
      <c r="E168" s="14"/>
    </row>
    <row r="169" ht="15.75" customHeight="1">
      <c r="A169" s="14"/>
      <c r="B169" s="14"/>
      <c r="C169" s="14"/>
      <c r="D169" s="14"/>
      <c r="E169" s="14"/>
    </row>
    <row r="170" ht="15.75" customHeight="1">
      <c r="A170" s="14"/>
      <c r="B170" s="14"/>
      <c r="C170" s="14"/>
      <c r="D170" s="14"/>
      <c r="E170" s="14"/>
    </row>
    <row r="171" ht="15.75" customHeight="1">
      <c r="A171" s="14"/>
      <c r="B171" s="14"/>
      <c r="C171" s="14"/>
      <c r="D171" s="14"/>
      <c r="E171" s="14"/>
    </row>
    <row r="172" ht="15.75" customHeight="1">
      <c r="A172" s="14"/>
      <c r="B172" s="14"/>
      <c r="C172" s="14"/>
      <c r="D172" s="14"/>
      <c r="E172" s="14"/>
    </row>
    <row r="173" ht="15.75" customHeight="1">
      <c r="A173" s="14"/>
      <c r="B173" s="14"/>
      <c r="C173" s="14"/>
      <c r="D173" s="14"/>
      <c r="E173" s="14"/>
    </row>
    <row r="174" ht="15.75" customHeight="1">
      <c r="A174" s="14"/>
      <c r="B174" s="14"/>
      <c r="C174" s="14"/>
      <c r="D174" s="14"/>
      <c r="E174" s="14"/>
    </row>
    <row r="175" ht="15.75" customHeight="1">
      <c r="A175" s="14"/>
      <c r="B175" s="14"/>
      <c r="C175" s="14"/>
      <c r="D175" s="14"/>
      <c r="E175" s="14"/>
    </row>
    <row r="176" ht="15.75" customHeight="1">
      <c r="A176" s="14"/>
      <c r="B176" s="14"/>
      <c r="C176" s="14"/>
      <c r="D176" s="14"/>
      <c r="E176" s="14"/>
    </row>
    <row r="177" ht="15.75" customHeight="1">
      <c r="A177" s="14"/>
      <c r="B177" s="14"/>
      <c r="C177" s="14"/>
      <c r="D177" s="14"/>
      <c r="E177" s="14"/>
    </row>
    <row r="178" ht="15.75" customHeight="1">
      <c r="A178" s="14"/>
      <c r="B178" s="14"/>
      <c r="C178" s="14"/>
      <c r="D178" s="14"/>
      <c r="E178" s="14"/>
    </row>
    <row r="179" ht="15.75" customHeight="1">
      <c r="A179" s="14"/>
      <c r="B179" s="14"/>
      <c r="C179" s="14"/>
      <c r="D179" s="14"/>
      <c r="E179" s="14"/>
    </row>
    <row r="180" ht="15.75" customHeight="1">
      <c r="A180" s="14"/>
      <c r="B180" s="14"/>
      <c r="C180" s="14"/>
      <c r="D180" s="14"/>
      <c r="E180" s="14"/>
    </row>
    <row r="181" ht="15.75" customHeight="1">
      <c r="A181" s="14"/>
      <c r="B181" s="14"/>
      <c r="C181" s="14"/>
      <c r="D181" s="14"/>
      <c r="E181" s="14"/>
    </row>
    <row r="182" ht="15.75" customHeight="1">
      <c r="A182" s="14"/>
      <c r="B182" s="14"/>
      <c r="C182" s="14"/>
      <c r="D182" s="14"/>
      <c r="E182" s="14"/>
    </row>
    <row r="183" ht="15.75" customHeight="1">
      <c r="A183" s="14"/>
      <c r="B183" s="14"/>
      <c r="C183" s="14"/>
      <c r="D183" s="14"/>
      <c r="E183" s="14"/>
    </row>
    <row r="184" ht="15.75" customHeight="1">
      <c r="A184" s="14"/>
      <c r="B184" s="14"/>
      <c r="C184" s="14"/>
      <c r="D184" s="14"/>
      <c r="E184" s="14"/>
    </row>
    <row r="185" ht="15.75" customHeight="1">
      <c r="A185" s="14"/>
      <c r="B185" s="14"/>
      <c r="C185" s="14"/>
      <c r="D185" s="14"/>
      <c r="E185" s="14"/>
    </row>
    <row r="186" ht="15.75" customHeight="1">
      <c r="A186" s="14"/>
      <c r="B186" s="14"/>
      <c r="C186" s="14"/>
      <c r="D186" s="14"/>
      <c r="E186" s="14"/>
    </row>
    <row r="187" ht="15.75" customHeight="1">
      <c r="A187" s="14"/>
      <c r="B187" s="14"/>
      <c r="C187" s="14"/>
      <c r="D187" s="14"/>
      <c r="E187" s="14"/>
    </row>
    <row r="188" ht="15.75" customHeight="1">
      <c r="A188" s="14"/>
      <c r="B188" s="14"/>
      <c r="C188" s="14"/>
      <c r="D188" s="14"/>
      <c r="E188" s="14"/>
    </row>
    <row r="189" ht="15.75" customHeight="1">
      <c r="A189" s="14"/>
      <c r="B189" s="14"/>
      <c r="C189" s="14"/>
      <c r="D189" s="14"/>
      <c r="E189" s="14"/>
    </row>
    <row r="190" ht="15.75" customHeight="1">
      <c r="A190" s="14"/>
      <c r="B190" s="14"/>
      <c r="C190" s="14"/>
      <c r="D190" s="14"/>
      <c r="E190" s="14"/>
    </row>
    <row r="191" ht="15.75" customHeight="1">
      <c r="A191" s="14"/>
      <c r="B191" s="14"/>
      <c r="C191" s="14"/>
      <c r="D191" s="14"/>
      <c r="E191" s="14"/>
    </row>
    <row r="192" ht="15.75" customHeight="1">
      <c r="A192" s="14"/>
      <c r="B192" s="14"/>
      <c r="C192" s="14"/>
      <c r="D192" s="14"/>
      <c r="E192" s="14"/>
    </row>
    <row r="193" ht="15.75" customHeight="1">
      <c r="A193" s="14"/>
      <c r="B193" s="14"/>
      <c r="C193" s="14"/>
      <c r="D193" s="14"/>
      <c r="E193" s="14"/>
    </row>
    <row r="194" ht="15.75" customHeight="1">
      <c r="A194" s="14"/>
      <c r="B194" s="14"/>
      <c r="C194" s="14"/>
      <c r="D194" s="14"/>
      <c r="E194" s="14"/>
    </row>
    <row r="195" ht="15.75" customHeight="1">
      <c r="A195" s="14"/>
      <c r="B195" s="14"/>
      <c r="C195" s="14"/>
      <c r="D195" s="14"/>
      <c r="E195" s="14"/>
    </row>
    <row r="196" ht="15.75" customHeight="1">
      <c r="A196" s="14"/>
      <c r="B196" s="14"/>
      <c r="C196" s="14"/>
      <c r="D196" s="14"/>
      <c r="E196" s="14"/>
    </row>
    <row r="197" ht="15.75" customHeight="1">
      <c r="A197" s="14"/>
      <c r="B197" s="14"/>
      <c r="C197" s="14"/>
      <c r="D197" s="14"/>
      <c r="E197" s="14"/>
    </row>
    <row r="198" ht="15.75" customHeight="1">
      <c r="A198" s="14"/>
      <c r="B198" s="14"/>
      <c r="C198" s="14"/>
      <c r="D198" s="14"/>
      <c r="E198" s="14"/>
    </row>
    <row r="199" ht="15.75" customHeight="1">
      <c r="A199" s="14"/>
      <c r="B199" s="14"/>
      <c r="C199" s="14"/>
      <c r="D199" s="14"/>
      <c r="E199" s="14"/>
    </row>
    <row r="200" ht="15.75" customHeight="1">
      <c r="A200" s="14"/>
      <c r="B200" s="14"/>
      <c r="C200" s="14"/>
      <c r="D200" s="14"/>
      <c r="E200" s="14"/>
    </row>
    <row r="201" ht="15.75" customHeight="1">
      <c r="A201" s="14"/>
      <c r="B201" s="14"/>
      <c r="C201" s="14"/>
      <c r="D201" s="14"/>
      <c r="E201" s="14"/>
    </row>
    <row r="202" ht="15.75" customHeight="1">
      <c r="A202" s="14"/>
      <c r="B202" s="14"/>
      <c r="C202" s="14"/>
      <c r="D202" s="14"/>
      <c r="E202" s="14"/>
    </row>
    <row r="203" ht="15.75" customHeight="1">
      <c r="A203" s="14"/>
      <c r="B203" s="14"/>
      <c r="C203" s="14"/>
      <c r="D203" s="14"/>
      <c r="E203" s="14"/>
    </row>
    <row r="204" ht="15.75" customHeight="1">
      <c r="A204" s="14"/>
      <c r="B204" s="14"/>
      <c r="C204" s="14"/>
      <c r="D204" s="14"/>
      <c r="E204" s="14"/>
    </row>
    <row r="205" ht="15.75" customHeight="1">
      <c r="A205" s="14"/>
      <c r="B205" s="14"/>
      <c r="C205" s="14"/>
      <c r="D205" s="14"/>
      <c r="E205" s="14"/>
    </row>
    <row r="206" ht="15.75" customHeight="1">
      <c r="A206" s="14"/>
      <c r="B206" s="14"/>
      <c r="C206" s="14"/>
      <c r="D206" s="14"/>
      <c r="E206" s="14"/>
    </row>
    <row r="207" ht="15.75" customHeight="1">
      <c r="A207" s="14"/>
      <c r="B207" s="14"/>
      <c r="C207" s="14"/>
      <c r="D207" s="14"/>
      <c r="E207" s="14"/>
    </row>
    <row r="208" ht="15.75" customHeight="1">
      <c r="A208" s="14"/>
      <c r="B208" s="14"/>
      <c r="C208" s="14"/>
      <c r="D208" s="14"/>
      <c r="E208" s="14"/>
    </row>
    <row r="209" ht="15.75" customHeight="1">
      <c r="A209" s="14"/>
      <c r="B209" s="14"/>
      <c r="C209" s="14"/>
      <c r="D209" s="14"/>
      <c r="E209" s="14"/>
    </row>
    <row r="210" ht="15.75" customHeight="1">
      <c r="A210" s="14"/>
      <c r="B210" s="14"/>
      <c r="C210" s="14"/>
      <c r="D210" s="14"/>
      <c r="E210" s="14"/>
    </row>
    <row r="211" ht="15.75" customHeight="1">
      <c r="A211" s="14"/>
      <c r="B211" s="14"/>
      <c r="C211" s="14"/>
      <c r="D211" s="14"/>
      <c r="E211" s="14"/>
    </row>
    <row r="212" ht="15.75" customHeight="1">
      <c r="A212" s="14"/>
      <c r="B212" s="14"/>
      <c r="C212" s="14"/>
      <c r="D212" s="14"/>
      <c r="E212" s="14"/>
    </row>
    <row r="213" ht="15.75" customHeight="1">
      <c r="A213" s="14"/>
      <c r="B213" s="14"/>
      <c r="C213" s="14"/>
      <c r="D213" s="14"/>
      <c r="E213" s="14"/>
    </row>
    <row r="214" ht="15.75" customHeight="1">
      <c r="A214" s="14"/>
      <c r="B214" s="14"/>
      <c r="C214" s="14"/>
      <c r="D214" s="14"/>
      <c r="E214" s="14"/>
    </row>
    <row r="215" ht="15.75" customHeight="1">
      <c r="A215" s="14"/>
      <c r="B215" s="14"/>
      <c r="C215" s="14"/>
      <c r="D215" s="14"/>
      <c r="E215" s="14"/>
    </row>
    <row r="216" ht="15.75" customHeight="1">
      <c r="A216" s="14"/>
      <c r="B216" s="14"/>
      <c r="C216" s="14"/>
      <c r="D216" s="14"/>
      <c r="E216" s="14"/>
    </row>
    <row r="217" ht="15.75" customHeight="1">
      <c r="A217" s="14"/>
      <c r="B217" s="14"/>
      <c r="C217" s="14"/>
      <c r="D217" s="14"/>
      <c r="E217" s="14"/>
    </row>
    <row r="218" ht="15.75" customHeight="1">
      <c r="A218" s="14"/>
      <c r="B218" s="14"/>
      <c r="C218" s="14"/>
      <c r="D218" s="14"/>
      <c r="E218" s="14"/>
    </row>
    <row r="219" ht="15.75" customHeight="1">
      <c r="A219" s="14"/>
      <c r="B219" s="14"/>
      <c r="C219" s="14"/>
      <c r="D219" s="14"/>
      <c r="E219" s="14"/>
    </row>
    <row r="220" ht="15.75" customHeight="1">
      <c r="A220" s="14"/>
      <c r="B220" s="14"/>
      <c r="C220" s="14"/>
      <c r="D220" s="14"/>
      <c r="E220" s="14"/>
    </row>
    <row r="221" ht="15.75" customHeight="1">
      <c r="A221" s="14"/>
      <c r="B221" s="14"/>
      <c r="C221" s="14"/>
      <c r="D221" s="14"/>
      <c r="E221" s="14"/>
    </row>
    <row r="222" ht="15.75" customHeight="1">
      <c r="A222" s="14"/>
      <c r="B222" s="14"/>
      <c r="C222" s="14"/>
      <c r="D222" s="14"/>
      <c r="E222" s="14"/>
    </row>
    <row r="223" ht="15.75" customHeight="1">
      <c r="A223" s="14"/>
      <c r="B223" s="14"/>
      <c r="C223" s="14"/>
      <c r="D223" s="14"/>
      <c r="E223" s="14"/>
    </row>
    <row r="224" ht="15.75" customHeight="1">
      <c r="A224" s="14"/>
      <c r="B224" s="14"/>
      <c r="C224" s="14"/>
      <c r="D224" s="14"/>
      <c r="E224" s="14"/>
    </row>
    <row r="225" ht="15.75" customHeight="1">
      <c r="A225" s="14"/>
      <c r="B225" s="14"/>
      <c r="C225" s="14"/>
      <c r="D225" s="14"/>
      <c r="E225" s="14"/>
    </row>
    <row r="226" ht="15.75" customHeight="1">
      <c r="A226" s="14"/>
      <c r="B226" s="14"/>
      <c r="C226" s="14"/>
      <c r="D226" s="14"/>
      <c r="E226" s="14"/>
    </row>
    <row r="227" ht="15.75" customHeight="1">
      <c r="A227" s="14"/>
      <c r="B227" s="14"/>
      <c r="C227" s="14"/>
      <c r="D227" s="14"/>
      <c r="E227" s="14"/>
    </row>
    <row r="228" ht="15.75" customHeight="1">
      <c r="A228" s="14"/>
      <c r="B228" s="14"/>
      <c r="C228" s="14"/>
      <c r="D228" s="14"/>
      <c r="E228" s="14"/>
    </row>
    <row r="229" ht="15.75" customHeight="1">
      <c r="A229" s="14"/>
      <c r="B229" s="14"/>
      <c r="C229" s="14"/>
      <c r="D229" s="14"/>
      <c r="E229" s="14"/>
    </row>
    <row r="230" ht="15.75" customHeight="1">
      <c r="A230" s="14"/>
      <c r="B230" s="14"/>
      <c r="C230" s="14"/>
      <c r="D230" s="14"/>
      <c r="E230" s="14"/>
    </row>
    <row r="231" ht="15.75" customHeight="1">
      <c r="A231" s="14"/>
      <c r="B231" s="14"/>
      <c r="C231" s="14"/>
      <c r="D231" s="14"/>
      <c r="E231" s="14"/>
    </row>
    <row r="232" ht="15.75" customHeight="1">
      <c r="A232" s="14"/>
      <c r="B232" s="14"/>
      <c r="C232" s="14"/>
      <c r="D232" s="14"/>
      <c r="E232" s="14"/>
    </row>
    <row r="233" ht="15.75" customHeight="1">
      <c r="A233" s="14"/>
      <c r="B233" s="14"/>
      <c r="C233" s="14"/>
      <c r="D233" s="14"/>
      <c r="E233" s="14"/>
    </row>
    <row r="234" ht="15.75" customHeight="1">
      <c r="A234" s="14"/>
      <c r="B234" s="14"/>
      <c r="C234" s="14"/>
      <c r="D234" s="14"/>
      <c r="E234" s="14"/>
    </row>
    <row r="235" ht="15.75" customHeight="1">
      <c r="A235" s="14"/>
      <c r="B235" s="14"/>
      <c r="C235" s="14"/>
      <c r="D235" s="14"/>
      <c r="E235" s="14"/>
    </row>
    <row r="236" ht="15.75" customHeight="1">
      <c r="A236" s="14"/>
      <c r="B236" s="14"/>
      <c r="C236" s="14"/>
      <c r="D236" s="14"/>
      <c r="E236" s="14"/>
    </row>
    <row r="237" ht="15.75" customHeight="1">
      <c r="A237" s="14"/>
      <c r="B237" s="14"/>
      <c r="C237" s="14"/>
      <c r="D237" s="14"/>
      <c r="E237" s="14"/>
    </row>
    <row r="238" ht="15.75" customHeight="1">
      <c r="A238" s="14"/>
      <c r="B238" s="14"/>
      <c r="C238" s="14"/>
      <c r="D238" s="14"/>
      <c r="E238" s="14"/>
    </row>
    <row r="239" ht="15.75" customHeight="1">
      <c r="A239" s="14"/>
      <c r="B239" s="14"/>
      <c r="C239" s="14"/>
      <c r="D239" s="14"/>
      <c r="E239" s="14"/>
    </row>
    <row r="240" ht="15.75" customHeight="1">
      <c r="A240" s="14"/>
      <c r="B240" s="14"/>
      <c r="C240" s="14"/>
      <c r="D240" s="14"/>
      <c r="E240" s="14"/>
    </row>
    <row r="241" ht="15.75" customHeight="1">
      <c r="A241" s="14"/>
      <c r="B241" s="14"/>
      <c r="C241" s="14"/>
      <c r="D241" s="14"/>
      <c r="E241" s="14"/>
    </row>
    <row r="242" ht="15.75" customHeight="1">
      <c r="A242" s="14"/>
      <c r="B242" s="14"/>
      <c r="C242" s="14"/>
      <c r="D242" s="14"/>
      <c r="E242" s="14"/>
    </row>
    <row r="243" ht="15.75" customHeight="1">
      <c r="A243" s="14"/>
      <c r="B243" s="14"/>
      <c r="C243" s="14"/>
      <c r="D243" s="14"/>
      <c r="E243" s="14"/>
    </row>
    <row r="244" ht="15.75" customHeight="1">
      <c r="A244" s="14"/>
      <c r="B244" s="14"/>
      <c r="C244" s="14"/>
      <c r="D244" s="14"/>
      <c r="E244" s="14"/>
    </row>
    <row r="245" ht="15.75" customHeight="1">
      <c r="A245" s="14"/>
      <c r="B245" s="14"/>
      <c r="C245" s="14"/>
      <c r="D245" s="14"/>
      <c r="E245" s="14"/>
    </row>
    <row r="246" ht="15.75" customHeight="1">
      <c r="A246" s="14"/>
      <c r="B246" s="14"/>
      <c r="C246" s="14"/>
      <c r="D246" s="14"/>
      <c r="E246" s="14"/>
    </row>
    <row r="247" ht="15.75" customHeight="1">
      <c r="A247" s="14"/>
      <c r="B247" s="14"/>
      <c r="C247" s="14"/>
      <c r="D247" s="14"/>
      <c r="E247" s="14"/>
    </row>
    <row r="248" ht="15.75" customHeight="1">
      <c r="A248" s="14"/>
      <c r="B248" s="14"/>
      <c r="C248" s="14"/>
      <c r="D248" s="14"/>
      <c r="E248" s="14"/>
    </row>
    <row r="249" ht="15.75" customHeight="1">
      <c r="A249" s="14"/>
      <c r="B249" s="14"/>
      <c r="C249" s="14"/>
      <c r="D249" s="14"/>
      <c r="E249" s="14"/>
    </row>
    <row r="250" ht="15.75" customHeight="1">
      <c r="A250" s="14"/>
      <c r="B250" s="14"/>
      <c r="C250" s="14"/>
      <c r="D250" s="14"/>
      <c r="E250" s="14"/>
    </row>
    <row r="251" ht="15.75" customHeight="1">
      <c r="A251" s="14"/>
      <c r="B251" s="14"/>
      <c r="C251" s="14"/>
      <c r="D251" s="14"/>
      <c r="E251" s="14"/>
    </row>
    <row r="252" ht="15.75" customHeight="1">
      <c r="A252" s="14"/>
      <c r="B252" s="14"/>
      <c r="C252" s="14"/>
      <c r="D252" s="14"/>
      <c r="E252" s="14"/>
    </row>
    <row r="253" ht="15.75" customHeight="1">
      <c r="A253" s="14"/>
      <c r="B253" s="14"/>
      <c r="C253" s="14"/>
      <c r="D253" s="14"/>
      <c r="E253" s="14"/>
    </row>
    <row r="254" ht="15.75" customHeight="1">
      <c r="A254" s="14"/>
      <c r="B254" s="14"/>
      <c r="C254" s="14"/>
      <c r="D254" s="14"/>
      <c r="E254" s="14"/>
    </row>
    <row r="255" ht="15.75" customHeight="1">
      <c r="A255" s="14"/>
      <c r="B255" s="14"/>
      <c r="C255" s="14"/>
      <c r="D255" s="14"/>
      <c r="E255" s="14"/>
    </row>
    <row r="256" ht="15.75" customHeight="1">
      <c r="A256" s="14"/>
      <c r="B256" s="14"/>
      <c r="C256" s="14"/>
      <c r="D256" s="14"/>
      <c r="E256" s="14"/>
    </row>
    <row r="257" ht="15.75" customHeight="1">
      <c r="A257" s="14"/>
      <c r="B257" s="14"/>
      <c r="C257" s="14"/>
      <c r="D257" s="14"/>
      <c r="E257" s="14"/>
    </row>
    <row r="258" ht="15.75" customHeight="1">
      <c r="A258" s="14"/>
      <c r="B258" s="14"/>
      <c r="C258" s="14"/>
      <c r="D258" s="14"/>
      <c r="E258" s="14"/>
    </row>
    <row r="259" ht="15.75" customHeight="1">
      <c r="A259" s="14"/>
      <c r="B259" s="14"/>
      <c r="C259" s="14"/>
      <c r="D259" s="14"/>
      <c r="E259" s="14"/>
    </row>
    <row r="260" ht="15.75" customHeight="1">
      <c r="A260" s="14"/>
      <c r="B260" s="14"/>
      <c r="C260" s="14"/>
      <c r="D260" s="14"/>
      <c r="E260" s="14"/>
    </row>
    <row r="261" ht="15.75" customHeight="1">
      <c r="A261" s="14"/>
      <c r="B261" s="14"/>
      <c r="C261" s="14"/>
      <c r="D261" s="14"/>
      <c r="E261" s="14"/>
    </row>
    <row r="262" ht="15.75" customHeight="1">
      <c r="A262" s="14"/>
      <c r="B262" s="14"/>
      <c r="C262" s="14"/>
      <c r="D262" s="14"/>
      <c r="E262" s="14"/>
    </row>
    <row r="263" ht="15.75" customHeight="1">
      <c r="A263" s="14"/>
      <c r="B263" s="14"/>
      <c r="C263" s="14"/>
      <c r="D263" s="14"/>
      <c r="E263" s="14"/>
    </row>
    <row r="264" ht="15.75" customHeight="1">
      <c r="A264" s="14"/>
      <c r="B264" s="14"/>
      <c r="C264" s="14"/>
      <c r="D264" s="14"/>
      <c r="E264" s="14"/>
    </row>
    <row r="265" ht="15.75" customHeight="1">
      <c r="A265" s="14"/>
      <c r="B265" s="14"/>
      <c r="C265" s="14"/>
      <c r="D265" s="14"/>
      <c r="E265" s="14"/>
    </row>
    <row r="266" ht="15.75" customHeight="1">
      <c r="A266" s="14"/>
      <c r="B266" s="14"/>
      <c r="C266" s="14"/>
      <c r="D266" s="14"/>
      <c r="E266" s="14"/>
    </row>
    <row r="267" ht="15.75" customHeight="1">
      <c r="A267" s="14"/>
      <c r="B267" s="14"/>
      <c r="C267" s="14"/>
      <c r="D267" s="14"/>
      <c r="E267" s="14"/>
    </row>
    <row r="268" ht="15.75" customHeight="1">
      <c r="A268" s="14"/>
      <c r="B268" s="14"/>
      <c r="C268" s="14"/>
      <c r="D268" s="14"/>
      <c r="E268" s="14"/>
    </row>
    <row r="269" ht="15.75" customHeight="1">
      <c r="A269" s="14"/>
      <c r="B269" s="14"/>
      <c r="C269" s="14"/>
      <c r="D269" s="14"/>
      <c r="E269" s="14"/>
    </row>
    <row r="270" ht="15.75" customHeight="1">
      <c r="A270" s="14"/>
      <c r="B270" s="14"/>
      <c r="C270" s="14"/>
      <c r="D270" s="14"/>
      <c r="E270" s="14"/>
    </row>
    <row r="271" ht="15.75" customHeight="1">
      <c r="A271" s="14"/>
      <c r="B271" s="14"/>
      <c r="C271" s="14"/>
      <c r="D271" s="14"/>
      <c r="E271" s="14"/>
    </row>
    <row r="272" ht="15.75" customHeight="1">
      <c r="A272" s="14"/>
      <c r="B272" s="14"/>
      <c r="C272" s="14"/>
      <c r="D272" s="14"/>
      <c r="E272" s="14"/>
    </row>
    <row r="273" ht="15.75" customHeight="1">
      <c r="A273" s="14"/>
      <c r="B273" s="14"/>
      <c r="C273" s="14"/>
      <c r="D273" s="14"/>
      <c r="E273" s="14"/>
    </row>
    <row r="274" ht="15.75" customHeight="1">
      <c r="A274" s="14"/>
      <c r="B274" s="14"/>
      <c r="C274" s="14"/>
      <c r="D274" s="14"/>
      <c r="E274" s="14"/>
    </row>
    <row r="275" ht="15.75" customHeight="1">
      <c r="A275" s="14"/>
      <c r="B275" s="14"/>
      <c r="C275" s="14"/>
      <c r="D275" s="14"/>
      <c r="E275" s="14"/>
    </row>
    <row r="276" ht="15.75" customHeight="1">
      <c r="A276" s="14"/>
      <c r="B276" s="14"/>
      <c r="C276" s="14"/>
      <c r="D276" s="14"/>
      <c r="E276" s="14"/>
    </row>
    <row r="277" ht="15.75" customHeight="1">
      <c r="A277" s="14"/>
      <c r="B277" s="14"/>
      <c r="C277" s="14"/>
      <c r="D277" s="14"/>
      <c r="E277" s="14"/>
    </row>
    <row r="278" ht="15.75" customHeight="1">
      <c r="A278" s="14"/>
      <c r="B278" s="14"/>
      <c r="C278" s="14"/>
      <c r="D278" s="14"/>
      <c r="E278" s="14"/>
    </row>
    <row r="279" ht="15.75" customHeight="1">
      <c r="A279" s="14"/>
      <c r="B279" s="14"/>
      <c r="C279" s="14"/>
      <c r="D279" s="14"/>
      <c r="E279" s="14"/>
    </row>
    <row r="280" ht="15.75" customHeight="1">
      <c r="A280" s="14"/>
      <c r="B280" s="14"/>
      <c r="C280" s="14"/>
      <c r="D280" s="14"/>
      <c r="E280" s="14"/>
    </row>
    <row r="281" ht="15.75" customHeight="1">
      <c r="A281" s="14"/>
      <c r="B281" s="14"/>
      <c r="C281" s="14"/>
      <c r="D281" s="14"/>
      <c r="E281" s="14"/>
    </row>
    <row r="282" ht="15.75" customHeight="1">
      <c r="A282" s="14"/>
      <c r="B282" s="14"/>
      <c r="C282" s="14"/>
      <c r="D282" s="14"/>
      <c r="E282" s="14"/>
    </row>
    <row r="283" ht="15.75" customHeight="1">
      <c r="A283" s="14"/>
      <c r="B283" s="14"/>
      <c r="C283" s="14"/>
      <c r="D283" s="14"/>
      <c r="E283" s="14"/>
    </row>
    <row r="284" ht="15.75" customHeight="1">
      <c r="A284" s="14"/>
      <c r="B284" s="14"/>
      <c r="C284" s="14"/>
      <c r="D284" s="14"/>
      <c r="E284" s="14"/>
    </row>
    <row r="285" ht="15.75" customHeight="1">
      <c r="A285" s="14"/>
      <c r="B285" s="14"/>
      <c r="C285" s="14"/>
      <c r="D285" s="14"/>
      <c r="E285" s="14"/>
    </row>
    <row r="286" ht="15.75" customHeight="1">
      <c r="A286" s="14"/>
      <c r="B286" s="14"/>
      <c r="C286" s="14"/>
      <c r="D286" s="14"/>
      <c r="E286" s="14"/>
    </row>
    <row r="287" ht="15.75" customHeight="1">
      <c r="A287" s="14"/>
      <c r="B287" s="14"/>
      <c r="C287" s="14"/>
      <c r="D287" s="14"/>
      <c r="E287" s="14"/>
    </row>
    <row r="288" ht="15.75" customHeight="1">
      <c r="A288" s="14"/>
      <c r="B288" s="14"/>
      <c r="C288" s="14"/>
      <c r="D288" s="14"/>
      <c r="E288" s="14"/>
    </row>
    <row r="289" ht="15.75" customHeight="1">
      <c r="A289" s="14"/>
      <c r="B289" s="14"/>
      <c r="C289" s="14"/>
      <c r="D289" s="14"/>
      <c r="E289" s="14"/>
    </row>
    <row r="290" ht="15.75" customHeight="1">
      <c r="A290" s="14"/>
      <c r="B290" s="14"/>
      <c r="C290" s="14"/>
      <c r="D290" s="14"/>
      <c r="E290" s="14"/>
    </row>
    <row r="291" ht="15.75" customHeight="1">
      <c r="A291" s="14"/>
      <c r="B291" s="14"/>
      <c r="C291" s="14"/>
      <c r="D291" s="14"/>
      <c r="E291" s="14"/>
    </row>
    <row r="292" ht="15.75" customHeight="1">
      <c r="A292" s="14"/>
      <c r="B292" s="14"/>
      <c r="C292" s="14"/>
      <c r="D292" s="14"/>
      <c r="E292" s="14"/>
    </row>
    <row r="293" ht="15.75" customHeight="1">
      <c r="A293" s="14"/>
      <c r="B293" s="14"/>
      <c r="C293" s="14"/>
      <c r="D293" s="14"/>
      <c r="E293" s="14"/>
    </row>
    <row r="294" ht="15.75" customHeight="1">
      <c r="A294" s="14"/>
      <c r="B294" s="14"/>
      <c r="C294" s="14"/>
      <c r="D294" s="14"/>
      <c r="E294" s="14"/>
    </row>
    <row r="295" ht="15.75" customHeight="1">
      <c r="A295" s="14"/>
      <c r="B295" s="14"/>
      <c r="C295" s="14"/>
      <c r="D295" s="14"/>
      <c r="E295" s="14"/>
    </row>
    <row r="296" ht="15.75" customHeight="1">
      <c r="A296" s="14"/>
      <c r="B296" s="14"/>
      <c r="C296" s="14"/>
      <c r="D296" s="14"/>
      <c r="E296" s="14"/>
    </row>
    <row r="297" ht="15.75" customHeight="1">
      <c r="A297" s="14"/>
      <c r="B297" s="14"/>
      <c r="C297" s="14"/>
      <c r="D297" s="14"/>
      <c r="E297" s="14"/>
    </row>
    <row r="298" ht="15.75" customHeight="1">
      <c r="A298" s="14"/>
      <c r="B298" s="14"/>
      <c r="C298" s="14"/>
      <c r="D298" s="14"/>
      <c r="E298" s="14"/>
    </row>
    <row r="299" ht="15.75" customHeight="1">
      <c r="A299" s="14"/>
      <c r="B299" s="14"/>
      <c r="C299" s="14"/>
      <c r="D299" s="14"/>
      <c r="E299" s="14"/>
    </row>
    <row r="300" ht="15.75" customHeight="1">
      <c r="A300" s="14"/>
      <c r="B300" s="14"/>
      <c r="C300" s="14"/>
      <c r="D300" s="14"/>
      <c r="E300" s="14"/>
    </row>
    <row r="301" ht="15.75" customHeight="1">
      <c r="A301" s="14"/>
      <c r="B301" s="14"/>
      <c r="C301" s="14"/>
      <c r="D301" s="14"/>
      <c r="E301" s="14"/>
    </row>
    <row r="302" ht="15.75" customHeight="1">
      <c r="A302" s="14"/>
      <c r="B302" s="14"/>
      <c r="C302" s="14"/>
      <c r="D302" s="14"/>
      <c r="E302" s="14"/>
    </row>
    <row r="303" ht="15.75" customHeight="1">
      <c r="A303" s="14"/>
      <c r="B303" s="14"/>
      <c r="C303" s="14"/>
      <c r="D303" s="14"/>
      <c r="E303" s="14"/>
    </row>
    <row r="304" ht="15.75" customHeight="1">
      <c r="A304" s="14"/>
      <c r="B304" s="14"/>
      <c r="C304" s="14"/>
      <c r="D304" s="14"/>
      <c r="E304" s="14"/>
    </row>
    <row r="305" ht="15.75" customHeight="1">
      <c r="A305" s="14"/>
      <c r="B305" s="14"/>
      <c r="C305" s="14"/>
      <c r="D305" s="14"/>
      <c r="E305" s="14"/>
    </row>
    <row r="306" ht="15.75" customHeight="1">
      <c r="A306" s="14"/>
      <c r="B306" s="14"/>
      <c r="C306" s="14"/>
      <c r="D306" s="14"/>
      <c r="E306" s="14"/>
    </row>
    <row r="307" ht="15.75" customHeight="1">
      <c r="A307" s="14"/>
      <c r="B307" s="14"/>
      <c r="C307" s="14"/>
      <c r="D307" s="14"/>
      <c r="E307" s="14"/>
    </row>
    <row r="308" ht="15.75" customHeight="1">
      <c r="A308" s="14"/>
      <c r="B308" s="14"/>
      <c r="C308" s="14"/>
      <c r="D308" s="14"/>
      <c r="E308" s="14"/>
    </row>
    <row r="309" ht="15.75" customHeight="1">
      <c r="A309" s="14"/>
      <c r="B309" s="14"/>
      <c r="C309" s="14"/>
      <c r="D309" s="14"/>
      <c r="E309" s="14"/>
    </row>
    <row r="310" ht="15.75" customHeight="1">
      <c r="A310" s="14"/>
      <c r="B310" s="14"/>
      <c r="C310" s="14"/>
      <c r="D310" s="14"/>
      <c r="E310" s="14"/>
    </row>
    <row r="311" ht="15.75" customHeight="1">
      <c r="A311" s="14"/>
      <c r="B311" s="14"/>
      <c r="C311" s="14"/>
      <c r="D311" s="14"/>
      <c r="E311" s="14"/>
    </row>
    <row r="312" ht="15.75" customHeight="1">
      <c r="A312" s="14"/>
      <c r="B312" s="14"/>
      <c r="C312" s="14"/>
      <c r="D312" s="14"/>
      <c r="E312" s="14"/>
    </row>
    <row r="313" ht="15.75" customHeight="1">
      <c r="A313" s="14"/>
      <c r="B313" s="14"/>
      <c r="C313" s="14"/>
      <c r="D313" s="14"/>
      <c r="E313" s="14"/>
    </row>
    <row r="314" ht="15.75" customHeight="1">
      <c r="A314" s="14"/>
      <c r="B314" s="14"/>
      <c r="C314" s="14"/>
      <c r="D314" s="14"/>
      <c r="E314" s="14"/>
    </row>
    <row r="315" ht="15.75" customHeight="1">
      <c r="A315" s="14"/>
      <c r="B315" s="14"/>
      <c r="C315" s="14"/>
      <c r="D315" s="14"/>
      <c r="E315" s="14"/>
    </row>
    <row r="316" ht="15.75" customHeight="1">
      <c r="A316" s="14"/>
      <c r="B316" s="14"/>
      <c r="C316" s="14"/>
      <c r="D316" s="14"/>
      <c r="E316" s="14"/>
    </row>
    <row r="317" ht="15.75" customHeight="1">
      <c r="A317" s="14"/>
      <c r="B317" s="14"/>
      <c r="C317" s="14"/>
      <c r="D317" s="14"/>
      <c r="E317" s="14"/>
    </row>
    <row r="318" ht="15.75" customHeight="1">
      <c r="A318" s="14"/>
      <c r="B318" s="14"/>
      <c r="C318" s="14"/>
      <c r="D318" s="14"/>
      <c r="E318" s="14"/>
    </row>
    <row r="319" ht="15.75" customHeight="1">
      <c r="A319" s="14"/>
      <c r="B319" s="14"/>
      <c r="C319" s="14"/>
      <c r="D319" s="14"/>
      <c r="E319" s="14"/>
    </row>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19:F124"/>
  </mergeCells>
  <printOptions/>
  <pageMargins bottom="0.984027777777778" footer="0.0" header="0.0" left="0.747916666666667" right="0.747916666666667" top="0.984027777777778"/>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75"/>
    <col customWidth="1" min="2" max="3" width="14.5"/>
    <col customWidth="1" min="4" max="4" width="56.38"/>
    <col customWidth="1" min="5" max="26" width="14.5"/>
  </cols>
  <sheetData>
    <row r="1" ht="15.75" customHeight="1">
      <c r="D1" s="24" t="s">
        <v>111</v>
      </c>
      <c r="G1" s="24"/>
    </row>
    <row r="2" ht="15.75" customHeight="1">
      <c r="A2" s="24" t="s">
        <v>112</v>
      </c>
      <c r="B2" s="25">
        <f>(B3*B4)+B5</f>
        <v>0.042521</v>
      </c>
      <c r="G2" s="24" t="s">
        <v>113</v>
      </c>
    </row>
    <row r="3" ht="15.75" customHeight="1">
      <c r="A3" s="26" t="s">
        <v>114</v>
      </c>
      <c r="B3" s="27">
        <v>0.057</v>
      </c>
      <c r="D3" s="28" t="s">
        <v>115</v>
      </c>
      <c r="G3" s="26">
        <v>2016.0</v>
      </c>
      <c r="H3" s="26">
        <v>2017.0</v>
      </c>
      <c r="I3" s="26">
        <v>2018.0</v>
      </c>
      <c r="J3" s="26">
        <v>2019.0</v>
      </c>
    </row>
    <row r="4" ht="15.75" customHeight="1">
      <c r="A4" s="26" t="s">
        <v>116</v>
      </c>
      <c r="B4" s="29">
        <v>0.553</v>
      </c>
      <c r="D4" s="28" t="s">
        <v>117</v>
      </c>
      <c r="G4" s="30">
        <f>Financials!B20/Financials!B19</f>
        <v>0.2850491464</v>
      </c>
      <c r="H4" s="30">
        <f>Financials!C20/Financials!C19</f>
        <v>0.18735363</v>
      </c>
      <c r="I4" s="30">
        <f>Financials!D20/Financials!D19</f>
        <v>0.2628025345</v>
      </c>
      <c r="J4" s="30">
        <f>Financials!E20/Financials!E19</f>
        <v>0.3006462489</v>
      </c>
    </row>
    <row r="5" ht="15.75" customHeight="1">
      <c r="A5" s="26" t="s">
        <v>118</v>
      </c>
      <c r="B5" s="27">
        <v>0.011</v>
      </c>
      <c r="D5" s="28" t="s">
        <v>119</v>
      </c>
    </row>
    <row r="6" ht="15.75" customHeight="1"/>
    <row r="7" ht="15.75" customHeight="1">
      <c r="A7" s="24" t="s">
        <v>120</v>
      </c>
      <c r="B7" s="25">
        <f>B8*B9</f>
        <v>0.0255657803</v>
      </c>
      <c r="G7" s="24"/>
    </row>
    <row r="8" ht="15.75" customHeight="1">
      <c r="A8" s="26" t="s">
        <v>121</v>
      </c>
      <c r="B8" s="27">
        <v>0.0345</v>
      </c>
      <c r="D8" s="28" t="s">
        <v>122</v>
      </c>
    </row>
    <row r="9" ht="15.75" customHeight="1">
      <c r="A9" s="26" t="s">
        <v>123</v>
      </c>
      <c r="B9" s="30">
        <f>1-AVERAGE(G4:J4)</f>
        <v>0.74103711</v>
      </c>
      <c r="G9" s="30"/>
      <c r="H9" s="30"/>
      <c r="I9" s="30"/>
      <c r="J9" s="30"/>
    </row>
    <row r="10" ht="15.75" customHeight="1"/>
    <row r="11" ht="15.75" customHeight="1">
      <c r="A11" s="24" t="s">
        <v>124</v>
      </c>
      <c r="B11" s="25">
        <f>B2*B12+B7*B13</f>
        <v>0.03525372117</v>
      </c>
    </row>
    <row r="12" ht="15.75" customHeight="1">
      <c r="A12" s="26" t="s">
        <v>125</v>
      </c>
      <c r="B12" s="30">
        <f>Financials!B49/(Financials!B49+Financials!B66)</f>
        <v>0.5713839775</v>
      </c>
    </row>
    <row r="13" ht="15.75" customHeight="1">
      <c r="A13" s="26" t="s">
        <v>126</v>
      </c>
      <c r="B13" s="30">
        <f>Financials!B66/(Financials!B66+Financials!B49)</f>
        <v>0.4286160225</v>
      </c>
      <c r="G13" s="24"/>
    </row>
    <row r="14" ht="15.75" customHeight="1"/>
    <row r="15" ht="15.75" customHeight="1">
      <c r="A15" s="24"/>
      <c r="G15" s="31"/>
      <c r="H15" s="31"/>
      <c r="I15" s="31"/>
      <c r="J15" s="31"/>
      <c r="K15" s="31"/>
    </row>
    <row r="16" ht="15.75" customHeight="1">
      <c r="A16" s="32" t="s">
        <v>127</v>
      </c>
    </row>
    <row r="17" ht="15.75" customHeight="1">
      <c r="G17" s="24"/>
    </row>
    <row r="18" ht="15.75" customHeight="1">
      <c r="C18" s="32" t="s">
        <v>128</v>
      </c>
    </row>
    <row r="19" ht="15.75" customHeight="1">
      <c r="C19" s="32" t="s">
        <v>129</v>
      </c>
      <c r="G19" s="30"/>
      <c r="H19" s="30"/>
      <c r="I19" s="30"/>
    </row>
    <row r="20" ht="15.75" customHeight="1"/>
    <row r="21" ht="15.75" customHeight="1"/>
    <row r="22" ht="15.75" customHeight="1">
      <c r="H22" s="3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63"/>
    <col customWidth="1" min="2" max="5" width="14.5"/>
    <col customWidth="1" min="6" max="6" width="17.75"/>
    <col customWidth="1" min="7" max="11" width="14.5"/>
    <col customWidth="1" min="12" max="12" width="14.63"/>
    <col customWidth="1" min="13" max="26" width="14.5"/>
  </cols>
  <sheetData>
    <row r="1" ht="15.75" customHeight="1">
      <c r="A1" s="24" t="s">
        <v>130</v>
      </c>
    </row>
    <row r="2" ht="15.75" customHeight="1">
      <c r="F2" s="24" t="s">
        <v>131</v>
      </c>
    </row>
    <row r="3" ht="15.75" customHeight="1">
      <c r="A3" s="28" t="s">
        <v>1</v>
      </c>
      <c r="B3" s="24">
        <v>2016.0</v>
      </c>
      <c r="C3" s="24">
        <v>2017.0</v>
      </c>
      <c r="D3" s="24">
        <v>2018.0</v>
      </c>
      <c r="E3" s="24">
        <v>2019.0</v>
      </c>
      <c r="G3" s="24">
        <v>2020.0</v>
      </c>
      <c r="H3" s="24">
        <v>2021.0</v>
      </c>
      <c r="I3" s="24">
        <v>2022.0</v>
      </c>
      <c r="J3" s="24">
        <v>2023.0</v>
      </c>
      <c r="K3" s="24">
        <v>2024.0</v>
      </c>
      <c r="L3" s="24" t="s">
        <v>132</v>
      </c>
    </row>
    <row r="4" ht="15.75" customHeight="1">
      <c r="A4" s="26" t="s">
        <v>133</v>
      </c>
      <c r="B4" s="34">
        <f>Financials!B4</f>
        <v>94163</v>
      </c>
      <c r="C4" s="34">
        <f>Financials!C4</f>
        <v>98282</v>
      </c>
      <c r="D4" s="34">
        <f>Financials!D4</f>
        <v>96855</v>
      </c>
      <c r="E4" s="34">
        <f>Financials!E4</f>
        <v>104210</v>
      </c>
      <c r="G4" s="34">
        <f>E4*(1+$F$5)</f>
        <v>107862.9812</v>
      </c>
      <c r="H4" s="34">
        <f t="shared" ref="H4:K4" si="1">G4*(1+$F$5)</f>
        <v>111644.0141</v>
      </c>
      <c r="I4" s="34">
        <f t="shared" si="1"/>
        <v>115557.5875</v>
      </c>
      <c r="J4" s="34">
        <f t="shared" si="1"/>
        <v>119608.3474</v>
      </c>
      <c r="K4" s="34">
        <f t="shared" si="1"/>
        <v>123801.1028</v>
      </c>
    </row>
    <row r="5" ht="15.75" customHeight="1">
      <c r="A5" s="28" t="s">
        <v>134</v>
      </c>
      <c r="C5" s="35">
        <f t="shared" ref="C5:E5" si="2">C4/B4-1</f>
        <v>0.0437432962</v>
      </c>
      <c r="D5" s="35">
        <f t="shared" si="2"/>
        <v>-0.01451944405</v>
      </c>
      <c r="E5" s="35">
        <f t="shared" si="2"/>
        <v>0.07593825822</v>
      </c>
      <c r="F5" s="35">
        <f>AVERAGE(C5:E5)</f>
        <v>0.03505403679</v>
      </c>
      <c r="G5" s="36"/>
      <c r="H5" s="36"/>
      <c r="I5" s="36"/>
      <c r="J5" s="36"/>
      <c r="K5" s="36"/>
    </row>
    <row r="6" ht="15.75" customHeight="1">
      <c r="A6" s="26" t="s">
        <v>7</v>
      </c>
      <c r="B6" s="34">
        <f>Financials!B8</f>
        <v>84777</v>
      </c>
      <c r="C6" s="34">
        <f>Financials!C8</f>
        <v>88383</v>
      </c>
      <c r="D6" s="34">
        <f>Financials!D8</f>
        <v>87922</v>
      </c>
      <c r="E6" s="34">
        <f>Financials!E8</f>
        <v>96799</v>
      </c>
      <c r="G6" s="34">
        <f>E6*(1+$F$7)</f>
        <v>101260.9072</v>
      </c>
      <c r="H6" s="34">
        <f t="shared" ref="H6:K6" si="3">G6*(1+$F$7)</f>
        <v>105928.4841</v>
      </c>
      <c r="I6" s="34">
        <f t="shared" si="3"/>
        <v>110811.2109</v>
      </c>
      <c r="J6" s="34">
        <f t="shared" si="3"/>
        <v>115919.0048</v>
      </c>
      <c r="K6" s="34">
        <f t="shared" si="3"/>
        <v>121262.2403</v>
      </c>
    </row>
    <row r="7" ht="15.75" customHeight="1">
      <c r="A7" s="37" t="s">
        <v>135</v>
      </c>
      <c r="C7" s="35">
        <f t="shared" ref="C7:E7" si="4">C6/B6-1</f>
        <v>0.04253512155</v>
      </c>
      <c r="D7" s="35">
        <f t="shared" si="4"/>
        <v>-0.005215935191</v>
      </c>
      <c r="E7" s="35">
        <f t="shared" si="4"/>
        <v>0.1009644913</v>
      </c>
      <c r="F7" s="35">
        <f>AVERAGE(C7:E7)</f>
        <v>0.04609455921</v>
      </c>
      <c r="G7" s="36"/>
      <c r="H7" s="36"/>
      <c r="I7" s="36"/>
      <c r="J7" s="36"/>
      <c r="K7" s="36"/>
    </row>
    <row r="8" ht="15.75" customHeight="1">
      <c r="A8" s="24" t="s">
        <v>136</v>
      </c>
      <c r="B8" s="34">
        <f t="shared" ref="B8:E8" si="5">B4-B6</f>
        <v>9386</v>
      </c>
      <c r="C8" s="34">
        <f t="shared" si="5"/>
        <v>9899</v>
      </c>
      <c r="D8" s="34">
        <f t="shared" si="5"/>
        <v>8933</v>
      </c>
      <c r="E8" s="34">
        <f t="shared" si="5"/>
        <v>7411</v>
      </c>
      <c r="G8" s="34">
        <f t="shared" ref="G8:K8" si="6">G4-G6</f>
        <v>6602.073937</v>
      </c>
      <c r="H8" s="34">
        <f t="shared" si="6"/>
        <v>5715.529964</v>
      </c>
      <c r="I8" s="34">
        <f t="shared" si="6"/>
        <v>4746.376558</v>
      </c>
      <c r="J8" s="34">
        <f t="shared" si="6"/>
        <v>3689.342559</v>
      </c>
      <c r="K8" s="34">
        <f t="shared" si="6"/>
        <v>2538.862538</v>
      </c>
    </row>
    <row r="9" ht="15.75" customHeight="1">
      <c r="A9" s="24" t="s">
        <v>137</v>
      </c>
      <c r="B9" s="35">
        <f>Financials!B20/Financials!B19</f>
        <v>0.2850491464</v>
      </c>
      <c r="C9" s="35">
        <f>Financials!C20/Financials!C19</f>
        <v>0.18735363</v>
      </c>
      <c r="D9" s="35">
        <f>Financials!D20/Financials!D19</f>
        <v>0.2628025345</v>
      </c>
      <c r="E9" s="35">
        <f>Financials!E20/Financials!E19</f>
        <v>0.3006462489</v>
      </c>
      <c r="F9" s="38">
        <f>AVERAGE(B9:E9)</f>
        <v>0.25896289</v>
      </c>
      <c r="G9" s="35">
        <f t="shared" ref="G9:K9" si="7">$F$9</f>
        <v>0.25896289</v>
      </c>
      <c r="H9" s="35">
        <f t="shared" si="7"/>
        <v>0.25896289</v>
      </c>
      <c r="I9" s="35">
        <f t="shared" si="7"/>
        <v>0.25896289</v>
      </c>
      <c r="J9" s="35">
        <f t="shared" si="7"/>
        <v>0.25896289</v>
      </c>
      <c r="K9" s="35">
        <f t="shared" si="7"/>
        <v>0.25896289</v>
      </c>
    </row>
    <row r="10" ht="15.75" customHeight="1"/>
    <row r="11" ht="15.75" customHeight="1">
      <c r="A11" s="24" t="s">
        <v>138</v>
      </c>
      <c r="B11" s="34">
        <f>Financials!B91+Financials!B92</f>
        <v>4998</v>
      </c>
      <c r="C11" s="34">
        <f>Financials!C91+Financials!C92</f>
        <v>4822</v>
      </c>
      <c r="D11" s="34">
        <f>Financials!D91+Financials!D92</f>
        <v>5113</v>
      </c>
      <c r="E11" s="34">
        <f>Financials!E91+Financials!E92</f>
        <v>6017</v>
      </c>
      <c r="F11" s="39">
        <f t="shared" ref="F11:F13" si="9">AVERAGE(B11:E11)</f>
        <v>5237.5</v>
      </c>
      <c r="G11" s="34">
        <f t="shared" ref="G11:K11" si="8">$F$11</f>
        <v>5237.5</v>
      </c>
      <c r="H11" s="34">
        <f t="shared" si="8"/>
        <v>5237.5</v>
      </c>
      <c r="I11" s="34">
        <f t="shared" si="8"/>
        <v>5237.5</v>
      </c>
      <c r="J11" s="34">
        <f t="shared" si="8"/>
        <v>5237.5</v>
      </c>
      <c r="K11" s="34">
        <f t="shared" si="8"/>
        <v>5237.5</v>
      </c>
    </row>
    <row r="12" ht="15.75" customHeight="1">
      <c r="A12" s="24" t="s">
        <v>139</v>
      </c>
      <c r="B12" s="34">
        <f>Financials!B101</f>
        <v>-5823</v>
      </c>
      <c r="C12" s="34">
        <f>Financials!C101</f>
        <v>-7112</v>
      </c>
      <c r="D12" s="34">
        <f>Financials!D101</f>
        <v>-7777</v>
      </c>
      <c r="E12" s="34">
        <f>Financials!E101</f>
        <v>-6902</v>
      </c>
      <c r="F12" s="39">
        <f t="shared" si="9"/>
        <v>-6903.5</v>
      </c>
      <c r="G12" s="34">
        <f t="shared" ref="G12:K12" si="10">$F$12</f>
        <v>-6903.5</v>
      </c>
      <c r="H12" s="34">
        <f t="shared" si="10"/>
        <v>-6903.5</v>
      </c>
      <c r="I12" s="34">
        <f t="shared" si="10"/>
        <v>-6903.5</v>
      </c>
      <c r="J12" s="34">
        <f t="shared" si="10"/>
        <v>-6903.5</v>
      </c>
      <c r="K12" s="34">
        <f t="shared" si="10"/>
        <v>-6903.5</v>
      </c>
    </row>
    <row r="13" ht="15.75" customHeight="1">
      <c r="A13" s="24" t="s">
        <v>140</v>
      </c>
      <c r="B13" s="34">
        <f>-Financials!B99</f>
        <v>1112</v>
      </c>
      <c r="C13" s="34">
        <f>-Financials!C99</f>
        <v>735</v>
      </c>
      <c r="D13" s="34">
        <f>-Financials!D99</f>
        <v>1506</v>
      </c>
      <c r="E13" s="34">
        <f>-Financials!E99</f>
        <v>3402</v>
      </c>
      <c r="F13" s="39">
        <f t="shared" si="9"/>
        <v>1688.75</v>
      </c>
      <c r="G13" s="34">
        <f t="shared" ref="G13:K13" si="11">$F$13</f>
        <v>1688.75</v>
      </c>
      <c r="H13" s="34">
        <f t="shared" si="11"/>
        <v>1688.75</v>
      </c>
      <c r="I13" s="34">
        <f t="shared" si="11"/>
        <v>1688.75</v>
      </c>
      <c r="J13" s="34">
        <f t="shared" si="11"/>
        <v>1688.75</v>
      </c>
      <c r="K13" s="34">
        <f t="shared" si="11"/>
        <v>1688.75</v>
      </c>
      <c r="M13" s="32" t="s">
        <v>141</v>
      </c>
    </row>
    <row r="14" ht="15.75" customHeight="1"/>
    <row r="15" ht="15.75" customHeight="1">
      <c r="M15" s="32" t="s">
        <v>142</v>
      </c>
    </row>
    <row r="16" ht="15.75" customHeight="1"/>
    <row r="17" ht="15.75" customHeight="1">
      <c r="F17" s="24" t="s">
        <v>143</v>
      </c>
      <c r="G17" s="40">
        <f t="shared" ref="G17:K17" si="12">G8*(1-G9)+G11+G12+G13</f>
        <v>4915.131791</v>
      </c>
      <c r="H17" s="40">
        <f t="shared" si="12"/>
        <v>4258.169807</v>
      </c>
      <c r="I17" s="40">
        <f t="shared" si="12"/>
        <v>3539.991168</v>
      </c>
      <c r="J17" s="40">
        <f t="shared" si="12"/>
        <v>2756.689748</v>
      </c>
      <c r="K17" s="40">
        <f t="shared" si="12"/>
        <v>1904.141358</v>
      </c>
      <c r="L17" s="41">
        <f>G22</f>
        <v>155527.2508</v>
      </c>
    </row>
    <row r="18" ht="15.75" customHeight="1">
      <c r="A18" s="42" t="s">
        <v>144</v>
      </c>
      <c r="B18" s="43">
        <f>WACC!B11</f>
        <v>0.03525372117</v>
      </c>
    </row>
    <row r="19" ht="15.75" customHeight="1">
      <c r="A19" s="24" t="s">
        <v>145</v>
      </c>
      <c r="B19" s="40">
        <f t="array" ref="B19">NPV(B18,G17:L17)</f>
        <v>142248.1753</v>
      </c>
      <c r="D19" s="32" t="s">
        <v>146</v>
      </c>
    </row>
    <row r="20" ht="15.75" customHeight="1">
      <c r="A20" s="24" t="s">
        <v>147</v>
      </c>
      <c r="B20" s="34">
        <f>Financials!E42</f>
        <v>12036</v>
      </c>
      <c r="F20" s="26" t="s">
        <v>148</v>
      </c>
      <c r="G20" s="44">
        <v>20.0</v>
      </c>
      <c r="I20" s="32" t="s">
        <v>149</v>
      </c>
    </row>
    <row r="21" ht="15.75" customHeight="1">
      <c r="A21" s="24" t="s">
        <v>150</v>
      </c>
      <c r="B21" s="34">
        <f>Financials!E67+Financials!E64+Financials!E63</f>
        <v>114644</v>
      </c>
      <c r="F21" s="24" t="s">
        <v>151</v>
      </c>
    </row>
    <row r="22" ht="15.75" customHeight="1">
      <c r="A22" s="24" t="s">
        <v>152</v>
      </c>
      <c r="B22" s="40">
        <f>B19+B20-B21</f>
        <v>39640.17527</v>
      </c>
      <c r="F22" s="26" t="s">
        <v>153</v>
      </c>
      <c r="G22" s="45">
        <f>(K8+K11)*G20</f>
        <v>155527.2508</v>
      </c>
      <c r="I22" s="32" t="s">
        <v>154</v>
      </c>
    </row>
    <row r="23" ht="15.75" customHeight="1">
      <c r="A23" s="26" t="s">
        <v>155</v>
      </c>
      <c r="B23" s="46">
        <v>659.0</v>
      </c>
    </row>
    <row r="24" ht="15.75" customHeight="1">
      <c r="A24" s="24" t="s">
        <v>156</v>
      </c>
      <c r="B24" s="47">
        <f>B22/B23</f>
        <v>60.15201103</v>
      </c>
    </row>
    <row r="25" ht="15.75" customHeight="1">
      <c r="A25" s="26" t="s">
        <v>157</v>
      </c>
      <c r="B25" s="46">
        <v>73.14</v>
      </c>
    </row>
    <row r="26" ht="15.75" customHeight="1">
      <c r="A26" s="24" t="s">
        <v>158</v>
      </c>
      <c r="B26" s="48">
        <f>B24/B25-1</f>
        <v>-0.1775770983</v>
      </c>
      <c r="D26" s="32" t="s">
        <v>159</v>
      </c>
    </row>
    <row r="27" ht="15.75" customHeight="1">
      <c r="D27" s="49" t="s">
        <v>160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2" t="s">
        <v>136</v>
      </c>
      <c r="B1" s="32">
        <v>1000.0</v>
      </c>
    </row>
    <row r="2">
      <c r="A2" s="32" t="s">
        <v>161</v>
      </c>
      <c r="B2" s="50">
        <v>0.2</v>
      </c>
    </row>
    <row r="3">
      <c r="A3" s="32" t="s">
        <v>162</v>
      </c>
      <c r="B3" s="32">
        <v>120.0</v>
      </c>
    </row>
    <row r="4">
      <c r="A4" s="32" t="s">
        <v>163</v>
      </c>
      <c r="B4" s="32">
        <v>80.0</v>
      </c>
    </row>
    <row r="5">
      <c r="A5" s="32" t="s">
        <v>164</v>
      </c>
      <c r="B5" s="32">
        <v>100.0</v>
      </c>
    </row>
    <row r="6">
      <c r="A6" s="32" t="s">
        <v>165</v>
      </c>
      <c r="B6" s="32">
        <v>100.0</v>
      </c>
    </row>
    <row r="8">
      <c r="A8" s="32" t="s">
        <v>143</v>
      </c>
      <c r="B8" s="51">
        <f>B1*(1-B2)+B3+B4-B5-B6</f>
        <v>800</v>
      </c>
    </row>
    <row r="11">
      <c r="A11" s="32" t="s">
        <v>124</v>
      </c>
      <c r="B11" s="50">
        <v>0.05</v>
      </c>
    </row>
    <row r="12">
      <c r="B12" s="32" t="s">
        <v>166</v>
      </c>
      <c r="C12" s="32" t="s">
        <v>167</v>
      </c>
      <c r="D12" s="32" t="s">
        <v>168</v>
      </c>
      <c r="E12" s="32" t="s">
        <v>169</v>
      </c>
      <c r="F12" s="32" t="s">
        <v>170</v>
      </c>
      <c r="G12" s="32" t="s">
        <v>171</v>
      </c>
    </row>
    <row r="13">
      <c r="B13" s="32">
        <v>100.0</v>
      </c>
      <c r="C13" s="32">
        <v>100.0</v>
      </c>
      <c r="D13" s="32">
        <v>300.0</v>
      </c>
      <c r="E13" s="32">
        <v>-200.0</v>
      </c>
      <c r="F13" s="32">
        <v>500.0</v>
      </c>
      <c r="G13" s="32">
        <v>1400.0</v>
      </c>
    </row>
    <row r="14">
      <c r="A14" s="32" t="s">
        <v>172</v>
      </c>
      <c r="B14" s="52">
        <f t="array" ref="B14">NPV(B11,B13:G13)</f>
        <v>1717.016466</v>
      </c>
    </row>
    <row r="16">
      <c r="A16" s="32" t="s">
        <v>173</v>
      </c>
      <c r="B16" s="32">
        <v>10000.0</v>
      </c>
    </row>
    <row r="17">
      <c r="A17" s="32" t="s">
        <v>174</v>
      </c>
      <c r="B17" s="32">
        <v>3000.0</v>
      </c>
    </row>
    <row r="18">
      <c r="A18" s="32" t="s">
        <v>175</v>
      </c>
      <c r="B18" s="32">
        <v>6000.0</v>
      </c>
    </row>
    <row r="19">
      <c r="A19" s="32" t="s">
        <v>176</v>
      </c>
      <c r="B19" s="32">
        <v>700.0</v>
      </c>
    </row>
    <row r="20">
      <c r="A20" s="32" t="s">
        <v>177</v>
      </c>
      <c r="B20" s="51">
        <f>B16+B17-B18</f>
        <v>7000</v>
      </c>
    </row>
    <row r="21">
      <c r="A21" s="32" t="s">
        <v>178</v>
      </c>
      <c r="B21" s="51">
        <f>B20/B19</f>
        <v>10</v>
      </c>
    </row>
  </sheetData>
  <drawing r:id="rId1"/>
</worksheet>
</file>