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showInkAnnotation="0" autoCompressPictures="0"/>
  <mc:AlternateContent xmlns:mc="http://schemas.openxmlformats.org/markup-compatibility/2006">
    <mc:Choice Requires="x15">
      <x15ac:absPath xmlns:x15ac="http://schemas.microsoft.com/office/spreadsheetml/2010/11/ac" url="/Users/eleanorwalker/ShrubHub/scripts/users/ewalker/Raw_Data/TBI/"/>
    </mc:Choice>
  </mc:AlternateContent>
  <bookViews>
    <workbookView xWindow="0" yWindow="460" windowWidth="28800" windowHeight="16300"/>
  </bookViews>
  <sheets>
    <sheet name="data" sheetId="1" r:id="rId1"/>
    <sheet name="manual" sheetId="5" r:id="rId2"/>
    <sheet name="Bugs&amp;Issues" sheetId="4" r:id="rId3"/>
    <sheet name="Changelog" sheetId="3" state="hidden" r:id="rId4"/>
    <sheet name="DIAGNOSTICS" sheetId="7"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data!#REF!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77" i="1" l="1"/>
  <c r="T77" i="1"/>
  <c r="Q77" i="1"/>
  <c r="R77" i="1"/>
  <c r="S77" i="1"/>
  <c r="U77" i="1"/>
  <c r="P100" i="1"/>
  <c r="T100" i="1"/>
  <c r="Q100" i="1"/>
  <c r="R100" i="1"/>
  <c r="S100" i="1"/>
  <c r="U100" i="1"/>
  <c r="P102" i="1"/>
  <c r="T102" i="1"/>
  <c r="Q102" i="1"/>
  <c r="R102" i="1"/>
  <c r="S102" i="1"/>
  <c r="U102" i="1"/>
  <c r="I156" i="1"/>
  <c r="J156" i="1"/>
  <c r="N156" i="1"/>
  <c r="O156" i="1"/>
  <c r="P156" i="1"/>
  <c r="T156" i="1"/>
  <c r="Q156" i="1"/>
  <c r="R156" i="1"/>
  <c r="S156" i="1"/>
  <c r="U156" i="1"/>
  <c r="I157" i="1"/>
  <c r="J157" i="1"/>
  <c r="N157" i="1"/>
  <c r="O157" i="1"/>
  <c r="P157" i="1"/>
  <c r="T157" i="1"/>
  <c r="Q157" i="1"/>
  <c r="R157" i="1"/>
  <c r="S157" i="1"/>
  <c r="U157" i="1"/>
  <c r="I158" i="1"/>
  <c r="J158" i="1"/>
  <c r="N158" i="1"/>
  <c r="O158" i="1"/>
  <c r="P158" i="1"/>
  <c r="T158" i="1"/>
  <c r="Q158" i="1"/>
  <c r="R158" i="1"/>
  <c r="S158" i="1"/>
  <c r="U158" i="1"/>
  <c r="I159" i="1"/>
  <c r="J159" i="1"/>
  <c r="N159" i="1"/>
  <c r="O159" i="1"/>
  <c r="P159" i="1"/>
  <c r="T159" i="1"/>
  <c r="Q159" i="1"/>
  <c r="R159" i="1"/>
  <c r="S159" i="1"/>
  <c r="U159" i="1"/>
  <c r="I160" i="1"/>
  <c r="J160" i="1"/>
  <c r="N160" i="1"/>
  <c r="O160" i="1"/>
  <c r="P160" i="1"/>
  <c r="T160" i="1"/>
  <c r="Q160" i="1"/>
  <c r="R160" i="1"/>
  <c r="S160" i="1"/>
  <c r="U160" i="1"/>
  <c r="I161" i="1"/>
  <c r="J161" i="1"/>
  <c r="N161" i="1"/>
  <c r="O161" i="1"/>
  <c r="P161" i="1"/>
  <c r="T161" i="1"/>
  <c r="Q161" i="1"/>
  <c r="R161" i="1"/>
  <c r="S161" i="1"/>
  <c r="U161" i="1"/>
  <c r="I162" i="1"/>
  <c r="J162" i="1"/>
  <c r="N162" i="1"/>
  <c r="O162" i="1"/>
  <c r="P162" i="1"/>
  <c r="T162" i="1"/>
  <c r="Q162" i="1"/>
  <c r="R162" i="1"/>
  <c r="S162" i="1"/>
  <c r="U162" i="1"/>
  <c r="I163" i="1"/>
  <c r="J163" i="1"/>
  <c r="N163" i="1"/>
  <c r="O163" i="1"/>
  <c r="P163" i="1"/>
  <c r="T163" i="1"/>
  <c r="Q163" i="1"/>
  <c r="R163" i="1"/>
  <c r="S163" i="1"/>
  <c r="U163" i="1"/>
  <c r="I164" i="1"/>
  <c r="J164" i="1"/>
  <c r="N164" i="1"/>
  <c r="O164" i="1"/>
  <c r="P164" i="1"/>
  <c r="T164" i="1"/>
  <c r="Q164" i="1"/>
  <c r="R164" i="1"/>
  <c r="S164" i="1"/>
  <c r="U164" i="1"/>
  <c r="I165" i="1"/>
  <c r="J165" i="1"/>
  <c r="N165" i="1"/>
  <c r="O165" i="1"/>
  <c r="P165" i="1"/>
  <c r="T165" i="1"/>
  <c r="Q165" i="1"/>
  <c r="R165" i="1"/>
  <c r="S165" i="1"/>
  <c r="U165" i="1"/>
  <c r="I166" i="1"/>
  <c r="J166" i="1"/>
  <c r="N166" i="1"/>
  <c r="O166" i="1"/>
  <c r="P166" i="1"/>
  <c r="T166" i="1"/>
  <c r="Q166" i="1"/>
  <c r="R166" i="1"/>
  <c r="S166" i="1"/>
  <c r="U166" i="1"/>
  <c r="I167" i="1"/>
  <c r="J167" i="1"/>
  <c r="N167" i="1"/>
  <c r="O167" i="1"/>
  <c r="P167" i="1"/>
  <c r="T167" i="1"/>
  <c r="Q167" i="1"/>
  <c r="R167" i="1"/>
  <c r="S167" i="1"/>
  <c r="U167" i="1"/>
  <c r="I168" i="1"/>
  <c r="J168" i="1"/>
  <c r="N168" i="1"/>
  <c r="O168" i="1"/>
  <c r="P168" i="1"/>
  <c r="T168" i="1"/>
  <c r="Q168" i="1"/>
  <c r="R168" i="1"/>
  <c r="S168" i="1"/>
  <c r="U168" i="1"/>
  <c r="I169" i="1"/>
  <c r="J169" i="1"/>
  <c r="N169" i="1"/>
  <c r="O169" i="1"/>
  <c r="P169" i="1"/>
  <c r="T169" i="1"/>
  <c r="Q169" i="1"/>
  <c r="R169" i="1"/>
  <c r="S169" i="1"/>
  <c r="U169" i="1"/>
  <c r="I170" i="1"/>
  <c r="J170" i="1"/>
  <c r="N170" i="1"/>
  <c r="O170" i="1"/>
  <c r="P170" i="1"/>
  <c r="T170" i="1"/>
  <c r="Q170" i="1"/>
  <c r="R170" i="1"/>
  <c r="S170" i="1"/>
  <c r="U170" i="1"/>
  <c r="I171" i="1"/>
  <c r="J171" i="1"/>
  <c r="N171" i="1"/>
  <c r="O171" i="1"/>
  <c r="P171" i="1"/>
  <c r="T171" i="1"/>
  <c r="Q171" i="1"/>
  <c r="R171" i="1"/>
  <c r="S171" i="1"/>
  <c r="U171" i="1"/>
  <c r="I172" i="1"/>
  <c r="J172" i="1"/>
  <c r="N172" i="1"/>
  <c r="O172" i="1"/>
  <c r="P172" i="1"/>
  <c r="T172" i="1"/>
  <c r="Q172" i="1"/>
  <c r="R172" i="1"/>
  <c r="S172" i="1"/>
  <c r="U172" i="1"/>
  <c r="I173" i="1"/>
  <c r="J173" i="1"/>
  <c r="N173" i="1"/>
  <c r="O173" i="1"/>
  <c r="P173" i="1"/>
  <c r="T173" i="1"/>
  <c r="Q173" i="1"/>
  <c r="R173" i="1"/>
  <c r="S173" i="1"/>
  <c r="U173" i="1"/>
  <c r="I174" i="1"/>
  <c r="J174" i="1"/>
  <c r="N174" i="1"/>
  <c r="O174" i="1"/>
  <c r="P174" i="1"/>
  <c r="T174" i="1"/>
  <c r="Q174" i="1"/>
  <c r="R174" i="1"/>
  <c r="S174" i="1"/>
  <c r="U174" i="1"/>
  <c r="I175" i="1"/>
  <c r="J175" i="1"/>
  <c r="N175" i="1"/>
  <c r="O175" i="1"/>
  <c r="P175" i="1"/>
  <c r="T175" i="1"/>
  <c r="Q175" i="1"/>
  <c r="R175" i="1"/>
  <c r="S175" i="1"/>
  <c r="U175" i="1"/>
  <c r="I176" i="1"/>
  <c r="J176" i="1"/>
  <c r="N176" i="1"/>
  <c r="O176" i="1"/>
  <c r="P176" i="1"/>
  <c r="T176" i="1"/>
  <c r="Q176" i="1"/>
  <c r="R176" i="1"/>
  <c r="S176" i="1"/>
  <c r="U176" i="1"/>
  <c r="I177" i="1"/>
  <c r="J177" i="1"/>
  <c r="N177" i="1"/>
  <c r="O177" i="1"/>
  <c r="P177" i="1"/>
  <c r="T177" i="1"/>
  <c r="Q177" i="1"/>
  <c r="R177" i="1"/>
  <c r="S177" i="1"/>
  <c r="U177" i="1"/>
  <c r="I178" i="1"/>
  <c r="J178" i="1"/>
  <c r="N178" i="1"/>
  <c r="O178" i="1"/>
  <c r="P178" i="1"/>
  <c r="T178" i="1"/>
  <c r="Q178" i="1"/>
  <c r="R178" i="1"/>
  <c r="S178" i="1"/>
  <c r="U178" i="1"/>
  <c r="I179" i="1"/>
  <c r="J179" i="1"/>
  <c r="N179" i="1"/>
  <c r="O179" i="1"/>
  <c r="P179" i="1"/>
  <c r="T179" i="1"/>
  <c r="Q179" i="1"/>
  <c r="R179" i="1"/>
  <c r="S179" i="1"/>
  <c r="U179" i="1"/>
  <c r="I180" i="1"/>
  <c r="J180" i="1"/>
  <c r="N180" i="1"/>
  <c r="O180" i="1"/>
  <c r="P180" i="1"/>
  <c r="T180" i="1"/>
  <c r="Q180" i="1"/>
  <c r="R180" i="1"/>
  <c r="S180" i="1"/>
  <c r="U180" i="1"/>
  <c r="I181" i="1"/>
  <c r="J181" i="1"/>
  <c r="N181" i="1"/>
  <c r="O181" i="1"/>
  <c r="P181" i="1"/>
  <c r="T181" i="1"/>
  <c r="Q181" i="1"/>
  <c r="R181" i="1"/>
  <c r="S181" i="1"/>
  <c r="U181" i="1"/>
  <c r="I182" i="1"/>
  <c r="J182" i="1"/>
  <c r="N182" i="1"/>
  <c r="O182" i="1"/>
  <c r="P182" i="1"/>
  <c r="T182" i="1"/>
  <c r="Q182" i="1"/>
  <c r="R182" i="1"/>
  <c r="S182" i="1"/>
  <c r="U182" i="1"/>
  <c r="S60" i="1"/>
  <c r="S61" i="1"/>
  <c r="S62" i="1"/>
  <c r="S63" i="1"/>
  <c r="S64" i="1"/>
  <c r="S65" i="1"/>
  <c r="S66" i="1"/>
  <c r="S67" i="1"/>
  <c r="S68" i="1"/>
  <c r="S69" i="1"/>
  <c r="S70" i="1"/>
  <c r="S71" i="1"/>
  <c r="S72" i="1"/>
  <c r="S73" i="1"/>
  <c r="S74" i="1"/>
  <c r="S75" i="1"/>
  <c r="S76" i="1"/>
  <c r="S78" i="1"/>
  <c r="S79" i="1"/>
  <c r="S80" i="1"/>
  <c r="S81" i="1"/>
  <c r="S82" i="1"/>
  <c r="S83" i="1"/>
  <c r="S84" i="1"/>
  <c r="S85" i="1"/>
  <c r="S86" i="1"/>
  <c r="S87" i="1"/>
  <c r="S88" i="1"/>
  <c r="S89" i="1"/>
  <c r="S90" i="1"/>
  <c r="S91" i="1"/>
  <c r="S92" i="1"/>
  <c r="S93" i="1"/>
  <c r="S94" i="1"/>
  <c r="S95" i="1"/>
  <c r="S96" i="1"/>
  <c r="S97" i="1"/>
  <c r="S98" i="1"/>
  <c r="S99" i="1"/>
  <c r="S101"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P148" i="1"/>
  <c r="R148" i="1"/>
  <c r="S148" i="1"/>
  <c r="S149" i="1"/>
  <c r="S150" i="1"/>
  <c r="S151" i="1"/>
  <c r="S152" i="1"/>
  <c r="S153" i="1"/>
  <c r="S154" i="1"/>
  <c r="S59" i="1"/>
  <c r="F28" i="1"/>
  <c r="N61" i="1"/>
  <c r="P72" i="1"/>
  <c r="R72" i="1"/>
  <c r="P76" i="1"/>
  <c r="R76" i="1"/>
  <c r="P88" i="1"/>
  <c r="R88" i="1"/>
  <c r="P89" i="1"/>
  <c r="R89" i="1"/>
  <c r="P92" i="1"/>
  <c r="R92" i="1"/>
  <c r="P96" i="1"/>
  <c r="R96" i="1"/>
  <c r="P98" i="1"/>
  <c r="R98" i="1"/>
  <c r="P104" i="1"/>
  <c r="R104" i="1"/>
  <c r="P108" i="1"/>
  <c r="R108" i="1"/>
  <c r="P112" i="1"/>
  <c r="R112" i="1"/>
  <c r="P114" i="1"/>
  <c r="R114" i="1"/>
  <c r="P118" i="1"/>
  <c r="R118" i="1"/>
  <c r="P121" i="1"/>
  <c r="R121" i="1"/>
  <c r="P122" i="1"/>
  <c r="R122" i="1"/>
  <c r="P123" i="1"/>
  <c r="R123" i="1"/>
  <c r="P126" i="1"/>
  <c r="R126" i="1"/>
  <c r="P127" i="1"/>
  <c r="R127" i="1"/>
  <c r="P128" i="1"/>
  <c r="R128" i="1"/>
  <c r="P130" i="1"/>
  <c r="R130" i="1"/>
  <c r="P134" i="1"/>
  <c r="R134" i="1"/>
  <c r="P137" i="1"/>
  <c r="R137" i="1"/>
  <c r="P138" i="1"/>
  <c r="R138" i="1"/>
  <c r="P139" i="1"/>
  <c r="R139" i="1"/>
  <c r="P142" i="1"/>
  <c r="R142" i="1"/>
  <c r="P144" i="1"/>
  <c r="R144" i="1"/>
  <c r="P146" i="1"/>
  <c r="R146" i="1"/>
  <c r="J154" i="1"/>
  <c r="P66" i="1"/>
  <c r="R66" i="1"/>
  <c r="P68" i="1"/>
  <c r="R68" i="1"/>
  <c r="P63" i="1"/>
  <c r="R63" i="1"/>
  <c r="P65" i="1"/>
  <c r="R65" i="1"/>
  <c r="D10" i="4"/>
  <c r="A14" i="4"/>
  <c r="A15" i="4"/>
  <c r="A16" i="4"/>
  <c r="A17" i="4"/>
  <c r="A18" i="4"/>
  <c r="A20" i="4"/>
  <c r="A23" i="4"/>
  <c r="A29" i="4"/>
  <c r="A31" i="4"/>
  <c r="A33" i="4"/>
  <c r="D33" i="4"/>
  <c r="D31" i="4"/>
  <c r="D29" i="4"/>
  <c r="D23" i="4"/>
  <c r="D20" i="4"/>
  <c r="D18" i="4"/>
  <c r="D17" i="4"/>
  <c r="D16" i="4"/>
  <c r="D15" i="4"/>
  <c r="D14" i="4"/>
  <c r="D41" i="4"/>
  <c r="D38" i="4"/>
  <c r="D37" i="4"/>
  <c r="D35" i="4"/>
  <c r="D34" i="4"/>
  <c r="D12" i="4"/>
  <c r="D11" i="4"/>
  <c r="D9" i="4"/>
  <c r="D7" i="4"/>
  <c r="D6" i="4"/>
  <c r="D5" i="4"/>
  <c r="D4" i="4"/>
  <c r="D3" i="4"/>
  <c r="A3" i="4"/>
  <c r="D2" i="4"/>
  <c r="P70" i="1"/>
  <c r="R70" i="1"/>
  <c r="N60" i="1"/>
  <c r="P64" i="1"/>
  <c r="R64" i="1"/>
  <c r="P132" i="1"/>
  <c r="R132" i="1"/>
  <c r="P110" i="1"/>
  <c r="R110" i="1"/>
  <c r="P84" i="1"/>
  <c r="R84" i="1"/>
  <c r="P80" i="1"/>
  <c r="R80" i="1"/>
  <c r="P78" i="1"/>
  <c r="R78" i="1"/>
  <c r="P86" i="1"/>
  <c r="R86" i="1"/>
  <c r="P69" i="1"/>
  <c r="R69" i="1"/>
  <c r="P67" i="1"/>
  <c r="R67" i="1"/>
  <c r="P154" i="1"/>
  <c r="R154" i="1"/>
  <c r="P150" i="1"/>
  <c r="R150" i="1"/>
  <c r="P140" i="1"/>
  <c r="R140" i="1"/>
  <c r="P136" i="1"/>
  <c r="R136" i="1"/>
  <c r="P124" i="1"/>
  <c r="R124" i="1"/>
  <c r="P120" i="1"/>
  <c r="R120" i="1"/>
  <c r="P106" i="1"/>
  <c r="R106" i="1"/>
  <c r="P94" i="1"/>
  <c r="R94" i="1"/>
  <c r="P90" i="1"/>
  <c r="R90" i="1"/>
  <c r="P82" i="1"/>
  <c r="R82" i="1"/>
  <c r="P74" i="1"/>
  <c r="R74" i="1"/>
  <c r="P152" i="1"/>
  <c r="R152" i="1"/>
  <c r="P111" i="1"/>
  <c r="R111" i="1"/>
  <c r="P109" i="1"/>
  <c r="R109" i="1"/>
  <c r="P107" i="1"/>
  <c r="R107" i="1"/>
  <c r="P95" i="1"/>
  <c r="R95" i="1"/>
  <c r="P93" i="1"/>
  <c r="R93" i="1"/>
  <c r="P79" i="1"/>
  <c r="R79" i="1"/>
  <c r="P116" i="1"/>
  <c r="R116" i="1"/>
  <c r="P153" i="1"/>
  <c r="R153" i="1"/>
  <c r="P105" i="1"/>
  <c r="R105" i="1"/>
  <c r="P75" i="1"/>
  <c r="R75" i="1"/>
  <c r="P73" i="1"/>
  <c r="R73" i="1"/>
  <c r="P143" i="1"/>
  <c r="R143" i="1"/>
  <c r="P141" i="1"/>
  <c r="R141" i="1"/>
  <c r="P125" i="1"/>
  <c r="R125" i="1"/>
  <c r="P91" i="1"/>
  <c r="R91" i="1"/>
  <c r="P151" i="1"/>
  <c r="R151" i="1"/>
  <c r="P147" i="1"/>
  <c r="R147" i="1"/>
  <c r="P135" i="1"/>
  <c r="R135" i="1"/>
  <c r="P131" i="1"/>
  <c r="R131" i="1"/>
  <c r="P119" i="1"/>
  <c r="R119" i="1"/>
  <c r="P113" i="1"/>
  <c r="R113" i="1"/>
  <c r="P103" i="1"/>
  <c r="R103" i="1"/>
  <c r="P97" i="1"/>
  <c r="R97" i="1"/>
  <c r="P83" i="1"/>
  <c r="R83" i="1"/>
  <c r="P71" i="1"/>
  <c r="R71" i="1"/>
  <c r="P145" i="1"/>
  <c r="R145" i="1"/>
  <c r="P133" i="1"/>
  <c r="R133" i="1"/>
  <c r="P117" i="1"/>
  <c r="R117" i="1"/>
  <c r="P99" i="1"/>
  <c r="R99" i="1"/>
  <c r="P85" i="1"/>
  <c r="R85" i="1"/>
  <c r="P149" i="1"/>
  <c r="R149" i="1"/>
  <c r="P129" i="1"/>
  <c r="R129" i="1"/>
  <c r="P115" i="1"/>
  <c r="R115" i="1"/>
  <c r="P101" i="1"/>
  <c r="R101" i="1"/>
  <c r="P87" i="1"/>
  <c r="R87" i="1"/>
  <c r="P81" i="1"/>
  <c r="R81" i="1"/>
  <c r="J62" i="1"/>
  <c r="N62" i="1"/>
  <c r="I60" i="1"/>
  <c r="O61" i="1"/>
  <c r="J59" i="1"/>
  <c r="O62" i="1"/>
  <c r="J60" i="1"/>
  <c r="I59" i="1"/>
  <c r="N59" i="1"/>
  <c r="I40" i="5"/>
  <c r="J61" i="1"/>
  <c r="I41" i="5"/>
  <c r="I62" i="1"/>
  <c r="I44" i="5"/>
  <c r="I61" i="1"/>
  <c r="P61" i="1"/>
  <c r="R61" i="1"/>
  <c r="O59" i="1"/>
  <c r="O60" i="1"/>
  <c r="I43" i="5"/>
  <c r="I42" i="5"/>
  <c r="P60" i="1"/>
  <c r="R60" i="1"/>
  <c r="P59" i="1"/>
  <c r="R59" i="1"/>
  <c r="P62" i="1"/>
  <c r="R62" i="1"/>
  <c r="T62" i="1"/>
  <c r="Q62" i="1"/>
  <c r="U62" i="1"/>
  <c r="T59" i="1"/>
  <c r="Q59" i="1"/>
  <c r="U59" i="1"/>
  <c r="T60" i="1"/>
  <c r="Q60" i="1"/>
  <c r="U60" i="1"/>
  <c r="T61" i="1"/>
  <c r="Q61" i="1"/>
  <c r="U61" i="1"/>
  <c r="T67" i="1"/>
  <c r="Q67" i="1"/>
  <c r="U67" i="1"/>
  <c r="T69" i="1"/>
  <c r="Q69" i="1"/>
  <c r="U69" i="1"/>
  <c r="T72" i="1"/>
  <c r="Q72" i="1"/>
  <c r="U72" i="1"/>
  <c r="T76" i="1"/>
  <c r="Q76" i="1"/>
  <c r="U76" i="1"/>
  <c r="T88" i="1"/>
  <c r="Q88" i="1"/>
  <c r="U88" i="1"/>
  <c r="T92" i="1"/>
  <c r="Q92" i="1"/>
  <c r="U92" i="1"/>
  <c r="T104" i="1"/>
  <c r="Q104" i="1"/>
  <c r="U104" i="1"/>
  <c r="T108" i="1"/>
  <c r="Q108" i="1"/>
  <c r="U108" i="1"/>
  <c r="T120" i="1"/>
  <c r="Q120" i="1"/>
  <c r="U120" i="1"/>
  <c r="T124" i="1"/>
  <c r="Q124" i="1"/>
  <c r="U124" i="1"/>
  <c r="T136" i="1"/>
  <c r="Q136" i="1"/>
  <c r="U136" i="1"/>
  <c r="T140" i="1"/>
  <c r="Q140" i="1"/>
  <c r="U140" i="1"/>
  <c r="T73" i="1"/>
  <c r="Q73" i="1"/>
  <c r="U73" i="1"/>
  <c r="T81" i="1"/>
  <c r="Q81" i="1"/>
  <c r="U81" i="1"/>
  <c r="T87" i="1"/>
  <c r="Q87" i="1"/>
  <c r="U87" i="1"/>
  <c r="T95" i="1"/>
  <c r="Q95" i="1"/>
  <c r="U95" i="1"/>
  <c r="T101" i="1"/>
  <c r="Q101" i="1"/>
  <c r="U101" i="1"/>
  <c r="T109" i="1"/>
  <c r="Q109" i="1"/>
  <c r="U109" i="1"/>
  <c r="T115" i="1"/>
  <c r="Q115" i="1"/>
  <c r="U115" i="1"/>
  <c r="T123" i="1"/>
  <c r="Q123" i="1"/>
  <c r="U123" i="1"/>
  <c r="T129" i="1"/>
  <c r="Q129" i="1"/>
  <c r="U129" i="1"/>
  <c r="T137" i="1"/>
  <c r="Q137" i="1"/>
  <c r="U137" i="1"/>
  <c r="T143" i="1"/>
  <c r="Q143" i="1"/>
  <c r="U143" i="1"/>
  <c r="T149" i="1"/>
  <c r="Q149" i="1"/>
  <c r="U149" i="1"/>
  <c r="T75" i="1"/>
  <c r="Q75" i="1"/>
  <c r="U75" i="1"/>
  <c r="T79" i="1"/>
  <c r="Q79" i="1"/>
  <c r="U79" i="1"/>
  <c r="T85" i="1"/>
  <c r="Q85" i="1"/>
  <c r="U85" i="1"/>
  <c r="T91" i="1"/>
  <c r="Q91" i="1"/>
  <c r="U91" i="1"/>
  <c r="T99" i="1"/>
  <c r="Q99" i="1"/>
  <c r="U99" i="1"/>
  <c r="T105" i="1"/>
  <c r="Q105" i="1"/>
  <c r="U105" i="1"/>
  <c r="T111" i="1"/>
  <c r="Q111" i="1"/>
  <c r="U111" i="1"/>
  <c r="T117" i="1"/>
  <c r="Q117" i="1"/>
  <c r="U117" i="1"/>
  <c r="T121" i="1"/>
  <c r="Q121" i="1"/>
  <c r="U121" i="1"/>
  <c r="T127" i="1"/>
  <c r="Q127" i="1"/>
  <c r="U127" i="1"/>
  <c r="T133" i="1"/>
  <c r="Q133" i="1"/>
  <c r="U133" i="1"/>
  <c r="T139" i="1"/>
  <c r="Q139" i="1"/>
  <c r="U139" i="1"/>
  <c r="T145" i="1"/>
  <c r="Q145" i="1"/>
  <c r="U145" i="1"/>
  <c r="T153" i="1"/>
  <c r="Q153" i="1"/>
  <c r="U153" i="1"/>
  <c r="T64" i="1"/>
  <c r="Q64" i="1"/>
  <c r="U64" i="1"/>
  <c r="T71" i="1"/>
  <c r="Q71" i="1"/>
  <c r="U71" i="1"/>
  <c r="T83" i="1"/>
  <c r="Q83" i="1"/>
  <c r="U83" i="1"/>
  <c r="T89" i="1"/>
  <c r="Q89" i="1"/>
  <c r="U89" i="1"/>
  <c r="T93" i="1"/>
  <c r="Q93" i="1"/>
  <c r="U93" i="1"/>
  <c r="T97" i="1"/>
  <c r="Q97" i="1"/>
  <c r="U97" i="1"/>
  <c r="T103" i="1"/>
  <c r="Q103" i="1"/>
  <c r="U103" i="1"/>
  <c r="T107" i="1"/>
  <c r="Q107" i="1"/>
  <c r="U107" i="1"/>
  <c r="T113" i="1"/>
  <c r="Q113" i="1"/>
  <c r="U113" i="1"/>
  <c r="T119" i="1"/>
  <c r="Q119" i="1"/>
  <c r="U119" i="1"/>
  <c r="T125" i="1"/>
  <c r="Q125" i="1"/>
  <c r="U125" i="1"/>
  <c r="T131" i="1"/>
  <c r="Q131" i="1"/>
  <c r="U131" i="1"/>
  <c r="T135" i="1"/>
  <c r="Q135" i="1"/>
  <c r="U135" i="1"/>
  <c r="T141" i="1"/>
  <c r="Q141" i="1"/>
  <c r="U141" i="1"/>
  <c r="T147" i="1"/>
  <c r="Q147" i="1"/>
  <c r="U147" i="1"/>
  <c r="T151" i="1"/>
  <c r="Q151" i="1"/>
  <c r="U151" i="1"/>
  <c r="T98" i="1"/>
  <c r="Q98" i="1"/>
  <c r="U98" i="1"/>
  <c r="T112" i="1"/>
  <c r="Q112" i="1"/>
  <c r="U112" i="1"/>
  <c r="T116" i="1"/>
  <c r="Q116" i="1"/>
  <c r="U116" i="1"/>
  <c r="T152" i="1"/>
  <c r="Q152" i="1"/>
  <c r="U152" i="1"/>
  <c r="T74" i="1"/>
  <c r="Q74" i="1"/>
  <c r="U74" i="1"/>
  <c r="T82" i="1"/>
  <c r="Q82" i="1"/>
  <c r="U82" i="1"/>
  <c r="T86" i="1"/>
  <c r="Q86" i="1"/>
  <c r="U86" i="1"/>
  <c r="T90" i="1"/>
  <c r="Q90" i="1"/>
  <c r="U90" i="1"/>
  <c r="T94" i="1"/>
  <c r="Q94" i="1"/>
  <c r="U94" i="1"/>
  <c r="T106" i="1"/>
  <c r="Q106" i="1"/>
  <c r="U106" i="1"/>
  <c r="T150" i="1"/>
  <c r="Q150" i="1"/>
  <c r="U150" i="1"/>
  <c r="T154" i="1"/>
  <c r="Q154" i="1"/>
  <c r="U154" i="1"/>
  <c r="T78" i="1"/>
  <c r="Q78" i="1"/>
  <c r="U78" i="1"/>
  <c r="T80" i="1"/>
  <c r="Q80" i="1"/>
  <c r="U80" i="1"/>
  <c r="T84" i="1"/>
  <c r="Q84" i="1"/>
  <c r="U84" i="1"/>
  <c r="T96" i="1"/>
  <c r="Q96" i="1"/>
  <c r="U96" i="1"/>
  <c r="T110" i="1"/>
  <c r="Q110" i="1"/>
  <c r="U110" i="1"/>
  <c r="T132" i="1"/>
  <c r="Q132" i="1"/>
  <c r="U132" i="1"/>
  <c r="T70" i="1"/>
  <c r="Q70" i="1"/>
  <c r="U70" i="1"/>
  <c r="T65" i="1"/>
  <c r="Q65" i="1"/>
  <c r="U65" i="1"/>
  <c r="T63" i="1"/>
  <c r="Q63" i="1"/>
  <c r="U63" i="1"/>
  <c r="T68" i="1"/>
  <c r="Q68" i="1"/>
  <c r="U68" i="1"/>
  <c r="T66" i="1"/>
  <c r="Q66" i="1"/>
  <c r="U66" i="1"/>
  <c r="T146" i="1"/>
  <c r="Q146" i="1"/>
  <c r="U146" i="1"/>
  <c r="T144" i="1"/>
  <c r="Q144" i="1"/>
  <c r="U144" i="1"/>
  <c r="T142" i="1"/>
  <c r="Q142" i="1"/>
  <c r="U142" i="1"/>
  <c r="T138" i="1"/>
  <c r="Q138" i="1"/>
  <c r="U138" i="1"/>
  <c r="T134" i="1"/>
  <c r="Q134" i="1"/>
  <c r="U134" i="1"/>
  <c r="T130" i="1"/>
  <c r="Q130" i="1"/>
  <c r="U130" i="1"/>
  <c r="T128" i="1"/>
  <c r="Q128" i="1"/>
  <c r="U128" i="1"/>
  <c r="T126" i="1"/>
  <c r="Q126" i="1"/>
  <c r="U126" i="1"/>
  <c r="T122" i="1"/>
  <c r="Q122" i="1"/>
  <c r="U122" i="1"/>
  <c r="T118" i="1"/>
  <c r="Q118" i="1"/>
  <c r="U118" i="1"/>
  <c r="T114" i="1"/>
  <c r="Q114" i="1"/>
  <c r="U114" i="1"/>
  <c r="T148" i="1"/>
  <c r="Q148" i="1"/>
  <c r="U148" i="1"/>
</calcChain>
</file>

<file path=xl/sharedStrings.xml><?xml version="1.0" encoding="utf-8"?>
<sst xmlns="http://schemas.openxmlformats.org/spreadsheetml/2006/main" count="705" uniqueCount="427">
  <si>
    <t xml:space="preserve">&lt;TBI DATA FORM&gt; </t>
  </si>
  <si>
    <t>NOTE</t>
  </si>
  <si>
    <t>READ GENERAL INSTRUCTIONS IN THE MANUAL SHEET BEFORE YOU START</t>
  </si>
  <si>
    <t>The formulae used in this sheet are based on Keuskamp et al. 2013 (http://onlinelibrary.wiley.com/enhanced/doi/10.1111/2041-210X.12097/)</t>
  </si>
  <si>
    <t xml:space="preserve">For more information please refer to the manual included with this file </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</si>
  <si>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</si>
  <si>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</si>
  <si>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</si>
  <si>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</si>
  <si>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</si>
  <si>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</si>
  <si>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</si>
  <si>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</si>
  <si>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</si>
  <si>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</si>
  <si>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</si>
  <si>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</si>
  <si>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</si>
  <si>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</si>
  <si>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t>Hydrolysable fraction green tea (</t>
    </r>
    <r>
      <rPr>
        <b/>
        <sz val="11"/>
        <rFont val="Calibri"/>
        <family val="2"/>
      </rPr>
      <t>Hg</t>
    </r>
    <r>
      <rPr>
        <sz val="11"/>
        <rFont val="Calibri"/>
        <family val="2"/>
      </rPr>
      <t>)</t>
    </r>
  </si>
  <si>
    <r>
      <t>Hydrolysable fraction red tea (</t>
    </r>
    <r>
      <rPr>
        <b/>
        <sz val="11"/>
        <rFont val="Calibri"/>
        <family val="2"/>
      </rPr>
      <t>Hr</t>
    </r>
    <r>
      <rPr>
        <sz val="1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</si>
  <si>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</si>
  <si>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</si>
  <si>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</si>
  <si>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</si>
  <si>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</si>
  <si>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</si>
  <si>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</si>
  <si>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&lt;END OF COMMON DATA&gt;</t>
  </si>
  <si>
    <t>&lt;LOCATION CODES&gt;</t>
  </si>
  <si>
    <t>Location codes</t>
  </si>
  <si>
    <t>Coordinates (WGS1984 - decimal)</t>
  </si>
  <si>
    <t>General description</t>
  </si>
  <si>
    <t>LAT</t>
  </si>
  <si>
    <t>Grassland</t>
  </si>
  <si>
    <t>Pasture</t>
  </si>
  <si>
    <t>&lt;END OF LOCATION CODES&gt;</t>
  </si>
  <si>
    <t>&lt;TREATMENT CODES&gt;</t>
  </si>
  <si>
    <t>Treatment codes</t>
  </si>
  <si>
    <t>Ambient</t>
  </si>
  <si>
    <t>&lt;END OF TREATMENT CODES&gt;</t>
  </si>
  <si>
    <t>&lt;SAMPLE DATA&gt;</t>
  </si>
  <si>
    <t>Sample ID</t>
  </si>
  <si>
    <t>Location</t>
  </si>
  <si>
    <t>Treatment</t>
  </si>
  <si>
    <t>Replicate</t>
  </si>
  <si>
    <r>
      <t>D</t>
    </r>
    <r>
      <rPr>
        <sz val="11"/>
        <rFont val="Calibri"/>
        <family val="2"/>
      </rPr>
      <t>ate of burial</t>
    </r>
  </si>
  <si>
    <r>
      <t xml:space="preserve">Initial weight </t>
    </r>
    <r>
      <rPr>
        <sz val="11"/>
        <color indexed="17"/>
        <rFont val="Calibri"/>
        <family val="2"/>
      </rPr>
      <t xml:space="preserve">green tea </t>
    </r>
    <r>
      <rPr>
        <sz val="11"/>
        <color indexed="8"/>
        <rFont val="Calibri"/>
        <family val="2"/>
      </rPr>
      <t>including bag, cord and label</t>
    </r>
  </si>
  <si>
    <r>
      <t xml:space="preserve">Initial weight </t>
    </r>
    <r>
      <rPr>
        <sz val="11"/>
        <color indexed="10"/>
        <rFont val="Calibri"/>
        <family val="2"/>
      </rPr>
      <t xml:space="preserve">red tea </t>
    </r>
    <r>
      <rPr>
        <sz val="11"/>
        <color indexed="8"/>
        <rFont val="Calibri"/>
        <family val="2"/>
      </rPr>
      <t>including bag, cord, and label</t>
    </r>
  </si>
  <si>
    <r>
      <t xml:space="preserve">Initial weight </t>
    </r>
    <r>
      <rPr>
        <sz val="11"/>
        <color indexed="17"/>
        <rFont val="Calibri"/>
        <family val="2"/>
      </rPr>
      <t>green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</si>
  <si>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tea only</t>
    </r>
  </si>
  <si>
    <t>Recovery date</t>
  </si>
  <si>
    <t>Final weight green tea including bag and cord, no label</t>
  </si>
  <si>
    <t>Final weight red tea including bag and cord, no label</t>
  </si>
  <si>
    <r>
      <t xml:space="preserve">Final weight </t>
    </r>
    <r>
      <rPr>
        <sz val="11"/>
        <color indexed="17"/>
        <rFont val="Calibri"/>
        <family val="2"/>
      </rPr>
      <t xml:space="preserve">green tea </t>
    </r>
    <r>
      <rPr>
        <sz val="11"/>
        <color indexed="8"/>
        <rFont val="Calibri"/>
        <family val="2"/>
      </rPr>
      <t>tea only</t>
    </r>
  </si>
  <si>
    <r>
      <t xml:space="preserve">Final weight </t>
    </r>
    <r>
      <rPr>
        <sz val="11"/>
        <color indexed="10"/>
        <rFont val="Calibri"/>
        <family val="2"/>
      </rPr>
      <t xml:space="preserve">red tea </t>
    </r>
    <r>
      <rPr>
        <sz val="11"/>
        <color indexed="8"/>
        <rFont val="Calibri"/>
        <family val="2"/>
      </rPr>
      <t>tea only</t>
    </r>
  </si>
  <si>
    <r>
      <t xml:space="preserve">Fraction decomposed </t>
    </r>
    <r>
      <rPr>
        <sz val="11"/>
        <color indexed="17"/>
        <rFont val="Calibri"/>
        <family val="2"/>
      </rPr>
      <t>green tea</t>
    </r>
    <r>
      <rPr>
        <sz val="11"/>
        <color indexed="8"/>
        <rFont val="Calibri"/>
        <family val="2"/>
      </rPr>
      <t xml:space="preserve"> (</t>
    </r>
    <r>
      <rPr>
        <b/>
        <sz val="11"/>
        <color indexed="8"/>
        <rFont val="Calibri"/>
        <family val="2"/>
      </rPr>
      <t>ag</t>
    </r>
    <r>
      <rPr>
        <sz val="11"/>
        <color indexed="8"/>
        <rFont val="Calibri"/>
        <family val="2"/>
      </rPr>
      <t>)</t>
    </r>
  </si>
  <si>
    <r>
      <t xml:space="preserve">Predicted labile fraction </t>
    </r>
    <r>
      <rPr>
        <sz val="11"/>
        <color indexed="10"/>
        <rFont val="Calibri"/>
        <family val="2"/>
      </rPr>
      <t>red tea</t>
    </r>
    <r>
      <rPr>
        <sz val="11"/>
        <color indexed="8"/>
        <rFont val="Calibri"/>
        <family val="2"/>
      </rPr>
      <t xml:space="preserve"> (</t>
    </r>
    <r>
      <rPr>
        <b/>
        <sz val="11"/>
        <color indexed="8"/>
        <rFont val="Calibri"/>
        <family val="2"/>
      </rPr>
      <t>ar</t>
    </r>
    <r>
      <rPr>
        <sz val="11"/>
        <color indexed="8"/>
        <rFont val="Calibri"/>
        <family val="2"/>
      </rPr>
      <t>)</t>
    </r>
  </si>
  <si>
    <r>
      <t xml:space="preserve"> Fraction remaining   </t>
    </r>
    <r>
      <rPr>
        <sz val="11"/>
        <color indexed="10"/>
        <rFont val="Calibri"/>
        <family val="2"/>
      </rPr>
      <t xml:space="preserve">   red tea</t>
    </r>
    <r>
      <rPr>
        <sz val="11"/>
        <color indexed="8"/>
        <rFont val="Calibri"/>
        <family val="2"/>
      </rPr>
      <t xml:space="preserve"> (</t>
    </r>
    <r>
      <rPr>
        <b/>
        <sz val="11"/>
        <color indexed="8"/>
        <rFont val="Calibri"/>
        <family val="2"/>
      </rPr>
      <t>Wt</t>
    </r>
    <r>
      <rPr>
        <sz val="11"/>
        <color indexed="8"/>
        <rFont val="Calibri"/>
        <family val="2"/>
      </rPr>
      <t>)</t>
    </r>
  </si>
  <si>
    <r>
      <t xml:space="preserve">incubation time      </t>
    </r>
    <r>
      <rPr>
        <sz val="11"/>
        <color indexed="10"/>
        <rFont val="Calibri"/>
        <family val="2"/>
      </rPr>
      <t>red</t>
    </r>
    <r>
      <rPr>
        <sz val="11"/>
        <color indexed="8"/>
        <rFont val="Calibri"/>
        <family val="2"/>
      </rPr>
      <t xml:space="preserve"> and </t>
    </r>
    <r>
      <rPr>
        <sz val="11"/>
        <color indexed="17"/>
        <rFont val="Calibri"/>
        <family val="2"/>
      </rPr>
      <t>green</t>
    </r>
    <r>
      <rPr>
        <sz val="11"/>
        <color indexed="8"/>
        <rFont val="Calibri"/>
        <family val="2"/>
      </rPr>
      <t xml:space="preserve"> tea (</t>
    </r>
    <r>
      <rPr>
        <b/>
        <sz val="11"/>
        <color indexed="8"/>
        <rFont val="Calibri"/>
        <family val="2"/>
      </rPr>
      <t>t</t>
    </r>
    <r>
      <rPr>
        <sz val="11"/>
        <color indexed="8"/>
        <rFont val="Calibri"/>
        <family val="2"/>
      </rPr>
      <t>)</t>
    </r>
  </si>
  <si>
    <t>S</t>
  </si>
  <si>
    <t>k</t>
  </si>
  <si>
    <t>EXAMPLE</t>
  </si>
  <si>
    <t>GENERAL COMMENTS</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</si>
  <si>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</si>
  <si>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</si>
  <si>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</si>
  <si>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t xml:space="preserve">When sending the data back to us, only send the data that you trust and that followed the standardized protocol </t>
    </r>
    <r>
      <rPr>
        <sz val="11"/>
        <color indexed="17"/>
        <rFont val="Calibri"/>
        <family val="2"/>
      </rPr>
      <t>(Keuskamp et al., 2013)</t>
    </r>
    <r>
      <rPr>
        <sz val="11"/>
        <color indexed="8"/>
        <rFont val="Calibri"/>
        <family val="2"/>
      </rPr>
      <t>.
Data can be sent to TBIteam@decolab.org.</t>
    </r>
  </si>
  <si>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</si>
  <si>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</si>
  <si>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</si>
  <si>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</si>
  <si>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</si>
  <si>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</si>
  <si>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</si>
  <si>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</si>
  <si>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</si>
  <si>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</si>
  <si>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</si>
  <si>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</si>
  <si>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</si>
  <si>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</si>
  <si>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</si>
  <si>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</si>
  <si>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</si>
  <si>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</si>
  <si>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</si>
  <si>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</si>
  <si>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</si>
  <si>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</si>
  <si>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t>This is the fraction of the green tea material that is considered to be decomposable. It is all the material that can be removed by water and acid extractions.</t>
  </si>
  <si>
    <t>See Keuskamp et al., 2013 for methods</t>
  </si>
  <si>
    <t>Idem for red tea.</t>
  </si>
  <si>
    <t>Weight of the plastic of the triangular bag only (g).</t>
  </si>
  <si>
    <t>you can replace the standard weight by your own weight</t>
  </si>
  <si>
    <t>Weight of the plastic cord only (g).</t>
  </si>
  <si>
    <t>Weight of the square label only (g).</t>
  </si>
  <si>
    <t>Correction that can be applied to correct for air-dry start weight and oven
dried end weight and loss of litter before digging down the GREEN tea. Under the assumption that the bag and cord have a negligible moisture content</t>
  </si>
  <si>
    <t>Not obligatory</t>
  </si>
  <si>
    <t>calculate correction factor</t>
  </si>
  <si>
    <t>Start weight (air-dry, with label and cord)</t>
  </si>
  <si>
    <t>Weight after handling and drying (without label, remove the label after drying, before weighing)</t>
  </si>
  <si>
    <t>F corr</t>
  </si>
  <si>
    <t>green1</t>
  </si>
  <si>
    <t>green2</t>
  </si>
  <si>
    <t>etc.</t>
  </si>
  <si>
    <t>red1</t>
  </si>
  <si>
    <t>red2</t>
  </si>
  <si>
    <t>LOCATION CODES</t>
  </si>
  <si>
    <t>example</t>
  </si>
  <si>
    <t>TREATMENT CODES</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</si>
  <si>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</si>
  <si>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</si>
  <si>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</si>
  <si>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</si>
  <si>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</si>
  <si>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</si>
  <si>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</si>
  <si>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</si>
  <si>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t>D</t>
    </r>
    <r>
      <rPr>
        <sz val="11"/>
        <rFont val="Calibri"/>
        <family val="2"/>
      </rPr>
      <t xml:space="preserve">ate of burial (dd/mm/yyyy) </t>
    </r>
  </si>
  <si>
    <t>Date on which you buried the tea. Use the format that your computer settings wants you to use. Check if it shows correctly.</t>
  </si>
  <si>
    <r>
      <t xml:space="preserve">Initial weight </t>
    </r>
    <r>
      <rPr>
        <sz val="11"/>
        <color indexed="17"/>
        <rFont val="Calibri"/>
        <family val="2"/>
      </rPr>
      <t xml:space="preserve">green tea </t>
    </r>
    <r>
      <rPr>
        <sz val="11"/>
        <color indexed="8"/>
        <rFont val="Calibri"/>
        <family val="2"/>
      </rPr>
      <t xml:space="preserve">including bag, cord and label </t>
    </r>
  </si>
  <si>
    <r>
      <t xml:space="preserve">This is the dry weight (g) of the </t>
    </r>
    <r>
      <rPr>
        <b/>
        <sz val="11"/>
        <color indexed="8"/>
        <rFont val="Calibri"/>
        <family val="2"/>
      </rPr>
      <t xml:space="preserve">entire bag </t>
    </r>
    <r>
      <rPr>
        <sz val="11"/>
        <color indexed="8"/>
        <rFont val="Calibri"/>
        <family val="2"/>
      </rPr>
      <t>before burial of Green tea.</t>
    </r>
  </si>
  <si>
    <r>
      <t xml:space="preserve">This is the dry weight (g) of the </t>
    </r>
    <r>
      <rPr>
        <b/>
        <sz val="11"/>
        <color indexed="8"/>
        <rFont val="Calibri"/>
        <family val="2"/>
      </rPr>
      <t xml:space="preserve">entire bag </t>
    </r>
    <r>
      <rPr>
        <sz val="11"/>
        <color indexed="8"/>
        <rFont val="Calibri"/>
        <family val="2"/>
      </rPr>
      <t>before burial of Rooibos tea.</t>
    </r>
  </si>
  <si>
    <t xml:space="preserve">This is the dry weight (g) of the Green tea inside the bag. </t>
  </si>
  <si>
    <t>Optional: Use FcorrGreen for correcting weight loss by handling and drying</t>
  </si>
  <si>
    <t xml:space="preserve">This is the dry weight (g) of the Rooibos tea inside the bag. </t>
  </si>
  <si>
    <t>Optional: Use FcorrRed for correcting weight loss by handling and drying</t>
  </si>
  <si>
    <t xml:space="preserve">Recovery date (dd/mm/yyyy) </t>
  </si>
  <si>
    <t>Date on which the tea was retrieved. Check if the date is shown correctly.</t>
  </si>
  <si>
    <t>This is the dry weight of the Green tea inside the bag after decomposition.</t>
  </si>
  <si>
    <t>This is the dry weight of the Rooibos tea inside the bag after decomposition.</t>
  </si>
  <si>
    <t>This is the fraction of the Green tea inside the bag that was decomposed (ag).</t>
  </si>
  <si>
    <t>This is a intermediate step to come to the calculation of k.</t>
  </si>
  <si>
    <t>This is the fraction of the Rooibos tea that is remaining. (Wt).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</si>
  <si>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</si>
  <si>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</si>
  <si>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</si>
  <si>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</si>
  <si>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</si>
  <si>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</si>
  <si>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</si>
  <si>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</si>
  <si>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</si>
  <si>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</si>
  <si>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</si>
  <si>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</si>
  <si>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</si>
  <si>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</si>
  <si>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</si>
  <si>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</si>
  <si>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</si>
  <si>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</si>
  <si>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</si>
  <si>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</si>
  <si>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</si>
  <si>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</si>
  <si>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</si>
  <si>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</si>
  <si>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</si>
  <si>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</si>
  <si>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</si>
  <si>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</si>
  <si>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</si>
  <si>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</si>
  <si>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</si>
  <si>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</si>
  <si>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</si>
  <si>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</si>
  <si>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</si>
  <si>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</si>
  <si>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</si>
  <si>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</si>
  <si>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</si>
  <si>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</si>
  <si>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</si>
  <si>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</si>
  <si>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</si>
  <si>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</si>
  <si>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</si>
  <si>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</si>
  <si>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</si>
  <si>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</si>
  <si>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</si>
  <si>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</si>
  <si>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</si>
  <si>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</si>
  <si>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</si>
  <si>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</si>
  <si>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</si>
  <si>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</si>
  <si>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</si>
  <si>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</si>
  <si>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</si>
  <si>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</si>
  <si>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</si>
  <si>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</si>
  <si>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</si>
  <si>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</si>
  <si>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</si>
  <si>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</si>
  <si>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</si>
  <si>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</si>
  <si>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</si>
  <si>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</si>
  <si>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</si>
  <si>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</si>
  <si>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</si>
  <si>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</si>
  <si>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</si>
  <si>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</si>
  <si>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</si>
  <si>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</si>
  <si>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</si>
  <si>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</si>
  <si>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</si>
  <si>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t xml:space="preserve">Initial weight </t>
    </r>
    <r>
      <rPr>
        <sz val="11"/>
        <color indexed="17"/>
        <rFont val="Calibri"/>
        <family val="2"/>
      </rPr>
      <t xml:space="preserve">green tea </t>
    </r>
    <r>
      <rPr>
        <sz val="11"/>
        <color indexed="8"/>
        <rFont val="Calibri"/>
        <family val="2"/>
      </rPr>
      <t>including bag,cord and label</t>
    </r>
  </si>
  <si>
    <t>pair</t>
  </si>
  <si>
    <t>Wstart_green</t>
  </si>
  <si>
    <t>Wstart_red</t>
  </si>
  <si>
    <t>Wend_green</t>
  </si>
  <si>
    <t>Wend_red</t>
  </si>
  <si>
    <t>inctime</t>
  </si>
  <si>
    <t>open</t>
  </si>
  <si>
    <t>Human impact</t>
  </si>
  <si>
    <t>Shading</t>
  </si>
  <si>
    <t>Soil texture</t>
  </si>
  <si>
    <t>Soil depth</t>
  </si>
  <si>
    <t>Rooting depth</t>
  </si>
  <si>
    <t>Soil pH</t>
  </si>
  <si>
    <t>locked the headings in the tier1 sheet. Is this desired?</t>
  </si>
  <si>
    <t>to unlock, go to review and click protect sheet</t>
  </si>
  <si>
    <t>Further description</t>
  </si>
  <si>
    <t>OPTIONAL DATA</t>
  </si>
  <si>
    <t>Only one item per line - expand as necessary</t>
  </si>
  <si>
    <t>Optional data - Numerical</t>
  </si>
  <si>
    <t>LON</t>
  </si>
  <si>
    <t>Median air temp</t>
  </si>
  <si>
    <t>Soil C content</t>
  </si>
  <si>
    <t>Soil N content</t>
  </si>
  <si>
    <t>Ecosystem/vegetation</t>
  </si>
  <si>
    <t>Slope</t>
  </si>
  <si>
    <t>Aspect</t>
  </si>
  <si>
    <t>Please use 'Ambient' to refer to natural or control locations without manipulation</t>
  </si>
  <si>
    <t>If you have a treatment please describe its nature here. In case of multiple treatments, add an extra line</t>
  </si>
  <si>
    <t>Fill in the purple and optionally the blue fields and leave the other fields untouched.</t>
  </si>
  <si>
    <t>you need to make sure that all purple fields are filled in (so please calculate back if you weighed only the tea without a bag)</t>
  </si>
  <si>
    <t>blue fields are optional to fill in</t>
  </si>
  <si>
    <t>CALCULATION HELP FOR CORRECTION FACTOR</t>
  </si>
  <si>
    <t>Contains formula of cord and bag (g).</t>
  </si>
  <si>
    <t>Describe any environmental data that you would have on request, and that is not covered by the optional data. Request may come in a later stage of the project (&lt;250 characters)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</si>
  <si>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</si>
  <si>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</si>
  <si>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</si>
  <si>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</si>
  <si>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</si>
  <si>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</si>
  <si>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</si>
  <si>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</si>
  <si>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</si>
  <si>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</si>
  <si>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</si>
  <si>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Soil concentration (%) of C measured with combustion, please do not fill in N concentrations obtained with other methods. Inform us in the section 'Further description' if you happen to have LOI data</t>
  </si>
  <si>
    <t xml:space="preserve">2.Little shade </t>
  </si>
  <si>
    <t>2. Sand</t>
  </si>
  <si>
    <t>2. Lake</t>
  </si>
  <si>
    <t>2. 5-15 cm</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</si>
  <si>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</si>
  <si>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</si>
  <si>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</si>
  <si>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</si>
  <si>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</si>
  <si>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</si>
  <si>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</si>
  <si>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</si>
  <si>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</si>
  <si>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</si>
  <si>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</si>
  <si>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</si>
  <si>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</si>
  <si>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</si>
  <si>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</si>
  <si>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</si>
  <si>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</si>
  <si>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</si>
  <si>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</si>
  <si>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</si>
  <si>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</si>
  <si>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</si>
  <si>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</si>
  <si>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</si>
  <si>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</si>
  <si>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</si>
  <si>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</si>
  <si>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</si>
  <si>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</si>
  <si>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</si>
  <si>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</si>
  <si>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</si>
  <si>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</si>
  <si>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</si>
  <si>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</si>
  <si>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</si>
  <si>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</si>
  <si>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13. Crop</t>
  </si>
  <si>
    <t>This is the dry weight of the Green teabag after burial and drying.
If possible, use an oven for drying, 60°C, 48 hours, or place it in a warm, dry and sunny place for 3 days.</t>
  </si>
  <si>
    <r>
      <t xml:space="preserve">Final weight </t>
    </r>
    <r>
      <rPr>
        <sz val="11"/>
        <color indexed="17"/>
        <rFont val="Calibri"/>
        <family val="2"/>
      </rPr>
      <t xml:space="preserve">green tea </t>
    </r>
    <r>
      <rPr>
        <sz val="11"/>
        <color indexed="8"/>
        <rFont val="Calibri"/>
        <family val="2"/>
      </rPr>
      <t>including bag and cord, no label</t>
    </r>
  </si>
  <si>
    <r>
      <t>Final weight</t>
    </r>
    <r>
      <rPr>
        <sz val="11"/>
        <color indexed="10"/>
        <rFont val="Calibri"/>
        <family val="2"/>
      </rPr>
      <t xml:space="preserve"> red tea </t>
    </r>
    <r>
      <rPr>
        <sz val="11"/>
        <color indexed="8"/>
        <rFont val="Calibri"/>
        <family val="2"/>
      </rPr>
      <t>including bag and cord, no label</t>
    </r>
  </si>
  <si>
    <t>2. Gradual, &lt; 1:1</t>
  </si>
  <si>
    <t>This form consists of five parts: METADATA (L10-L20), COMMON DATA (L24-L40), LOCATION CODES (L42-L52), TREATMENT LEGEND (L54-L58) AND SAMPLE DATA (L61-)</t>
  </si>
  <si>
    <t>Please fill out the data in the purple cells, and optionally in the blue cells and send form to tbiteam@decolab.org or upload it on www.teatime4science.org</t>
  </si>
  <si>
    <t>to lock certain cells yes. But care should be taken to remain able to edit and insert colums</t>
  </si>
  <si>
    <t>tier 2 (light blue shading) and 3 data was incorporated.</t>
  </si>
  <si>
    <t xml:space="preserve">Tier 2 data was described in the manual </t>
  </si>
  <si>
    <t>JS/JK</t>
  </si>
  <si>
    <t>enable dropdownlists that show words but save numbers. And allow typing</t>
  </si>
  <si>
    <t>2.Little impact</t>
  </si>
  <si>
    <t>Add any other description (&lt;250 characters),
e.g. Name additional environmental measurements)</t>
  </si>
  <si>
    <t>Fraction decomposed green tea (ag)</t>
  </si>
  <si>
    <t>Predicted labile fraction red tea (ar)</t>
  </si>
  <si>
    <t xml:space="preserve"> Fraction remaining red tea (Wt)</t>
  </si>
  <si>
    <t>incubation time red and green tea (t)</t>
  </si>
  <si>
    <t>Optional data - Classifications, use the dropdown lists.</t>
  </si>
  <si>
    <t xml:space="preserve"> Fraction remaining      red tea (Wt)</t>
  </si>
  <si>
    <t>incubation time      red and green tea (t)</t>
  </si>
  <si>
    <t>standing biomass</t>
  </si>
  <si>
    <t>Standing biomass</t>
  </si>
  <si>
    <t>Mean standing biomass kg/ha, as aboveground biomass at the peak of the growing season</t>
  </si>
  <si>
    <t>Please leave the example entries untouched.</t>
  </si>
  <si>
    <t>VERSION 2.01</t>
  </si>
  <si>
    <t>A</t>
  </si>
  <si>
    <t>M</t>
  </si>
  <si>
    <t>T</t>
  </si>
  <si>
    <t>B</t>
  </si>
  <si>
    <t>1A1</t>
  </si>
  <si>
    <t>1A2</t>
  </si>
  <si>
    <t>1A3</t>
  </si>
  <si>
    <t>1A4</t>
  </si>
  <si>
    <t>1M1</t>
  </si>
  <si>
    <t>1M2</t>
  </si>
  <si>
    <t>1M3</t>
  </si>
  <si>
    <t>1M4</t>
  </si>
  <si>
    <t>1T1</t>
  </si>
  <si>
    <t>1T2</t>
  </si>
  <si>
    <t>1T3</t>
  </si>
  <si>
    <t>1T4</t>
  </si>
  <si>
    <t>1B1</t>
  </si>
  <si>
    <t>1B2</t>
  </si>
  <si>
    <t>1B3</t>
  </si>
  <si>
    <t>1B4</t>
  </si>
  <si>
    <t>2A1</t>
  </si>
  <si>
    <t>2A2</t>
  </si>
  <si>
    <t>2A3</t>
  </si>
  <si>
    <t>2A4</t>
  </si>
  <si>
    <t>3A1</t>
  </si>
  <si>
    <t>3A2</t>
  </si>
  <si>
    <t>3A3</t>
  </si>
  <si>
    <t>3A4</t>
  </si>
  <si>
    <t>4A1</t>
  </si>
  <si>
    <t>4A2</t>
  </si>
  <si>
    <t>4A3</t>
  </si>
  <si>
    <t>4A4</t>
  </si>
  <si>
    <t>4M1</t>
  </si>
  <si>
    <t>4M2</t>
  </si>
  <si>
    <t>4M3</t>
  </si>
  <si>
    <t>4M4</t>
  </si>
  <si>
    <t>4T1</t>
  </si>
  <si>
    <t>4T2</t>
  </si>
  <si>
    <t>4T3</t>
  </si>
  <si>
    <t>4T4</t>
  </si>
  <si>
    <t>4B1</t>
  </si>
  <si>
    <t>4B2</t>
  </si>
  <si>
    <t>4B3</t>
  </si>
  <si>
    <t>4B4</t>
  </si>
  <si>
    <t>5A1</t>
  </si>
  <si>
    <t>5A2</t>
  </si>
  <si>
    <t>5A3</t>
  </si>
  <si>
    <t>5A4</t>
  </si>
  <si>
    <t>6A1</t>
  </si>
  <si>
    <t>6A2</t>
  </si>
  <si>
    <t>6A3</t>
  </si>
  <si>
    <t>6A4</t>
  </si>
  <si>
    <t>7A1</t>
  </si>
  <si>
    <t>7A2</t>
  </si>
  <si>
    <t>7A3</t>
  </si>
  <si>
    <t>7A4</t>
  </si>
  <si>
    <t>7M1</t>
  </si>
  <si>
    <t>7M2</t>
  </si>
  <si>
    <t>7M3</t>
  </si>
  <si>
    <t>7M4</t>
  </si>
  <si>
    <t>7T2</t>
  </si>
  <si>
    <t>7T3</t>
  </si>
  <si>
    <t>7T4</t>
  </si>
  <si>
    <t>7B1</t>
  </si>
  <si>
    <t>7B2</t>
  </si>
  <si>
    <t>7B3</t>
  </si>
  <si>
    <t>7B4</t>
  </si>
  <si>
    <t>8A1</t>
  </si>
  <si>
    <t>8A2</t>
  </si>
  <si>
    <t>8A3</t>
  </si>
  <si>
    <t>8A4</t>
  </si>
  <si>
    <t>9A1</t>
  </si>
  <si>
    <t>9A2</t>
  </si>
  <si>
    <t>9A3</t>
  </si>
  <si>
    <t>9A4</t>
  </si>
  <si>
    <t>10A2</t>
  </si>
  <si>
    <t>10A3</t>
  </si>
  <si>
    <t>10A4</t>
  </si>
  <si>
    <t>10M1</t>
  </si>
  <si>
    <t>10M2</t>
  </si>
  <si>
    <t>10M3</t>
  </si>
  <si>
    <t>10M4</t>
  </si>
  <si>
    <t>10T1</t>
  </si>
  <si>
    <t>10T2</t>
  </si>
  <si>
    <t>10T3</t>
  </si>
  <si>
    <t>10T4</t>
  </si>
  <si>
    <t>10B1</t>
  </si>
  <si>
    <t>10B2</t>
  </si>
  <si>
    <t>10B3</t>
  </si>
  <si>
    <t>10B4</t>
  </si>
  <si>
    <t>10A1</t>
  </si>
  <si>
    <t>11A1</t>
  </si>
  <si>
    <t>11A2</t>
  </si>
  <si>
    <t>11A3</t>
  </si>
  <si>
    <t>11A4</t>
  </si>
  <si>
    <t>11A5</t>
  </si>
  <si>
    <t>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</si>
</sst>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809]dd\ mmmm\ yyyy;@"/>
    <numFmt numFmtId="166" formatCode="0.0000"/>
    <numFmt numFmtId="167" formatCode="dd/mm/yyyy;@"/>
    <numFmt numFmtId="168" formatCode="[$-409]d\-mmm\-yy;@"/>
  </numFmts>
  <fonts count="16" x14ac:knownFonts="1">
    <font>
      <sz val="11"/>
      <color indexed="8"/>
      <name val="Calibri"/>
      <family val="2"/>
    </font>
    <font>
      <sz val="8"/>
      <name val="Verdana"/>
      <family val="2"/>
    </font>
    <font>
      <sz val="11"/>
      <name val="Calibri"/>
      <family val="2"/>
    </font>
    <font>
      <sz val="11"/>
      <color indexed="10"/>
      <name val="Calibri"/>
      <family val="2"/>
    </font>
    <font>
      <b/>
      <sz val="11"/>
      <color indexed="8"/>
      <name val="Calibri"/>
      <family val="2"/>
    </font>
    <font>
      <b/>
      <sz val="11"/>
      <name val="Calibri"/>
      <family val="2"/>
    </font>
    <font>
      <sz val="11"/>
      <color indexed="17"/>
      <name val="Calibri"/>
      <family val="2"/>
    </font>
    <font>
      <b/>
      <sz val="11"/>
      <color theme="1"/>
      <name val="Calibri"/>
      <family val="2"/>
      <scheme val="minor"/>
    </font>
    <font>
      <sz val="11"/>
      <color theme="1"/>
      <name val="Calibri"/>
      <family val="2"/>
    </font>
    <font>
      <sz val="16"/>
      <color rgb="FFC00000"/>
      <name val="Calibri"/>
      <family val="2"/>
    </font>
    <font>
      <b/>
      <sz val="16"/>
      <color rgb="FFC00000"/>
      <name val="Calibri"/>
      <family val="2"/>
    </font>
    <font>
      <sz val="11"/>
      <color rgb="FF000000"/>
      <name val="Calibri"/>
      <family val="2"/>
    </font>
    <font>
      <sz val="12"/>
      <color rgb="FFFF0000"/>
      <name val="Calibri"/>
      <family val="2"/>
    </font>
    <font>
      <sz val="8"/>
      <color rgb="FFFF0000"/>
      <name val="Calibri"/>
      <family val="2"/>
    </font>
    <font>
      <u/>
      <sz val="11"/>
      <color theme="10"/>
      <name val="Calibri"/>
      <family val="2"/>
    </font>
    <font>
      <u/>
      <sz val="11"/>
      <color theme="11"/>
      <name val="Calibri"/>
      <family val="2"/>
    </font>
  </fonts>
  <fills count="9">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4" tint="0.59999389629810485"/>
        <bgColor indexed="64"/>
      </patternFill>
    </fill>
  </fills>
  <borders count="18">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s>
  <cellStyleXfs count="3">
    <xf numFmtId="0" fontId="0" fillId="0" borderId="0"/>
    <xf numFmtId="0" fontId="14" fillId="0" borderId="0" applyNumberFormat="0" applyFill="0" applyBorder="0" applyAlignment="0" applyProtection="0"/>
    <xf numFmtId="0" fontId="15" fillId="0" borderId="0" applyNumberFormat="0" applyFill="0" applyBorder="0" applyAlignment="0" applyProtection="0"/>
  </cellStyleXfs>
  <cellXfs count="250">
    <xf numFmtId="0" fontId="0" fillId="0" borderId="0" xfId="0"/>
    <xf numFmtId="0" fontId="0" fillId="0" borderId="0" xfId="0" applyFill="1"/>
    <xf numFmtId="0" fontId="2" fillId="0" borderId="0" xfId="0" applyFont="1" applyFill="1"/>
    <xf numFmtId="0" fontId="2" fillId="0" borderId="0" xfId="0" applyFont="1" applyFill="1" applyAlignment="1">
      <alignment wrapText="1"/>
    </xf>
    <xf numFmtId="166" fontId="2" fillId="0" borderId="0" xfId="0" applyNumberFormat="1" applyFont="1" applyFill="1"/>
    <xf numFmtId="166" fontId="0" fillId="0" borderId="0" xfId="0" applyNumberFormat="1"/>
    <xf numFmtId="166" fontId="2" fillId="0" borderId="0" xfId="0" applyNumberFormat="1" applyFont="1" applyFill="1" applyAlignment="1">
      <alignment wrapText="1"/>
    </xf>
    <xf numFmtId="0" fontId="4"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Border="1" applyAlignment="1">
      <alignment horizontal="center" vertical="center"/>
    </xf>
    <xf numFmtId="0" fontId="2" fillId="0" borderId="0" xfId="0" applyFont="1" applyFill="1" applyAlignment="1">
      <alignment horizontal="left"/>
    </xf>
    <xf numFmtId="167" fontId="0" fillId="0" borderId="1" xfId="0" applyNumberFormat="1" applyFont="1" applyFill="1" applyBorder="1" applyAlignment="1">
      <alignment horizontal="center" vertical="center" wrapText="1"/>
    </xf>
    <xf numFmtId="166" fontId="0" fillId="0" borderId="1"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14" fontId="0" fillId="0" borderId="0" xfId="0" applyNumberFormat="1"/>
    <xf numFmtId="1" fontId="0" fillId="0" borderId="0" xfId="0" applyNumberFormat="1"/>
    <xf numFmtId="0" fontId="0" fillId="2" borderId="0" xfId="0" applyFill="1"/>
    <xf numFmtId="14" fontId="0" fillId="2" borderId="0" xfId="0" applyNumberFormat="1" applyFill="1"/>
    <xf numFmtId="1" fontId="0" fillId="2" borderId="0" xfId="0" applyNumberFormat="1" applyFill="1"/>
    <xf numFmtId="0" fontId="8" fillId="3" borderId="0" xfId="0" applyFont="1" applyFill="1"/>
    <xf numFmtId="14" fontId="8" fillId="3" borderId="0" xfId="0" applyNumberFormat="1" applyFont="1" applyFill="1"/>
    <xf numFmtId="1" fontId="8" fillId="3" borderId="0" xfId="0" applyNumberFormat="1" applyFont="1" applyFill="1"/>
    <xf numFmtId="0" fontId="0" fillId="3" borderId="0" xfId="0" applyFill="1"/>
    <xf numFmtId="1" fontId="0" fillId="3" borderId="0" xfId="0" applyNumberFormat="1" applyFill="1"/>
    <xf numFmtId="0" fontId="5" fillId="0" borderId="0" xfId="0" applyFont="1" applyFill="1" applyBorder="1"/>
    <xf numFmtId="0" fontId="2" fillId="0" borderId="0" xfId="0" applyFont="1" applyFill="1" applyBorder="1" applyAlignment="1">
      <alignment horizontal="left" wrapText="1"/>
    </xf>
    <xf numFmtId="0" fontId="2" fillId="0" borderId="4" xfId="0" applyFont="1" applyFill="1" applyBorder="1" applyAlignment="1">
      <alignment horizontal="left" wrapText="1"/>
    </xf>
    <xf numFmtId="0" fontId="2" fillId="0" borderId="5" xfId="0" applyFont="1" applyFill="1" applyBorder="1" applyAlignment="1">
      <alignment horizontal="left" wrapText="1"/>
    </xf>
    <xf numFmtId="0" fontId="0" fillId="0" borderId="0" xfId="0" applyAlignment="1">
      <alignment horizontal="left"/>
    </xf>
    <xf numFmtId="166" fontId="0" fillId="0" borderId="0" xfId="0" applyNumberFormat="1" applyAlignment="1">
      <alignment horizontal="left"/>
    </xf>
    <xf numFmtId="0" fontId="2" fillId="0" borderId="0" xfId="0" applyFont="1" applyFill="1" applyAlignment="1">
      <alignment horizontal="left" wrapText="1"/>
    </xf>
    <xf numFmtId="166" fontId="2" fillId="0" borderId="0" xfId="0" applyNumberFormat="1" applyFont="1" applyFill="1" applyAlignment="1">
      <alignment horizontal="left" wrapText="1"/>
    </xf>
    <xf numFmtId="166" fontId="2" fillId="0" borderId="0" xfId="0" applyNumberFormat="1" applyFont="1" applyFill="1" applyAlignment="1">
      <alignment horizontal="left"/>
    </xf>
    <xf numFmtId="0" fontId="5" fillId="0" borderId="6" xfId="0" applyFont="1" applyFill="1" applyBorder="1" applyAlignment="1">
      <alignment horizontal="left"/>
    </xf>
    <xf numFmtId="166" fontId="0" fillId="0" borderId="0" xfId="0" applyNumberFormat="1" applyAlignment="1">
      <alignment horizontal="left" wrapText="1"/>
    </xf>
    <xf numFmtId="0" fontId="0" fillId="0" borderId="0" xfId="0" applyFill="1" applyBorder="1" applyAlignment="1">
      <alignment horizontal="left"/>
    </xf>
    <xf numFmtId="0" fontId="2" fillId="2" borderId="0" xfId="0" applyFont="1" applyFill="1"/>
    <xf numFmtId="14" fontId="2" fillId="2" borderId="0" xfId="0" applyNumberFormat="1" applyFont="1" applyFill="1"/>
    <xf numFmtId="1" fontId="2" fillId="2" borderId="0" xfId="0" applyNumberFormat="1" applyFont="1" applyFill="1"/>
    <xf numFmtId="0" fontId="8" fillId="3" borderId="0" xfId="0" applyFont="1" applyFill="1" applyAlignment="1">
      <alignment wrapText="1"/>
    </xf>
    <xf numFmtId="168" fontId="0" fillId="0" borderId="0" xfId="0" applyNumberFormat="1"/>
    <xf numFmtId="0" fontId="8" fillId="2" borderId="0" xfId="0" applyFont="1" applyFill="1"/>
    <xf numFmtId="14" fontId="8" fillId="2" borderId="0" xfId="0" applyNumberFormat="1" applyFont="1" applyFill="1"/>
    <xf numFmtId="1" fontId="8" fillId="2" borderId="0" xfId="0" applyNumberFormat="1" applyFont="1" applyFill="1"/>
    <xf numFmtId="0" fontId="8" fillId="2" borderId="0" xfId="0" applyFont="1" applyFill="1" applyAlignment="1">
      <alignment wrapText="1"/>
    </xf>
    <xf numFmtId="0" fontId="0" fillId="2" borderId="0" xfId="0" applyFill="1" applyAlignment="1">
      <alignment wrapText="1"/>
    </xf>
    <xf numFmtId="0" fontId="0" fillId="2" borderId="0" xfId="0" applyFill="1" applyAlignment="1">
      <alignment horizontal="left"/>
    </xf>
    <xf numFmtId="0" fontId="0" fillId="2" borderId="0" xfId="0" applyFill="1" applyAlignment="1">
      <alignment horizontal="left" wrapText="1"/>
    </xf>
    <xf numFmtId="0" fontId="2" fillId="4" borderId="0" xfId="0" applyFont="1" applyFill="1" applyBorder="1" applyAlignment="1">
      <alignment horizontal="left"/>
    </xf>
    <xf numFmtId="0" fontId="0" fillId="0" borderId="0" xfId="0" applyAlignment="1">
      <alignment horizontal="left" vertical="center" indent="1"/>
    </xf>
    <xf numFmtId="166" fontId="2" fillId="0" borderId="7" xfId="0" applyNumberFormat="1" applyFont="1" applyFill="1" applyBorder="1" applyAlignment="1">
      <alignment wrapText="1"/>
    </xf>
    <xf numFmtId="0" fontId="0" fillId="3" borderId="0" xfId="0" applyFill="1" applyAlignment="1">
      <alignment horizontal="left" wrapText="1"/>
    </xf>
    <xf numFmtId="0" fontId="0" fillId="3" borderId="0" xfId="0" applyFill="1" applyAlignment="1">
      <alignment horizontal="left"/>
    </xf>
    <xf numFmtId="0" fontId="0" fillId="5" borderId="0" xfId="0" applyFill="1"/>
    <xf numFmtId="1" fontId="0" fillId="5" borderId="0" xfId="0" applyNumberFormat="1" applyFill="1"/>
    <xf numFmtId="14" fontId="0" fillId="5" borderId="0" xfId="0" applyNumberFormat="1" applyFill="1"/>
    <xf numFmtId="0" fontId="0" fillId="0" borderId="0" xfId="0" applyFill="1" applyAlignment="1">
      <alignment horizontal="left" vertical="center" indent="1"/>
    </xf>
    <xf numFmtId="14" fontId="0" fillId="2" borderId="0" xfId="0" applyNumberFormat="1" applyFill="1" applyBorder="1"/>
    <xf numFmtId="0" fontId="5" fillId="0" borderId="5" xfId="0" applyFont="1" applyFill="1" applyBorder="1"/>
    <xf numFmtId="0" fontId="2" fillId="0" borderId="0" xfId="0" applyFont="1" applyFill="1" applyBorder="1"/>
    <xf numFmtId="0" fontId="2" fillId="0" borderId="4" xfId="0" applyFont="1" applyFill="1" applyBorder="1"/>
    <xf numFmtId="0" fontId="2" fillId="2" borderId="0" xfId="0" applyFont="1" applyFill="1" applyAlignment="1">
      <alignment wrapText="1"/>
    </xf>
    <xf numFmtId="0" fontId="2" fillId="0" borderId="8" xfId="0" applyFont="1" applyFill="1" applyBorder="1" applyAlignment="1">
      <alignment horizontal="left"/>
    </xf>
    <xf numFmtId="0" fontId="2" fillId="0" borderId="0"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alignment horizontal="left"/>
    </xf>
    <xf numFmtId="0" fontId="2" fillId="0" borderId="9" xfId="0" applyFont="1" applyFill="1" applyBorder="1" applyAlignment="1">
      <alignment horizontal="left"/>
    </xf>
    <xf numFmtId="0" fontId="2" fillId="0" borderId="4" xfId="0" applyFont="1" applyFill="1" applyBorder="1" applyAlignment="1">
      <alignment horizontal="left"/>
    </xf>
    <xf numFmtId="0" fontId="0" fillId="0" borderId="3"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167" fontId="0" fillId="0" borderId="1" xfId="0" applyNumberFormat="1" applyFont="1" applyFill="1" applyBorder="1" applyAlignment="1" applyProtection="1">
      <alignment horizontal="center" vertical="center" wrapText="1"/>
    </xf>
    <xf numFmtId="165" fontId="0" fillId="0" borderId="1" xfId="0" applyNumberFormat="1" applyFont="1" applyFill="1" applyBorder="1" applyAlignment="1" applyProtection="1">
      <alignment horizontal="center" vertical="center" wrapText="1"/>
    </xf>
    <xf numFmtId="166" fontId="0" fillId="0" borderId="1" xfId="0" applyNumberFormat="1" applyFont="1" applyFill="1" applyBorder="1" applyAlignment="1" applyProtection="1">
      <alignment horizontal="center" vertical="center" wrapText="1"/>
    </xf>
    <xf numFmtId="0" fontId="0" fillId="0" borderId="0" xfId="0" applyProtection="1">
      <protection locked="0"/>
    </xf>
    <xf numFmtId="167" fontId="0" fillId="0" borderId="0" xfId="0" applyNumberFormat="1" applyProtection="1">
      <protection locked="0"/>
    </xf>
    <xf numFmtId="166" fontId="0" fillId="0" borderId="0" xfId="0" applyNumberFormat="1" applyProtection="1">
      <protection locked="0"/>
    </xf>
    <xf numFmtId="0" fontId="0" fillId="0" borderId="0" xfId="0" applyFill="1" applyProtection="1">
      <protection locked="0"/>
    </xf>
    <xf numFmtId="0" fontId="4" fillId="0" borderId="0" xfId="0" applyFont="1" applyProtection="1">
      <protection locked="0"/>
    </xf>
    <xf numFmtId="0" fontId="9" fillId="2" borderId="0" xfId="0" applyFont="1" applyFill="1" applyProtection="1">
      <protection locked="0"/>
    </xf>
    <xf numFmtId="0" fontId="10" fillId="2" borderId="0" xfId="0" applyFont="1" applyFill="1" applyProtection="1">
      <protection locked="0"/>
    </xf>
    <xf numFmtId="167" fontId="9" fillId="2" borderId="0" xfId="0" applyNumberFormat="1" applyFont="1" applyFill="1" applyProtection="1">
      <protection locked="0"/>
    </xf>
    <xf numFmtId="166" fontId="9" fillId="2" borderId="0" xfId="0" applyNumberFormat="1" applyFont="1" applyFill="1" applyProtection="1">
      <protection locked="0"/>
    </xf>
    <xf numFmtId="0" fontId="8" fillId="0" borderId="0" xfId="0" applyFont="1" applyProtection="1">
      <protection locked="0"/>
    </xf>
    <xf numFmtId="167" fontId="8" fillId="0" borderId="0" xfId="0" applyNumberFormat="1" applyFont="1" applyProtection="1">
      <protection locked="0"/>
    </xf>
    <xf numFmtId="166" fontId="8" fillId="0" borderId="0" xfId="0" applyNumberFormat="1" applyFont="1" applyProtection="1">
      <protection locked="0"/>
    </xf>
    <xf numFmtId="0" fontId="8" fillId="0" borderId="0" xfId="0" applyFont="1" applyFill="1" applyProtection="1">
      <protection locked="0"/>
    </xf>
    <xf numFmtId="167" fontId="8" fillId="0" borderId="0" xfId="0" applyNumberFormat="1" applyFont="1" applyFill="1" applyProtection="1">
      <protection locked="0"/>
    </xf>
    <xf numFmtId="166" fontId="8" fillId="0" borderId="0" xfId="0" applyNumberFormat="1" applyFont="1" applyFill="1" applyProtection="1">
      <protection locked="0"/>
    </xf>
    <xf numFmtId="0" fontId="2" fillId="0" borderId="0" xfId="0" applyFont="1" applyFill="1" applyProtection="1">
      <protection locked="0"/>
    </xf>
    <xf numFmtId="167" fontId="0" fillId="0" borderId="0" xfId="0" applyNumberFormat="1" applyFill="1" applyProtection="1">
      <protection locked="0"/>
    </xf>
    <xf numFmtId="0" fontId="4" fillId="0" borderId="0" xfId="0" applyFont="1" applyFill="1" applyBorder="1" applyProtection="1">
      <protection locked="0"/>
    </xf>
    <xf numFmtId="166" fontId="0" fillId="0" borderId="0" xfId="0" applyNumberFormat="1" applyFill="1" applyProtection="1">
      <protection locked="0"/>
    </xf>
    <xf numFmtId="0" fontId="2" fillId="4" borderId="10"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167" fontId="2" fillId="0" borderId="0" xfId="0" applyNumberFormat="1" applyFont="1" applyFill="1" applyProtection="1">
      <protection locked="0"/>
    </xf>
    <xf numFmtId="166" fontId="2" fillId="0" borderId="0" xfId="0" applyNumberFormat="1" applyFont="1" applyFill="1" applyProtection="1">
      <protection locked="0"/>
    </xf>
    <xf numFmtId="0" fontId="2" fillId="0" borderId="8" xfId="0" applyFont="1" applyFill="1" applyBorder="1" applyAlignment="1" applyProtection="1">
      <alignment horizontal="left"/>
      <protection locked="0"/>
    </xf>
    <xf numFmtId="0" fontId="2" fillId="4" borderId="11" xfId="0" applyFont="1" applyFill="1" applyBorder="1" applyAlignment="1" applyProtection="1">
      <alignment horizontal="left"/>
      <protection locked="0"/>
    </xf>
    <xf numFmtId="0" fontId="2" fillId="4" borderId="11" xfId="0" applyFont="1" applyFill="1" applyBorder="1" applyProtection="1">
      <protection locked="0"/>
    </xf>
    <xf numFmtId="0" fontId="2" fillId="0" borderId="0" xfId="0" applyFont="1" applyFill="1" applyBorder="1" applyProtection="1">
      <protection locked="0"/>
    </xf>
    <xf numFmtId="0" fontId="2" fillId="4" borderId="12" xfId="0" applyFont="1" applyFill="1" applyBorder="1" applyProtection="1">
      <protection locked="0"/>
    </xf>
    <xf numFmtId="0" fontId="2" fillId="0" borderId="0" xfId="0" applyFont="1" applyFill="1" applyAlignment="1" applyProtection="1">
      <alignment horizontal="left"/>
      <protection locked="0"/>
    </xf>
    <xf numFmtId="167" fontId="2" fillId="0" borderId="0" xfId="0" applyNumberFormat="1" applyFont="1" applyFill="1" applyAlignment="1" applyProtection="1">
      <alignment horizontal="left"/>
      <protection locked="0"/>
    </xf>
    <xf numFmtId="0" fontId="5" fillId="0" borderId="0" xfId="0" applyFont="1" applyFill="1" applyBorder="1" applyAlignment="1" applyProtection="1">
      <alignment horizontal="left"/>
      <protection locked="0"/>
    </xf>
    <xf numFmtId="0" fontId="11" fillId="0" borderId="0" xfId="0" applyFont="1" applyProtection="1">
      <protection locked="0"/>
    </xf>
    <xf numFmtId="0" fontId="2" fillId="0" borderId="10" xfId="0" applyFont="1" applyFill="1" applyBorder="1" applyProtection="1">
      <protection locked="0"/>
    </xf>
    <xf numFmtId="0" fontId="2" fillId="0" borderId="11" xfId="0" applyFont="1" applyFill="1" applyBorder="1" applyProtection="1">
      <protection locked="0"/>
    </xf>
    <xf numFmtId="0" fontId="11" fillId="0" borderId="11" xfId="0" applyFont="1" applyBorder="1" applyProtection="1">
      <protection locked="0"/>
    </xf>
    <xf numFmtId="0" fontId="11" fillId="6" borderId="11" xfId="0" applyFont="1" applyFill="1" applyBorder="1" applyProtection="1">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xf numFmtId="0" fontId="11" fillId="6" borderId="12" xfId="0" applyFont="1" applyFill="1" applyBorder="1" applyProtection="1">
      <protection locked="0"/>
    </xf>
    <xf numFmtId="0" fontId="5" fillId="0" borderId="0" xfId="0" applyFont="1" applyFill="1" applyBorder="1" applyProtection="1">
      <protection locked="0"/>
    </xf>
    <xf numFmtId="0" fontId="5" fillId="4" borderId="10" xfId="0" applyFont="1" applyFill="1" applyBorder="1" applyAlignment="1" applyProtection="1">
      <protection locked="0"/>
    </xf>
    <xf numFmtId="0" fontId="5" fillId="4" borderId="11" xfId="0" applyFont="1" applyFill="1" applyBorder="1" applyAlignment="1" applyProtection="1">
      <protection locked="0"/>
    </xf>
    <xf numFmtId="0" fontId="8" fillId="4" borderId="11" xfId="0" applyFont="1" applyFill="1" applyBorder="1" applyProtection="1">
      <protection locked="0"/>
    </xf>
    <xf numFmtId="0" fontId="8" fillId="4" borderId="12" xfId="0" applyFont="1" applyFill="1" applyBorder="1" applyProtection="1">
      <protection locked="0"/>
    </xf>
    <xf numFmtId="0" fontId="8" fillId="0" borderId="0" xfId="0" applyFont="1" applyFill="1" applyBorder="1" applyProtection="1">
      <protection locked="0"/>
    </xf>
    <xf numFmtId="167" fontId="2" fillId="0" borderId="0" xfId="0" applyNumberFormat="1" applyFont="1" applyFill="1" applyBorder="1" applyProtection="1">
      <protection locked="0"/>
    </xf>
    <xf numFmtId="166" fontId="2" fillId="0" borderId="0" xfId="0" applyNumberFormat="1" applyFont="1" applyFill="1" applyBorder="1" applyProtection="1">
      <protection locked="0"/>
    </xf>
    <xf numFmtId="0" fontId="0" fillId="0" borderId="0" xfId="0" applyAlignment="1" applyProtection="1">
      <alignment horizontal="center"/>
      <protection locked="0"/>
    </xf>
    <xf numFmtId="0" fontId="5" fillId="0" borderId="0" xfId="0" applyFont="1" applyFill="1" applyProtection="1">
      <protection locked="0"/>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0" xfId="0" applyFill="1" applyBorder="1" applyAlignment="1" applyProtection="1">
      <alignment horizontal="center"/>
      <protection locked="0"/>
    </xf>
    <xf numFmtId="165" fontId="0" fillId="4" borderId="0" xfId="0" applyNumberFormat="1" applyFill="1" applyBorder="1" applyProtection="1">
      <protection locked="0"/>
    </xf>
    <xf numFmtId="164" fontId="0" fillId="4" borderId="0" xfId="0" applyNumberFormat="1" applyFill="1" applyBorder="1" applyAlignment="1" applyProtection="1">
      <alignment horizontal="center"/>
      <protection locked="0"/>
    </xf>
    <xf numFmtId="164" fontId="0" fillId="0" borderId="0" xfId="0" applyNumberFormat="1" applyFill="1" applyBorder="1" applyAlignment="1" applyProtection="1">
      <alignment horizontal="center"/>
      <protection locked="0"/>
    </xf>
    <xf numFmtId="166" fontId="0" fillId="4" borderId="0" xfId="0" applyNumberFormat="1" applyFill="1" applyBorder="1" applyProtection="1">
      <protection locked="0"/>
    </xf>
    <xf numFmtId="0" fontId="0" fillId="0" borderId="0" xfId="0" applyBorder="1" applyProtection="1">
      <protection locked="0"/>
    </xf>
    <xf numFmtId="0" fontId="7" fillId="0" borderId="16" xfId="0" applyFont="1" applyBorder="1" applyProtection="1">
      <protection locked="0"/>
    </xf>
    <xf numFmtId="0" fontId="0" fillId="0" borderId="0" xfId="0" applyNumberFormat="1" applyProtection="1">
      <protection locked="0"/>
    </xf>
    <xf numFmtId="0" fontId="0" fillId="0" borderId="0" xfId="0" applyFont="1" applyFill="1" applyBorder="1" applyAlignment="1" applyProtection="1">
      <alignment horizontal="center" vertical="center"/>
    </xf>
    <xf numFmtId="0" fontId="11" fillId="0" borderId="0" xfId="0" applyFont="1" applyFill="1" applyBorder="1" applyProtection="1">
      <protection locked="0"/>
    </xf>
    <xf numFmtId="0" fontId="2" fillId="0" borderId="3" xfId="0" applyFont="1" applyFill="1" applyBorder="1" applyProtection="1">
      <protection locked="0"/>
    </xf>
    <xf numFmtId="0" fontId="2" fillId="0" borderId="7" xfId="0" applyFont="1" applyFill="1" applyBorder="1" applyProtection="1">
      <protection locked="0"/>
    </xf>
    <xf numFmtId="0" fontId="5" fillId="0" borderId="13" xfId="0" applyFont="1" applyFill="1" applyBorder="1" applyAlignment="1" applyProtection="1">
      <protection locked="0"/>
    </xf>
    <xf numFmtId="0" fontId="2" fillId="7" borderId="3" xfId="0" applyFont="1" applyFill="1" applyBorder="1" applyProtection="1">
      <protection locked="0"/>
    </xf>
    <xf numFmtId="0" fontId="2" fillId="7" borderId="7" xfId="0" applyFont="1" applyFill="1" applyBorder="1" applyProtection="1">
      <protection locked="0"/>
    </xf>
    <xf numFmtId="0" fontId="2" fillId="7" borderId="13" xfId="0" applyFont="1" applyFill="1" applyBorder="1" applyProtection="1">
      <protection locked="0"/>
    </xf>
    <xf numFmtId="167" fontId="2" fillId="7" borderId="7" xfId="0" applyNumberFormat="1" applyFont="1" applyFill="1" applyBorder="1" applyProtection="1">
      <protection locked="0"/>
    </xf>
    <xf numFmtId="166" fontId="2" fillId="7" borderId="7" xfId="0" applyNumberFormat="1" applyFont="1" applyFill="1" applyBorder="1" applyProtection="1">
      <protection locked="0"/>
    </xf>
    <xf numFmtId="0" fontId="0" fillId="4" borderId="0" xfId="0" applyFill="1" applyAlignment="1">
      <alignment horizontal="left"/>
    </xf>
    <xf numFmtId="0" fontId="0" fillId="8" borderId="0" xfId="0" applyFill="1" applyAlignment="1">
      <alignment horizontal="left"/>
    </xf>
    <xf numFmtId="0" fontId="0" fillId="0" borderId="0" xfId="0" applyFill="1" applyAlignment="1">
      <alignment horizontal="left"/>
    </xf>
    <xf numFmtId="0" fontId="4" fillId="0" borderId="0" xfId="0" applyFont="1" applyAlignment="1">
      <alignment horizontal="left"/>
    </xf>
    <xf numFmtId="0" fontId="5" fillId="0" borderId="0" xfId="0" applyFont="1" applyFill="1" applyAlignment="1">
      <alignment horizontal="left" wrapText="1"/>
    </xf>
    <xf numFmtId="0" fontId="5" fillId="0" borderId="3" xfId="0" applyFont="1" applyFill="1" applyBorder="1" applyAlignment="1">
      <alignment horizontal="left"/>
    </xf>
    <xf numFmtId="0" fontId="2" fillId="0" borderId="7" xfId="0" applyFont="1" applyFill="1" applyBorder="1" applyAlignment="1">
      <alignment horizontal="left"/>
    </xf>
    <xf numFmtId="0" fontId="2" fillId="0" borderId="13" xfId="0" applyFont="1" applyFill="1" applyBorder="1" applyAlignment="1">
      <alignment horizontal="left"/>
    </xf>
    <xf numFmtId="0" fontId="2" fillId="0" borderId="11" xfId="0" applyFont="1" applyFill="1" applyBorder="1"/>
    <xf numFmtId="164" fontId="2" fillId="0" borderId="11" xfId="0" applyNumberFormat="1" applyFont="1" applyFill="1" applyBorder="1"/>
    <xf numFmtId="0" fontId="2" fillId="4" borderId="4" xfId="0" applyFont="1" applyFill="1" applyBorder="1" applyAlignment="1">
      <alignment horizontal="left"/>
    </xf>
    <xf numFmtId="0" fontId="5" fillId="0" borderId="0" xfId="0" applyFont="1" applyFill="1" applyAlignment="1">
      <alignment horizontal="left"/>
    </xf>
    <xf numFmtId="0" fontId="2" fillId="0" borderId="8" xfId="0" applyFont="1" applyFill="1" applyBorder="1"/>
    <xf numFmtId="0" fontId="0" fillId="0" borderId="0" xfId="0" applyFill="1" applyBorder="1"/>
    <xf numFmtId="0" fontId="0" fillId="0" borderId="8" xfId="0" applyBorder="1"/>
    <xf numFmtId="0" fontId="0" fillId="0" borderId="0" xfId="0" applyBorder="1"/>
    <xf numFmtId="0" fontId="5" fillId="0" borderId="8" xfId="0" applyFont="1" applyFill="1" applyBorder="1"/>
    <xf numFmtId="0" fontId="2" fillId="0" borderId="7" xfId="0" applyFont="1" applyFill="1" applyBorder="1"/>
    <xf numFmtId="0" fontId="2" fillId="0" borderId="13" xfId="0" applyFont="1" applyFill="1" applyBorder="1"/>
    <xf numFmtId="0" fontId="5" fillId="0" borderId="9" xfId="0" applyFont="1" applyFill="1" applyBorder="1"/>
    <xf numFmtId="0" fontId="2" fillId="0" borderId="12" xfId="0" applyFont="1" applyFill="1" applyBorder="1"/>
    <xf numFmtId="0" fontId="0" fillId="0" borderId="3" xfId="0" applyBorder="1" applyAlignment="1">
      <alignment horizontal="left"/>
    </xf>
    <xf numFmtId="166" fontId="0" fillId="0" borderId="7" xfId="0" applyNumberFormat="1" applyBorder="1" applyAlignment="1">
      <alignment horizontal="left"/>
    </xf>
    <xf numFmtId="166" fontId="0" fillId="0" borderId="7" xfId="0" applyNumberFormat="1" applyBorder="1"/>
    <xf numFmtId="0" fontId="0" fillId="0" borderId="0" xfId="0"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165" fontId="0" fillId="0" borderId="0" xfId="0" applyNumberFormat="1" applyFont="1" applyFill="1" applyBorder="1" applyAlignment="1">
      <alignment horizontal="left" vertical="center" wrapText="1"/>
    </xf>
    <xf numFmtId="166" fontId="0" fillId="0" borderId="0" xfId="0" applyNumberFormat="1" applyFont="1" applyFill="1" applyBorder="1" applyAlignment="1">
      <alignment horizontal="left" vertical="center" wrapText="1"/>
    </xf>
    <xf numFmtId="0" fontId="2" fillId="0" borderId="13" xfId="0" applyFont="1" applyFill="1" applyBorder="1" applyProtection="1">
      <protection locked="0"/>
    </xf>
    <xf numFmtId="0" fontId="2" fillId="3" borderId="0" xfId="0" applyFont="1" applyFill="1"/>
    <xf numFmtId="14" fontId="2" fillId="3" borderId="0" xfId="0" applyNumberFormat="1" applyFont="1" applyFill="1"/>
    <xf numFmtId="1" fontId="2" fillId="3" borderId="0" xfId="0" applyNumberFormat="1" applyFont="1" applyFill="1"/>
    <xf numFmtId="14" fontId="0" fillId="3" borderId="0" xfId="0" applyNumberFormat="1" applyFill="1"/>
    <xf numFmtId="0" fontId="2" fillId="6" borderId="8" xfId="0" applyFont="1" applyFill="1" applyBorder="1" applyProtection="1">
      <protection locked="0"/>
    </xf>
    <xf numFmtId="0" fontId="2" fillId="6" borderId="0" xfId="0" applyFont="1" applyFill="1" applyBorder="1" applyProtection="1">
      <protection locked="0"/>
    </xf>
    <xf numFmtId="0" fontId="2" fillId="6" borderId="11" xfId="0" applyFont="1" applyFill="1" applyBorder="1" applyProtection="1">
      <protection locked="0"/>
    </xf>
    <xf numFmtId="0" fontId="2" fillId="6" borderId="9" xfId="0" applyFont="1" applyFill="1" applyBorder="1" applyProtection="1">
      <protection locked="0"/>
    </xf>
    <xf numFmtId="0" fontId="2" fillId="6" borderId="4" xfId="0" applyFont="1" applyFill="1" applyBorder="1" applyProtection="1">
      <protection locked="0"/>
    </xf>
    <xf numFmtId="0" fontId="2" fillId="6" borderId="12" xfId="0" applyFont="1" applyFill="1" applyBorder="1" applyProtection="1">
      <protection locked="0"/>
    </xf>
    <xf numFmtId="0" fontId="4" fillId="0" borderId="17"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wrapText="1"/>
    </xf>
    <xf numFmtId="164" fontId="0" fillId="0" borderId="0" xfId="0" applyNumberFormat="1" applyFill="1" applyBorder="1" applyAlignment="1" applyProtection="1">
      <alignment horizontal="center"/>
    </xf>
    <xf numFmtId="0" fontId="0" fillId="0" borderId="0" xfId="0" applyBorder="1" applyProtection="1"/>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0" fontId="5" fillId="0" borderId="3" xfId="0" applyFont="1" applyFill="1" applyBorder="1" applyAlignment="1" applyProtection="1">
      <protection locked="0"/>
    </xf>
    <xf numFmtId="0" fontId="5" fillId="0" borderId="7" xfId="0" applyFont="1" applyFill="1" applyBorder="1" applyAlignment="1" applyProtection="1">
      <protection locked="0"/>
    </xf>
    <xf numFmtId="0" fontId="5" fillId="0" borderId="13" xfId="0" applyFont="1" applyFill="1" applyBorder="1" applyAlignment="1" applyProtection="1">
      <protection locked="0"/>
    </xf>
    <xf numFmtId="0" fontId="5" fillId="0" borderId="3" xfId="0" applyFont="1" applyFill="1" applyBorder="1" applyAlignment="1" applyProtection="1">
      <alignment horizontal="left"/>
      <protection locked="0"/>
    </xf>
    <xf numFmtId="0" fontId="5" fillId="0" borderId="7" xfId="0" applyFont="1" applyFill="1" applyBorder="1" applyAlignment="1" applyProtection="1">
      <alignment horizontal="left"/>
      <protection locked="0"/>
    </xf>
    <xf numFmtId="0" fontId="5" fillId="4" borderId="6" xfId="0" applyFont="1" applyFill="1" applyBorder="1" applyAlignment="1" applyProtection="1">
      <alignment horizontal="left" vertical="center"/>
      <protection locked="0"/>
    </xf>
    <xf numFmtId="0" fontId="5" fillId="4" borderId="5" xfId="0" applyFont="1" applyFill="1" applyBorder="1" applyAlignment="1" applyProtection="1">
      <alignment horizontal="left" vertical="center"/>
      <protection locked="0"/>
    </xf>
    <xf numFmtId="0" fontId="5" fillId="4" borderId="10" xfId="0" applyFont="1" applyFill="1" applyBorder="1" applyAlignment="1" applyProtection="1">
      <alignment horizontal="left" vertical="center"/>
      <protection locked="0"/>
    </xf>
    <xf numFmtId="0" fontId="5" fillId="4" borderId="6" xfId="0" applyFont="1" applyFill="1" applyBorder="1" applyAlignment="1" applyProtection="1">
      <alignment horizontal="center"/>
      <protection locked="0"/>
    </xf>
    <xf numFmtId="0" fontId="5" fillId="4" borderId="5" xfId="0" applyFont="1" applyFill="1" applyBorder="1" applyAlignment="1" applyProtection="1">
      <alignment horizontal="center"/>
      <protection locked="0"/>
    </xf>
    <xf numFmtId="0" fontId="2" fillId="4" borderId="14" xfId="0" applyFont="1" applyFill="1" applyBorder="1" applyProtection="1">
      <protection locked="0"/>
    </xf>
    <xf numFmtId="0" fontId="2" fillId="4" borderId="4" xfId="0" applyFont="1" applyFill="1" applyBorder="1" applyProtection="1">
      <protection locked="0"/>
    </xf>
    <xf numFmtId="0" fontId="2" fillId="4" borderId="12" xfId="0" applyFont="1" applyFill="1" applyBorder="1" applyProtection="1">
      <protection locked="0"/>
    </xf>
    <xf numFmtId="0" fontId="5" fillId="4" borderId="8" xfId="0" applyFont="1" applyFill="1" applyBorder="1" applyAlignment="1" applyProtection="1">
      <alignment horizontal="left"/>
      <protection locked="0"/>
    </xf>
    <xf numFmtId="0" fontId="5" fillId="4" borderId="0" xfId="0" applyFont="1" applyFill="1" applyBorder="1" applyAlignment="1" applyProtection="1">
      <alignment horizontal="left"/>
      <protection locked="0"/>
    </xf>
    <xf numFmtId="0" fontId="5" fillId="4" borderId="11" xfId="0" applyFont="1" applyFill="1" applyBorder="1" applyAlignment="1" applyProtection="1">
      <alignment horizontal="left"/>
      <protection locked="0"/>
    </xf>
    <xf numFmtId="0" fontId="8" fillId="4" borderId="8" xfId="0" applyFont="1" applyFill="1" applyBorder="1" applyAlignment="1" applyProtection="1">
      <alignment horizontal="center"/>
      <protection locked="0"/>
    </xf>
    <xf numFmtId="0" fontId="8" fillId="4" borderId="0" xfId="0" applyFont="1" applyFill="1" applyBorder="1" applyAlignment="1" applyProtection="1">
      <alignment horizontal="center"/>
      <protection locked="0"/>
    </xf>
    <xf numFmtId="0" fontId="5" fillId="0" borderId="6" xfId="0" applyFont="1" applyFill="1" applyBorder="1" applyAlignment="1" applyProtection="1">
      <protection locked="0"/>
    </xf>
    <xf numFmtId="0" fontId="5"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protection locked="0"/>
    </xf>
    <xf numFmtId="0" fontId="2" fillId="0" borderId="9" xfId="0" applyFont="1" applyFill="1" applyBorder="1" applyAlignment="1" applyProtection="1">
      <protection locked="0"/>
    </xf>
    <xf numFmtId="0" fontId="2" fillId="0" borderId="4" xfId="0" applyFont="1" applyFill="1" applyBorder="1" applyAlignment="1" applyProtection="1">
      <protection locked="0"/>
    </xf>
    <xf numFmtId="0" fontId="5" fillId="4" borderId="9" xfId="0" applyFont="1" applyFill="1" applyBorder="1" applyAlignment="1" applyProtection="1">
      <alignment horizontal="left"/>
      <protection locked="0"/>
    </xf>
    <xf numFmtId="0" fontId="5" fillId="4" borderId="4" xfId="0" applyFont="1" applyFill="1" applyBorder="1" applyAlignment="1" applyProtection="1">
      <alignment horizontal="left"/>
      <protection locked="0"/>
    </xf>
    <xf numFmtId="0" fontId="5" fillId="4" borderId="12" xfId="0" applyFont="1" applyFill="1" applyBorder="1" applyAlignment="1" applyProtection="1">
      <alignment horizontal="left"/>
      <protection locked="0"/>
    </xf>
    <xf numFmtId="0" fontId="8" fillId="4" borderId="9" xfId="0" applyFont="1" applyFill="1" applyBorder="1" applyAlignment="1" applyProtection="1">
      <alignment horizontal="center"/>
      <protection locked="0"/>
    </xf>
    <xf numFmtId="0" fontId="8" fillId="4" borderId="4" xfId="0" applyFont="1" applyFill="1" applyBorder="1" applyAlignment="1" applyProtection="1">
      <alignment horizontal="center"/>
      <protection locked="0"/>
    </xf>
    <xf numFmtId="0" fontId="5" fillId="0" borderId="15" xfId="0" applyFont="1" applyFill="1" applyBorder="1" applyProtection="1">
      <protection locked="0"/>
    </xf>
    <xf numFmtId="0" fontId="5" fillId="0" borderId="5" xfId="0" applyFont="1" applyFill="1" applyBorder="1" applyProtection="1">
      <protection locked="0"/>
    </xf>
    <xf numFmtId="0" fontId="5" fillId="0" borderId="10" xfId="0" applyFont="1" applyFill="1" applyBorder="1" applyProtection="1">
      <protection locked="0"/>
    </xf>
    <xf numFmtId="0" fontId="2" fillId="4" borderId="15" xfId="0" applyFont="1" applyFill="1" applyBorder="1" applyProtection="1">
      <protection locked="0"/>
    </xf>
    <xf numFmtId="0" fontId="2" fillId="4" borderId="5" xfId="0" applyFont="1" applyFill="1" applyBorder="1" applyProtection="1">
      <protection locked="0"/>
    </xf>
    <xf numFmtId="0" fontId="2" fillId="4" borderId="10" xfId="0" applyFont="1" applyFill="1" applyBorder="1" applyProtection="1">
      <protection locked="0"/>
    </xf>
    <xf numFmtId="0" fontId="5" fillId="4" borderId="8" xfId="0" applyFont="1" applyFill="1" applyBorder="1" applyAlignment="1" applyProtection="1">
      <alignment horizontal="center" wrapText="1"/>
      <protection locked="0"/>
    </xf>
    <xf numFmtId="0" fontId="5" fillId="4" borderId="0" xfId="0" applyFont="1" applyFill="1" applyBorder="1" applyAlignment="1" applyProtection="1">
      <alignment horizontal="center" wrapText="1"/>
      <protection locked="0"/>
    </xf>
    <xf numFmtId="0" fontId="5" fillId="4" borderId="8" xfId="0" applyFont="1" applyFill="1" applyBorder="1" applyAlignment="1" applyProtection="1">
      <alignment horizontal="center"/>
      <protection locked="0"/>
    </xf>
    <xf numFmtId="0" fontId="5" fillId="4" borderId="0" xfId="0" applyFont="1" applyFill="1" applyBorder="1" applyAlignment="1" applyProtection="1">
      <alignment horizontal="center"/>
      <protection locked="0"/>
    </xf>
    <xf numFmtId="0" fontId="2" fillId="0" borderId="6" xfId="0" applyFont="1" applyFill="1" applyBorder="1" applyAlignment="1" applyProtection="1">
      <alignment horizontal="left"/>
      <protection locked="0"/>
    </xf>
    <xf numFmtId="0" fontId="2" fillId="0" borderId="5" xfId="0" applyFont="1" applyFill="1" applyBorder="1" applyAlignment="1" applyProtection="1">
      <alignment horizontal="left"/>
      <protection locked="0"/>
    </xf>
    <xf numFmtId="0" fontId="2" fillId="0" borderId="8"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0" fontId="12" fillId="0" borderId="4" xfId="0" applyFont="1" applyFill="1" applyBorder="1" applyAlignment="1" applyProtection="1">
      <alignment horizontal="center" wrapText="1"/>
      <protection locked="0"/>
    </xf>
    <xf numFmtId="0" fontId="13" fillId="0" borderId="4" xfId="0" applyFont="1" applyFill="1" applyBorder="1" applyAlignment="1" applyProtection="1">
      <alignment horizontal="center" wrapText="1"/>
      <protection locked="0"/>
    </xf>
    <xf numFmtId="0" fontId="8" fillId="0" borderId="3"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13" xfId="0" applyFont="1" applyFill="1" applyBorder="1" applyAlignment="1" applyProtection="1">
      <alignment horizontal="center" vertical="center" wrapText="1"/>
      <protection locked="0"/>
    </xf>
    <xf numFmtId="0" fontId="2" fillId="6" borderId="9" xfId="0" applyFont="1" applyFill="1" applyBorder="1" applyAlignment="1" applyProtection="1">
      <alignment horizontal="center" wrapText="1"/>
      <protection locked="0"/>
    </xf>
    <xf numFmtId="0" fontId="2" fillId="6" borderId="4" xfId="0" applyFont="1" applyFill="1" applyBorder="1" applyAlignment="1" applyProtection="1">
      <alignment horizontal="center" wrapText="1"/>
      <protection locked="0"/>
    </xf>
    <xf numFmtId="0" fontId="2" fillId="6" borderId="12" xfId="0" applyFont="1" applyFill="1" applyBorder="1" applyAlignment="1" applyProtection="1">
      <alignment horizontal="center" wrapText="1"/>
      <protection locked="0"/>
    </xf>
    <xf numFmtId="0" fontId="2" fillId="0" borderId="3" xfId="0" applyFont="1" applyFill="1" applyBorder="1" applyAlignment="1" applyProtection="1">
      <alignment horizontal="center"/>
      <protection locked="0"/>
    </xf>
    <xf numFmtId="0" fontId="2" fillId="0" borderId="7" xfId="0" applyFont="1" applyFill="1" applyBorder="1" applyAlignment="1" applyProtection="1">
      <alignment horizontal="center"/>
      <protection locked="0"/>
    </xf>
    <xf numFmtId="0" fontId="2" fillId="0" borderId="13" xfId="0" applyFont="1" applyFill="1" applyBorder="1" applyAlignment="1" applyProtection="1">
      <alignment horizontal="center"/>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cellXfs>
  <cellStyles count="3">
    <cellStyle name="Followed Hyperlink" xfId="2" builtinId="9" hidden="1"/>
    <cellStyle name="Hyperlink" xfId="1" builtinId="8" hidden="1"/>
    <cellStyle name="Normal" xfId="0" builtinId="0"/>
  </cellStyles>
  <dxfs count="2">
    <dxf>
      <font>
        <color theme="0"/>
      </font>
      <fill>
        <patternFill patternType="none">
          <bgColor indexed="65"/>
        </patternFill>
      </fill>
    </dxf>
    <dxf>
      <font>
        <strike val="0"/>
        <color theme="0"/>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6"/>
  <sheetViews>
    <sheetView tabSelected="1" topLeftCell="J136" workbookViewId="0">
      <selection activeCell="M161" sqref="M161"/>
    </sheetView>
  </sheetViews>
  <sheetFormatPr baseColWidth="10" defaultColWidth="11.33203125" defaultRowHeight="15" x14ac:dyDescent="0.2"/>
  <cols>
    <col min="1" max="1" width="4" style="76" customWidth="1"/>
    <col min="2" max="2" width="9.33203125" style="76" customWidth="1"/>
    <col min="3" max="3" width="10.6640625" style="76" customWidth="1"/>
    <col min="4" max="4" width="11.33203125" style="76" customWidth="1"/>
    <col min="5" max="5" width="12.1640625" style="76" customWidth="1"/>
    <col min="6" max="6" width="15.33203125" style="77" customWidth="1"/>
    <col min="7" max="7" width="20.1640625" style="76" customWidth="1"/>
    <col min="8" max="8" width="19.83203125" style="76" customWidth="1"/>
    <col min="9" max="9" width="18.83203125" style="76" customWidth="1"/>
    <col min="10" max="10" width="18" style="76" customWidth="1"/>
    <col min="11" max="11" width="18" style="77" bestFit="1" customWidth="1"/>
    <col min="12" max="12" width="21" style="78" customWidth="1"/>
    <col min="13" max="13" width="21.1640625" style="78" customWidth="1"/>
    <col min="14" max="14" width="18.1640625" style="76" customWidth="1"/>
    <col min="15" max="15" width="17.83203125" style="79" customWidth="1"/>
    <col min="16" max="16" width="17.1640625" style="79" customWidth="1"/>
    <col min="17" max="17" width="20.33203125" style="79" customWidth="1"/>
    <col min="18" max="19" width="19.1640625" style="79" customWidth="1"/>
    <col min="20" max="20" width="12" style="79" bestFit="1" customWidth="1"/>
    <col min="21" max="21" width="11.33203125" style="79"/>
    <col min="22" max="16384" width="11.33203125" style="76"/>
  </cols>
  <sheetData>
    <row r="1" spans="2:21" x14ac:dyDescent="0.2">
      <c r="B1" s="76" t="s">
        <v>0</v>
      </c>
      <c r="D1" s="76" t="s">
        <v>329</v>
      </c>
      <c r="E1" s="77"/>
      <c r="F1" s="76"/>
      <c r="J1" s="77"/>
      <c r="K1" s="78"/>
      <c r="M1" s="76"/>
      <c r="O1" s="76"/>
      <c r="P1" s="76"/>
      <c r="Q1" s="76"/>
      <c r="R1" s="76"/>
      <c r="S1" s="76"/>
      <c r="T1" s="76"/>
      <c r="U1" s="76"/>
    </row>
    <row r="2" spans="2:21" x14ac:dyDescent="0.2">
      <c r="B2" s="80" t="s">
        <v>1</v>
      </c>
      <c r="E2" s="77"/>
      <c r="F2" s="76"/>
      <c r="J2" s="77"/>
      <c r="K2" s="78"/>
      <c r="M2" s="76"/>
      <c r="O2" s="76"/>
      <c r="P2" s="76"/>
      <c r="Q2" s="76"/>
      <c r="R2" s="76"/>
      <c r="S2" s="76"/>
      <c r="T2" s="76"/>
      <c r="U2" s="76"/>
    </row>
    <row r="3" spans="2:21" s="81" customFormat="1" ht="30" customHeight="1" x14ac:dyDescent="0.25">
      <c r="B3" s="82" t="s">
        <v>2</v>
      </c>
      <c r="E3" s="83"/>
      <c r="J3" s="83"/>
      <c r="K3" s="84"/>
      <c r="L3" s="84"/>
    </row>
    <row r="4" spans="2:21" s="85" customFormat="1" x14ac:dyDescent="0.2">
      <c r="B4" s="88" t="s">
        <v>309</v>
      </c>
      <c r="E4" s="86"/>
      <c r="J4" s="86"/>
      <c r="K4" s="87"/>
      <c r="L4" s="87"/>
    </row>
    <row r="5" spans="2:21" s="85" customFormat="1" x14ac:dyDescent="0.2">
      <c r="B5" s="85" t="s">
        <v>3</v>
      </c>
      <c r="E5" s="86"/>
      <c r="J5" s="86"/>
      <c r="K5" s="87"/>
      <c r="L5" s="87"/>
    </row>
    <row r="6" spans="2:21" s="88" customFormat="1" x14ac:dyDescent="0.2">
      <c r="B6" s="88" t="s">
        <v>4</v>
      </c>
      <c r="E6" s="89"/>
      <c r="J6" s="89"/>
      <c r="K6" s="90"/>
      <c r="L6" s="90"/>
    </row>
    <row r="7" spans="2:21" x14ac:dyDescent="0.2">
      <c r="B7" s="91" t="s">
        <v>310</v>
      </c>
      <c r="C7" s="79"/>
      <c r="D7" s="79"/>
      <c r="E7" s="92"/>
      <c r="F7" s="76"/>
      <c r="G7" s="79"/>
      <c r="J7" s="77"/>
      <c r="K7" s="78"/>
      <c r="M7" s="76"/>
      <c r="O7" s="76"/>
      <c r="P7" s="76"/>
      <c r="Q7" s="76"/>
      <c r="R7" s="76"/>
      <c r="S7" s="76"/>
      <c r="T7" s="76"/>
      <c r="U7" s="76"/>
    </row>
    <row r="8" spans="2:21" x14ac:dyDescent="0.2">
      <c r="B8" s="79"/>
      <c r="C8" s="79"/>
      <c r="D8" s="79"/>
      <c r="E8" s="92"/>
      <c r="F8" s="76"/>
      <c r="G8" s="79"/>
      <c r="J8" s="77"/>
      <c r="K8" s="78"/>
      <c r="M8" s="76"/>
      <c r="O8" s="76"/>
      <c r="P8" s="76"/>
      <c r="Q8" s="76"/>
      <c r="R8" s="76"/>
      <c r="S8" s="76"/>
      <c r="T8" s="76"/>
      <c r="U8" s="76"/>
    </row>
    <row r="9" spans="2:21" x14ac:dyDescent="0.2">
      <c r="B9" s="79"/>
      <c r="C9" s="79"/>
      <c r="D9" s="79"/>
      <c r="E9" s="92"/>
      <c r="F9" s="76"/>
      <c r="G9" s="79"/>
      <c r="J9" s="77"/>
      <c r="K9" s="78"/>
      <c r="M9" s="76"/>
      <c r="O9" s="76"/>
      <c r="P9" s="76"/>
      <c r="Q9" s="76"/>
      <c r="R9" s="76"/>
      <c r="S9" s="76"/>
      <c r="T9" s="76"/>
      <c r="U9" s="76"/>
    </row>
    <row r="10" spans="2:21" s="79" customFormat="1" x14ac:dyDescent="0.2">
      <c r="B10" s="93" t="s">
        <v>5</v>
      </c>
      <c r="C10" s="93"/>
      <c r="E10" s="92"/>
      <c r="J10" s="92"/>
      <c r="K10" s="94"/>
      <c r="L10" s="94"/>
    </row>
    <row r="11" spans="2:21" s="79" customFormat="1" ht="16" thickBot="1" x14ac:dyDescent="0.25">
      <c r="B11" s="93" t="s">
        <v>6</v>
      </c>
      <c r="C11" s="93"/>
      <c r="E11" s="92"/>
      <c r="F11" s="79" t="s">
        <v>7</v>
      </c>
      <c r="J11" s="92"/>
      <c r="K11" s="94"/>
      <c r="L11" s="94"/>
    </row>
    <row r="12" spans="2:21" s="91" customFormat="1" x14ac:dyDescent="0.2">
      <c r="B12" s="233" t="s">
        <v>8</v>
      </c>
      <c r="C12" s="234"/>
      <c r="D12" s="234"/>
      <c r="E12" s="234"/>
      <c r="F12" s="95"/>
      <c r="G12" s="96"/>
      <c r="H12" s="96"/>
      <c r="J12" s="97"/>
      <c r="K12" s="98"/>
      <c r="L12" s="98"/>
    </row>
    <row r="13" spans="2:21" s="91" customFormat="1" x14ac:dyDescent="0.2">
      <c r="B13" s="235" t="s">
        <v>9</v>
      </c>
      <c r="C13" s="236"/>
      <c r="D13" s="236"/>
      <c r="E13" s="236"/>
      <c r="F13" s="100"/>
      <c r="G13" s="96"/>
      <c r="H13" s="96"/>
      <c r="J13" s="97"/>
      <c r="K13" s="98"/>
      <c r="L13" s="98"/>
    </row>
    <row r="14" spans="2:21" s="91" customFormat="1" x14ac:dyDescent="0.2">
      <c r="B14" s="235" t="s">
        <v>10</v>
      </c>
      <c r="C14" s="236"/>
      <c r="D14" s="236"/>
      <c r="E14" s="236"/>
      <c r="F14" s="101"/>
      <c r="G14" s="102"/>
      <c r="H14" s="102"/>
      <c r="J14" s="97"/>
      <c r="K14" s="98"/>
      <c r="L14" s="98"/>
    </row>
    <row r="15" spans="2:21" s="91" customFormat="1" x14ac:dyDescent="0.2">
      <c r="B15" s="235" t="s">
        <v>11</v>
      </c>
      <c r="C15" s="236"/>
      <c r="D15" s="236"/>
      <c r="E15" s="236"/>
      <c r="F15" s="101"/>
      <c r="G15" s="102"/>
      <c r="H15" s="102"/>
      <c r="J15" s="97"/>
      <c r="K15" s="98"/>
      <c r="L15" s="98"/>
    </row>
    <row r="16" spans="2:21" s="91" customFormat="1" x14ac:dyDescent="0.2">
      <c r="B16" s="235" t="s">
        <v>12</v>
      </c>
      <c r="C16" s="236"/>
      <c r="D16" s="236"/>
      <c r="E16" s="236"/>
      <c r="F16" s="101"/>
      <c r="G16" s="102"/>
      <c r="H16" s="102"/>
      <c r="J16" s="97"/>
      <c r="K16" s="98"/>
      <c r="L16" s="98"/>
    </row>
    <row r="17" spans="2:12" s="91" customFormat="1" x14ac:dyDescent="0.2">
      <c r="B17" s="235" t="s">
        <v>13</v>
      </c>
      <c r="C17" s="236"/>
      <c r="D17" s="236"/>
      <c r="E17" s="236"/>
      <c r="F17" s="101"/>
      <c r="G17" s="102"/>
      <c r="H17" s="102"/>
      <c r="J17" s="97"/>
      <c r="K17" s="98"/>
      <c r="L17" s="98"/>
    </row>
    <row r="18" spans="2:12" s="91" customFormat="1" x14ac:dyDescent="0.2">
      <c r="B18" s="235" t="s">
        <v>14</v>
      </c>
      <c r="C18" s="236"/>
      <c r="D18" s="236"/>
      <c r="E18" s="236"/>
      <c r="F18" s="101"/>
      <c r="G18" s="102"/>
      <c r="H18" s="102"/>
      <c r="J18" s="97"/>
      <c r="K18" s="98"/>
      <c r="L18" s="98"/>
    </row>
    <row r="19" spans="2:12" s="91" customFormat="1" ht="16" thickBot="1" x14ac:dyDescent="0.25">
      <c r="B19" s="248" t="s">
        <v>15</v>
      </c>
      <c r="C19" s="249"/>
      <c r="D19" s="249"/>
      <c r="E19" s="249"/>
      <c r="F19" s="103"/>
      <c r="G19" s="102"/>
      <c r="H19" s="102"/>
      <c r="J19" s="97"/>
      <c r="K19" s="98"/>
      <c r="L19" s="98"/>
    </row>
    <row r="20" spans="2:12" s="91" customFormat="1" x14ac:dyDescent="0.2">
      <c r="B20" s="96" t="s">
        <v>16</v>
      </c>
      <c r="C20" s="96"/>
      <c r="D20" s="96"/>
      <c r="E20" s="96"/>
      <c r="F20" s="102"/>
      <c r="G20" s="102"/>
      <c r="H20" s="102"/>
      <c r="J20" s="97"/>
      <c r="K20" s="98"/>
      <c r="L20" s="98"/>
    </row>
    <row r="21" spans="2:12" s="91" customFormat="1" x14ac:dyDescent="0.2">
      <c r="B21" s="96"/>
      <c r="C21" s="96"/>
      <c r="D21" s="104"/>
      <c r="E21" s="105"/>
      <c r="J21" s="97"/>
      <c r="K21" s="98"/>
      <c r="L21" s="98"/>
    </row>
    <row r="22" spans="2:12" s="91" customFormat="1" x14ac:dyDescent="0.2">
      <c r="B22" s="106" t="s">
        <v>17</v>
      </c>
      <c r="C22" s="96"/>
      <c r="D22" s="104"/>
      <c r="E22" s="105"/>
      <c r="I22" s="107"/>
      <c r="J22" s="107"/>
      <c r="K22" s="107"/>
      <c r="L22" s="98"/>
    </row>
    <row r="23" spans="2:12" s="91" customFormat="1" ht="16" thickBot="1" x14ac:dyDescent="0.25">
      <c r="B23" s="106" t="s">
        <v>18</v>
      </c>
      <c r="C23" s="96"/>
      <c r="D23" s="104"/>
      <c r="E23" s="105"/>
      <c r="F23" s="91" t="s">
        <v>7</v>
      </c>
      <c r="I23" s="107"/>
      <c r="J23" s="107"/>
      <c r="K23" s="107"/>
      <c r="L23" s="98"/>
    </row>
    <row r="24" spans="2:12" s="91" customFormat="1" x14ac:dyDescent="0.2">
      <c r="B24" s="233" t="s">
        <v>19</v>
      </c>
      <c r="C24" s="234"/>
      <c r="D24" s="234"/>
      <c r="E24" s="234"/>
      <c r="F24" s="108">
        <v>0.84199999999999997</v>
      </c>
      <c r="J24" s="97"/>
      <c r="K24" s="98"/>
      <c r="L24" s="98"/>
    </row>
    <row r="25" spans="2:12" s="91" customFormat="1" x14ac:dyDescent="0.2">
      <c r="B25" s="235" t="s">
        <v>20</v>
      </c>
      <c r="C25" s="236"/>
      <c r="D25" s="236"/>
      <c r="E25" s="236"/>
      <c r="F25" s="109">
        <v>0.55200000000000005</v>
      </c>
      <c r="J25" s="97"/>
      <c r="K25" s="98"/>
      <c r="L25" s="98"/>
    </row>
    <row r="26" spans="2:12" s="91" customFormat="1" x14ac:dyDescent="0.2">
      <c r="B26" s="235" t="s">
        <v>21</v>
      </c>
      <c r="C26" s="236"/>
      <c r="D26" s="236"/>
      <c r="E26" s="236"/>
      <c r="F26" s="111">
        <v>0.12180000000000001</v>
      </c>
      <c r="J26" s="97"/>
      <c r="K26" s="98"/>
      <c r="L26" s="98"/>
    </row>
    <row r="27" spans="2:12" s="91" customFormat="1" x14ac:dyDescent="0.2">
      <c r="B27" s="235" t="s">
        <v>22</v>
      </c>
      <c r="C27" s="236"/>
      <c r="D27" s="236"/>
      <c r="E27" s="236"/>
      <c r="F27" s="111">
        <v>2.8799999999999999E-2</v>
      </c>
      <c r="J27" s="97"/>
      <c r="K27" s="98"/>
      <c r="L27" s="98"/>
    </row>
    <row r="28" spans="2:12" s="91" customFormat="1" x14ac:dyDescent="0.2">
      <c r="B28" s="99" t="s">
        <v>23</v>
      </c>
      <c r="C28" s="96"/>
      <c r="D28" s="96"/>
      <c r="E28" s="96"/>
      <c r="F28" s="110">
        <f>Wcord+Wbag</f>
        <v>0.15060000000000001</v>
      </c>
      <c r="J28" s="97"/>
      <c r="K28" s="98"/>
      <c r="L28" s="98"/>
    </row>
    <row r="29" spans="2:12" s="91" customFormat="1" x14ac:dyDescent="0.2">
      <c r="B29" s="235" t="s">
        <v>24</v>
      </c>
      <c r="C29" s="236"/>
      <c r="D29" s="236"/>
      <c r="E29" s="236"/>
      <c r="F29" s="111">
        <v>9.9199999999999997E-2</v>
      </c>
      <c r="J29" s="97"/>
      <c r="K29" s="98"/>
      <c r="L29" s="98"/>
    </row>
    <row r="30" spans="2:12" s="91" customFormat="1" x14ac:dyDescent="0.2">
      <c r="B30" s="99" t="s">
        <v>25</v>
      </c>
      <c r="C30" s="96"/>
      <c r="D30" s="96"/>
      <c r="E30" s="96"/>
      <c r="F30" s="111">
        <v>1</v>
      </c>
      <c r="G30" s="91" t="s">
        <v>26</v>
      </c>
      <c r="J30" s="97"/>
      <c r="K30" s="98"/>
      <c r="L30" s="98"/>
    </row>
    <row r="31" spans="2:12" s="91" customFormat="1" ht="16" thickBot="1" x14ac:dyDescent="0.25">
      <c r="B31" s="112" t="s">
        <v>27</v>
      </c>
      <c r="C31" s="113"/>
      <c r="D31" s="113"/>
      <c r="E31" s="113"/>
      <c r="F31" s="114">
        <v>1</v>
      </c>
      <c r="J31" s="97"/>
      <c r="K31" s="98"/>
      <c r="L31" s="98"/>
    </row>
    <row r="32" spans="2:12" s="91" customFormat="1" ht="16" thickBot="1" x14ac:dyDescent="0.25">
      <c r="B32" s="96"/>
      <c r="C32" s="96"/>
      <c r="D32" s="96"/>
      <c r="E32" s="96"/>
      <c r="F32" s="136"/>
      <c r="J32" s="97"/>
      <c r="K32" s="98"/>
      <c r="L32" s="98"/>
    </row>
    <row r="33" spans="2:21" s="91" customFormat="1" ht="16" thickBot="1" x14ac:dyDescent="0.25">
      <c r="B33" s="245" t="s">
        <v>232</v>
      </c>
      <c r="C33" s="246"/>
      <c r="D33" s="246"/>
      <c r="E33" s="246"/>
      <c r="F33" s="247"/>
      <c r="J33" s="97"/>
      <c r="K33" s="98"/>
      <c r="L33" s="98"/>
    </row>
    <row r="34" spans="2:21" s="91" customFormat="1" ht="32.25" customHeight="1" thickBot="1" x14ac:dyDescent="0.25">
      <c r="B34" s="242" t="s">
        <v>317</v>
      </c>
      <c r="C34" s="243"/>
      <c r="D34" s="243"/>
      <c r="E34" s="243"/>
      <c r="F34" s="244"/>
      <c r="J34" s="97"/>
      <c r="K34" s="98"/>
      <c r="L34" s="98"/>
    </row>
    <row r="35" spans="2:21" s="91" customFormat="1" x14ac:dyDescent="0.2">
      <c r="B35" s="96"/>
      <c r="C35" s="96"/>
      <c r="D35" s="96"/>
      <c r="E35" s="96"/>
      <c r="F35" s="136"/>
      <c r="J35" s="97"/>
      <c r="K35" s="98"/>
      <c r="L35" s="98"/>
    </row>
    <row r="36" spans="2:21" s="91" customFormat="1" x14ac:dyDescent="0.2">
      <c r="B36" s="115" t="s">
        <v>28</v>
      </c>
      <c r="C36" s="102"/>
      <c r="E36" s="97"/>
      <c r="J36" s="97"/>
      <c r="K36" s="98"/>
      <c r="L36" s="98"/>
    </row>
    <row r="37" spans="2:21" x14ac:dyDescent="0.2">
      <c r="H37" s="79"/>
      <c r="K37" s="76"/>
      <c r="L37" s="76"/>
      <c r="M37" s="76"/>
      <c r="O37" s="76"/>
      <c r="P37" s="76"/>
      <c r="Q37" s="76"/>
      <c r="R37" s="76"/>
      <c r="S37" s="76"/>
      <c r="T37" s="76"/>
      <c r="U37" s="76"/>
    </row>
    <row r="38" spans="2:21" s="91" customFormat="1" ht="16" thickBot="1" x14ac:dyDescent="0.25">
      <c r="B38" s="115" t="s">
        <v>29</v>
      </c>
      <c r="E38" s="97"/>
      <c r="F38" s="97"/>
      <c r="H38" s="91" t="s">
        <v>233</v>
      </c>
    </row>
    <row r="39" spans="2:21" s="102" customFormat="1" ht="33" customHeight="1" thickBot="1" x14ac:dyDescent="0.25">
      <c r="B39" s="237" t="s">
        <v>234</v>
      </c>
      <c r="C39" s="238"/>
      <c r="D39" s="238"/>
      <c r="E39" s="239" t="s">
        <v>31</v>
      </c>
      <c r="F39" s="240"/>
      <c r="G39" s="241"/>
      <c r="H39" s="188" t="s">
        <v>235</v>
      </c>
      <c r="I39" s="189"/>
      <c r="J39" s="189"/>
      <c r="K39" s="189"/>
      <c r="L39" s="190"/>
      <c r="M39" s="191" t="s">
        <v>322</v>
      </c>
      <c r="N39" s="192"/>
      <c r="O39" s="192"/>
      <c r="P39" s="192"/>
      <c r="Q39" s="192"/>
      <c r="R39" s="192"/>
      <c r="S39" s="192"/>
      <c r="T39" s="193"/>
    </row>
    <row r="40" spans="2:21" s="102" customFormat="1" ht="16" thickBot="1" x14ac:dyDescent="0.25">
      <c r="B40" s="194" t="s">
        <v>30</v>
      </c>
      <c r="C40" s="195"/>
      <c r="D40" s="196"/>
      <c r="E40" s="197" t="s">
        <v>33</v>
      </c>
      <c r="F40" s="198"/>
      <c r="G40" s="139" t="s">
        <v>236</v>
      </c>
      <c r="H40" s="137" t="s">
        <v>237</v>
      </c>
      <c r="I40" s="138" t="s">
        <v>326</v>
      </c>
      <c r="J40" s="138" t="s">
        <v>238</v>
      </c>
      <c r="K40" s="138" t="s">
        <v>239</v>
      </c>
      <c r="L40" s="173" t="s">
        <v>229</v>
      </c>
      <c r="M40" s="137" t="s">
        <v>225</v>
      </c>
      <c r="N40" s="138" t="s">
        <v>224</v>
      </c>
      <c r="O40" s="138" t="s">
        <v>226</v>
      </c>
      <c r="P40" s="138" t="s">
        <v>240</v>
      </c>
      <c r="Q40" s="138" t="s">
        <v>227</v>
      </c>
      <c r="R40" s="138" t="s">
        <v>228</v>
      </c>
      <c r="S40" s="138" t="s">
        <v>241</v>
      </c>
      <c r="T40" s="173" t="s">
        <v>242</v>
      </c>
    </row>
    <row r="41" spans="2:21" s="102" customFormat="1" x14ac:dyDescent="0.2">
      <c r="B41" s="199" t="s">
        <v>34</v>
      </c>
      <c r="C41" s="200"/>
      <c r="D41" s="201"/>
      <c r="E41" s="202"/>
      <c r="F41" s="203"/>
      <c r="G41" s="116"/>
      <c r="H41" s="178"/>
      <c r="I41" s="179"/>
      <c r="J41" s="179"/>
      <c r="K41" s="179"/>
      <c r="L41" s="180"/>
      <c r="M41" s="178"/>
      <c r="N41" s="179"/>
      <c r="O41" s="179"/>
      <c r="P41" s="179"/>
      <c r="Q41" s="179"/>
      <c r="R41" s="179"/>
      <c r="S41" s="179"/>
      <c r="T41" s="180"/>
    </row>
    <row r="42" spans="2:21" s="102" customFormat="1" x14ac:dyDescent="0.2">
      <c r="B42" s="207" t="s">
        <v>35</v>
      </c>
      <c r="C42" s="208"/>
      <c r="D42" s="209"/>
      <c r="E42" s="229"/>
      <c r="F42" s="230"/>
      <c r="G42" s="117"/>
      <c r="H42" s="178"/>
      <c r="I42" s="179"/>
      <c r="J42" s="179"/>
      <c r="K42" s="179"/>
      <c r="L42" s="180"/>
      <c r="M42" s="178"/>
      <c r="N42" s="179"/>
      <c r="O42" s="179"/>
      <c r="P42" s="179"/>
      <c r="Q42" s="179"/>
      <c r="R42" s="179"/>
      <c r="S42" s="179"/>
      <c r="T42" s="180"/>
    </row>
    <row r="43" spans="2:21" s="102" customFormat="1" x14ac:dyDescent="0.2">
      <c r="B43" s="207"/>
      <c r="C43" s="208"/>
      <c r="D43" s="209"/>
      <c r="E43" s="231"/>
      <c r="F43" s="232"/>
      <c r="G43" s="117"/>
      <c r="H43" s="178"/>
      <c r="I43" s="179"/>
      <c r="J43" s="179"/>
      <c r="K43" s="179"/>
      <c r="L43" s="180"/>
      <c r="M43" s="178"/>
      <c r="N43" s="179"/>
      <c r="O43" s="179"/>
      <c r="P43" s="179"/>
      <c r="Q43" s="179"/>
      <c r="R43" s="179"/>
      <c r="S43" s="179"/>
      <c r="T43" s="180"/>
    </row>
    <row r="44" spans="2:21" s="102" customFormat="1" x14ac:dyDescent="0.2">
      <c r="B44" s="207"/>
      <c r="C44" s="208"/>
      <c r="D44" s="209"/>
      <c r="E44" s="210"/>
      <c r="F44" s="211"/>
      <c r="G44" s="118"/>
      <c r="H44" s="178"/>
      <c r="I44" s="179"/>
      <c r="J44" s="179"/>
      <c r="K44" s="179"/>
      <c r="L44" s="180"/>
      <c r="M44" s="178"/>
      <c r="N44" s="179"/>
      <c r="O44" s="179"/>
      <c r="P44" s="179"/>
      <c r="Q44" s="179"/>
      <c r="R44" s="179"/>
      <c r="S44" s="179"/>
      <c r="T44" s="180"/>
    </row>
    <row r="45" spans="2:21" s="102" customFormat="1" x14ac:dyDescent="0.2">
      <c r="B45" s="207"/>
      <c r="C45" s="208"/>
      <c r="D45" s="209"/>
      <c r="E45" s="210"/>
      <c r="F45" s="211"/>
      <c r="G45" s="118"/>
      <c r="H45" s="178"/>
      <c r="I45" s="179"/>
      <c r="J45" s="179"/>
      <c r="K45" s="179"/>
      <c r="L45" s="180"/>
      <c r="M45" s="178"/>
      <c r="N45" s="179"/>
      <c r="O45" s="179"/>
      <c r="P45" s="179"/>
      <c r="Q45" s="179"/>
      <c r="R45" s="179"/>
      <c r="S45" s="179"/>
      <c r="T45" s="180"/>
    </row>
    <row r="46" spans="2:21" s="102" customFormat="1" x14ac:dyDescent="0.2">
      <c r="B46" s="207"/>
      <c r="C46" s="208"/>
      <c r="D46" s="209"/>
      <c r="E46" s="210"/>
      <c r="F46" s="211"/>
      <c r="G46" s="118"/>
      <c r="H46" s="178"/>
      <c r="I46" s="179"/>
      <c r="J46" s="179"/>
      <c r="K46" s="179"/>
      <c r="L46" s="180"/>
      <c r="M46" s="178"/>
      <c r="N46" s="179"/>
      <c r="O46" s="179"/>
      <c r="P46" s="179"/>
      <c r="Q46" s="179"/>
      <c r="R46" s="179"/>
      <c r="S46" s="179"/>
      <c r="T46" s="180"/>
    </row>
    <row r="47" spans="2:21" s="102" customFormat="1" ht="16" thickBot="1" x14ac:dyDescent="0.25">
      <c r="B47" s="218"/>
      <c r="C47" s="219"/>
      <c r="D47" s="220"/>
      <c r="E47" s="221"/>
      <c r="F47" s="222"/>
      <c r="G47" s="119"/>
      <c r="H47" s="181"/>
      <c r="I47" s="182"/>
      <c r="J47" s="182"/>
      <c r="K47" s="182"/>
      <c r="L47" s="183"/>
      <c r="M47" s="181"/>
      <c r="N47" s="182"/>
      <c r="O47" s="182"/>
      <c r="P47" s="182"/>
      <c r="Q47" s="182"/>
      <c r="R47" s="182"/>
      <c r="S47" s="182"/>
      <c r="T47" s="183"/>
    </row>
    <row r="48" spans="2:21" s="102" customFormat="1" x14ac:dyDescent="0.2">
      <c r="B48" s="115" t="s">
        <v>36</v>
      </c>
      <c r="G48" s="120"/>
    </row>
    <row r="49" spans="1:21" s="102" customFormat="1" x14ac:dyDescent="0.2">
      <c r="B49" s="115"/>
      <c r="F49" s="120"/>
      <c r="G49" s="120"/>
    </row>
    <row r="50" spans="1:21" s="102" customFormat="1" ht="16" thickBot="1" x14ac:dyDescent="0.25">
      <c r="B50" s="115" t="s">
        <v>37</v>
      </c>
      <c r="F50" s="120"/>
      <c r="G50" s="120"/>
      <c r="H50" s="120"/>
      <c r="J50" s="121"/>
      <c r="K50" s="122"/>
      <c r="L50" s="122"/>
    </row>
    <row r="51" spans="1:21" s="91" customFormat="1" ht="16" thickBot="1" x14ac:dyDescent="0.25">
      <c r="B51" s="212" t="s">
        <v>38</v>
      </c>
      <c r="C51" s="213"/>
      <c r="D51" s="213"/>
      <c r="E51" s="213"/>
      <c r="F51" s="223" t="s">
        <v>32</v>
      </c>
      <c r="G51" s="224"/>
      <c r="H51" s="224"/>
      <c r="I51" s="224"/>
      <c r="J51" s="224"/>
      <c r="K51" s="225"/>
    </row>
    <row r="52" spans="1:21" s="91" customFormat="1" x14ac:dyDescent="0.2">
      <c r="B52" s="214" t="s">
        <v>39</v>
      </c>
      <c r="C52" s="215"/>
      <c r="D52" s="215"/>
      <c r="E52" s="215"/>
      <c r="F52" s="226" t="s">
        <v>243</v>
      </c>
      <c r="G52" s="227"/>
      <c r="H52" s="227"/>
      <c r="I52" s="227"/>
      <c r="J52" s="227"/>
      <c r="K52" s="228"/>
    </row>
    <row r="53" spans="1:21" s="91" customFormat="1" ht="16" thickBot="1" x14ac:dyDescent="0.25">
      <c r="B53" s="216" t="s">
        <v>44</v>
      </c>
      <c r="C53" s="217"/>
      <c r="D53" s="217"/>
      <c r="E53" s="217"/>
      <c r="F53" s="204" t="s">
        <v>244</v>
      </c>
      <c r="G53" s="205"/>
      <c r="H53" s="205"/>
      <c r="I53" s="205"/>
      <c r="J53" s="205"/>
      <c r="K53" s="206"/>
    </row>
    <row r="54" spans="1:21" s="91" customFormat="1" x14ac:dyDescent="0.2">
      <c r="B54" s="115" t="s">
        <v>40</v>
      </c>
      <c r="C54" s="102"/>
      <c r="E54" s="97"/>
      <c r="J54" s="97"/>
      <c r="K54" s="98"/>
      <c r="L54" s="98"/>
    </row>
    <row r="55" spans="1:21" x14ac:dyDescent="0.2">
      <c r="F55" s="123"/>
      <c r="H55" s="123"/>
      <c r="I55" s="123"/>
      <c r="J55" s="123"/>
      <c r="K55" s="123"/>
      <c r="L55" s="123"/>
      <c r="M55" s="123"/>
      <c r="O55" s="76"/>
      <c r="P55" s="76"/>
      <c r="Q55" s="76"/>
      <c r="R55" s="76"/>
      <c r="S55" s="76"/>
      <c r="T55" s="76"/>
      <c r="U55" s="76"/>
    </row>
    <row r="56" spans="1:21" x14ac:dyDescent="0.2">
      <c r="F56" s="123"/>
      <c r="H56" s="123"/>
      <c r="I56" s="123"/>
      <c r="J56" s="123"/>
      <c r="K56" s="123"/>
      <c r="L56" s="123"/>
      <c r="M56" s="76"/>
      <c r="O56" s="76"/>
      <c r="P56" s="76"/>
      <c r="Q56" s="76"/>
      <c r="R56" s="76"/>
      <c r="S56" s="76"/>
      <c r="T56" s="76"/>
      <c r="U56" s="76"/>
    </row>
    <row r="57" spans="1:21" s="91" customFormat="1" ht="16" thickBot="1" x14ac:dyDescent="0.25">
      <c r="B57" s="124" t="s">
        <v>41</v>
      </c>
      <c r="E57" s="97"/>
      <c r="J57" s="97"/>
      <c r="K57" s="98"/>
      <c r="L57" s="98"/>
    </row>
    <row r="58" spans="1:21" s="125" customFormat="1" ht="42" customHeight="1" thickBot="1" x14ac:dyDescent="0.25">
      <c r="A58" s="135"/>
      <c r="B58" s="70" t="s">
        <v>42</v>
      </c>
      <c r="C58" s="71" t="s">
        <v>43</v>
      </c>
      <c r="D58" s="72" t="s">
        <v>44</v>
      </c>
      <c r="E58" s="71" t="s">
        <v>426</v>
      </c>
      <c r="F58" s="73" t="s">
        <v>46</v>
      </c>
      <c r="G58" s="74" t="s">
        <v>47</v>
      </c>
      <c r="H58" s="74" t="s">
        <v>48</v>
      </c>
      <c r="I58" s="74" t="s">
        <v>49</v>
      </c>
      <c r="J58" s="74" t="s">
        <v>50</v>
      </c>
      <c r="K58" s="73" t="s">
        <v>51</v>
      </c>
      <c r="L58" s="75" t="s">
        <v>306</v>
      </c>
      <c r="M58" s="75" t="s">
        <v>307</v>
      </c>
      <c r="N58" s="71" t="s">
        <v>54</v>
      </c>
      <c r="O58" s="71" t="s">
        <v>55</v>
      </c>
      <c r="P58" s="185" t="s">
        <v>318</v>
      </c>
      <c r="Q58" s="185" t="s">
        <v>319</v>
      </c>
      <c r="R58" s="185" t="s">
        <v>323</v>
      </c>
      <c r="S58" s="185" t="s">
        <v>324</v>
      </c>
      <c r="T58" s="185" t="s">
        <v>60</v>
      </c>
      <c r="U58" s="184" t="s">
        <v>61</v>
      </c>
    </row>
    <row r="59" spans="1:21" s="132" customFormat="1" x14ac:dyDescent="0.2">
      <c r="B59" s="126" t="s">
        <v>62</v>
      </c>
      <c r="C59" s="127" t="s">
        <v>34</v>
      </c>
      <c r="D59" s="127" t="s">
        <v>39</v>
      </c>
      <c r="E59" s="127">
        <v>1</v>
      </c>
      <c r="F59" s="128">
        <v>41821</v>
      </c>
      <c r="G59" s="129">
        <v>2</v>
      </c>
      <c r="H59" s="129">
        <v>2</v>
      </c>
      <c r="I59" s="130">
        <f>IF(G59&gt;0,(G59*FcorrGreen-(Wcordandbag+Wlabel)),"")</f>
        <v>1.7502</v>
      </c>
      <c r="J59" s="130">
        <f>IF(H59&gt;0,(H59*FcorrRed-(Wcordandbag+Wlabel)),"")</f>
        <v>1.7502</v>
      </c>
      <c r="K59" s="128">
        <v>41911</v>
      </c>
      <c r="L59" s="131">
        <v>0.74260000000000004</v>
      </c>
      <c r="M59" s="131">
        <v>1.5091000000000001</v>
      </c>
      <c r="N59" s="186">
        <f t="shared" ref="N59:O62" si="0">IF(L59&gt;0,L59-(Wcordandbag),"")</f>
        <v>0.59200000000000008</v>
      </c>
      <c r="O59" s="186">
        <f t="shared" si="0"/>
        <v>1.3585</v>
      </c>
      <c r="P59" s="186">
        <f t="shared" ref="P59:P122" si="1">1-FINAL_WEIGHT_GREEN/INITIAL_WEIGHT_GREEN</f>
        <v>0.6617529425208547</v>
      </c>
      <c r="Q59" s="186">
        <f t="shared" ref="Q59:Q122" si="2">Hr*(1-S)</f>
        <v>0.43383328298279317</v>
      </c>
      <c r="R59" s="186">
        <f t="shared" ref="R59:R122" si="3">FINAL_WEIGHT_RED/INITIAL_WEIGHT_RED</f>
        <v>0.7761970060564507</v>
      </c>
      <c r="S59" s="186">
        <f t="shared" ref="S59:S90" si="4">IF(NOT(Recovery_date=""),Recovery_date-DATE_OF_BURIAL,"")</f>
        <v>90</v>
      </c>
      <c r="T59" s="186">
        <f t="shared" ref="T59:T90" si="5">1-(ag/Hg)</f>
        <v>0.21407013952392551</v>
      </c>
      <c r="U59" s="187">
        <f t="shared" ref="U59:U90" si="6">LN(ar/(Wt-(1-ar)))/t</f>
        <v>8.0600951763315689E-3</v>
      </c>
    </row>
    <row r="60" spans="1:21" s="132" customFormat="1" x14ac:dyDescent="0.2">
      <c r="B60" s="126" t="s">
        <v>62</v>
      </c>
      <c r="C60" s="127" t="s">
        <v>35</v>
      </c>
      <c r="D60" s="127" t="s">
        <v>39</v>
      </c>
      <c r="E60" s="127">
        <v>2</v>
      </c>
      <c r="F60" s="128">
        <v>41823</v>
      </c>
      <c r="G60" s="129">
        <v>1.9450000000000001</v>
      </c>
      <c r="H60" s="129">
        <v>2.1533000000000002</v>
      </c>
      <c r="I60" s="130">
        <f>IF(G60&gt;0,(G60*FcorrGreen-(Wcordandbag+Wlabel)),"")</f>
        <v>1.6952</v>
      </c>
      <c r="J60" s="130">
        <f>IF(H60&gt;0,(H60*FcorrRed-(Wcordandbag+Wlabel)),"")</f>
        <v>1.9035000000000002</v>
      </c>
      <c r="K60" s="128">
        <v>41911</v>
      </c>
      <c r="L60" s="131">
        <v>0.74260000000000004</v>
      </c>
      <c r="M60" s="131">
        <v>1.5091000000000001</v>
      </c>
      <c r="N60" s="186">
        <f t="shared" si="0"/>
        <v>0.59200000000000008</v>
      </c>
      <c r="O60" s="186">
        <f t="shared" si="0"/>
        <v>1.3585</v>
      </c>
      <c r="P60" s="186">
        <f t="shared" si="1"/>
        <v>0.65077866918357707</v>
      </c>
      <c r="Q60" s="186">
        <f t="shared" si="2"/>
        <v>0.42663874749327146</v>
      </c>
      <c r="R60" s="186">
        <f t="shared" si="3"/>
        <v>0.71368531652219591</v>
      </c>
      <c r="S60" s="186">
        <f t="shared" si="4"/>
        <v>88</v>
      </c>
      <c r="T60" s="186">
        <f t="shared" si="5"/>
        <v>0.22710371830929088</v>
      </c>
      <c r="U60" s="187">
        <f t="shared" si="6"/>
        <v>1.2636172043812373E-2</v>
      </c>
    </row>
    <row r="61" spans="1:21" s="132" customFormat="1" x14ac:dyDescent="0.2">
      <c r="B61" s="126" t="s">
        <v>62</v>
      </c>
      <c r="C61" s="127" t="s">
        <v>34</v>
      </c>
      <c r="D61" s="127" t="s">
        <v>44</v>
      </c>
      <c r="E61" s="127">
        <v>1</v>
      </c>
      <c r="F61" s="128">
        <v>41821</v>
      </c>
      <c r="G61" s="129">
        <v>2.0009999999999999</v>
      </c>
      <c r="H61" s="129">
        <v>2.1379999999999999</v>
      </c>
      <c r="I61" s="130">
        <f>IF(G61&gt;0,(G61*FcorrGreen-(Wcordandbag+Wlabel)),"")</f>
        <v>1.7511999999999999</v>
      </c>
      <c r="J61" s="130">
        <f>IF(H61&gt;0,(H61*FcorrRed-(Wcordandbag+Wlabel)),"")</f>
        <v>1.8881999999999999</v>
      </c>
      <c r="K61" s="128">
        <v>41911</v>
      </c>
      <c r="L61" s="131">
        <v>0.74260000000000004</v>
      </c>
      <c r="M61" s="131">
        <v>1.5091000000000001</v>
      </c>
      <c r="N61" s="186">
        <f t="shared" si="0"/>
        <v>0.59200000000000008</v>
      </c>
      <c r="O61" s="186">
        <f t="shared" si="0"/>
        <v>1.3585</v>
      </c>
      <c r="P61" s="186">
        <f t="shared" si="1"/>
        <v>0.66194609410689798</v>
      </c>
      <c r="Q61" s="186">
        <f t="shared" si="2"/>
        <v>0.43395990967578113</v>
      </c>
      <c r="R61" s="186">
        <f t="shared" si="3"/>
        <v>0.71946827666560753</v>
      </c>
      <c r="S61" s="186">
        <f t="shared" si="4"/>
        <v>90</v>
      </c>
      <c r="T61" s="186">
        <f t="shared" si="5"/>
        <v>0.21384074334097625</v>
      </c>
      <c r="U61" s="187">
        <f t="shared" si="6"/>
        <v>1.1552439329817725E-2</v>
      </c>
    </row>
    <row r="62" spans="1:21" x14ac:dyDescent="0.2">
      <c r="B62" s="126" t="s">
        <v>62</v>
      </c>
      <c r="C62" s="127" t="s">
        <v>35</v>
      </c>
      <c r="D62" s="127" t="s">
        <v>44</v>
      </c>
      <c r="E62" s="127">
        <v>2</v>
      </c>
      <c r="F62" s="128">
        <v>41823</v>
      </c>
      <c r="G62" s="129">
        <v>1.98</v>
      </c>
      <c r="H62" s="129">
        <v>2.12</v>
      </c>
      <c r="I62" s="130">
        <f>IF(G62&gt;0,(G62*FcorrGreen-(Wcordandbag+Wlabel)),"")</f>
        <v>1.7302</v>
      </c>
      <c r="J62" s="130">
        <f>IF(H62&gt;0,(H62*FcorrRed-(Wcordandbag+Wlabel)),"")</f>
        <v>1.8702000000000001</v>
      </c>
      <c r="K62" s="128">
        <v>41911</v>
      </c>
      <c r="L62" s="131">
        <v>0.74260000000000004</v>
      </c>
      <c r="M62" s="131">
        <v>1.5091000000000001</v>
      </c>
      <c r="N62" s="186">
        <f t="shared" si="0"/>
        <v>0.59200000000000008</v>
      </c>
      <c r="O62" s="186">
        <f t="shared" si="0"/>
        <v>1.3585</v>
      </c>
      <c r="P62" s="186">
        <f t="shared" si="1"/>
        <v>0.65784302392786953</v>
      </c>
      <c r="Q62" s="186">
        <f t="shared" si="2"/>
        <v>0.43127001093608558</v>
      </c>
      <c r="R62" s="186">
        <f t="shared" si="3"/>
        <v>0.72639289915517058</v>
      </c>
      <c r="S62" s="186">
        <f t="shared" si="4"/>
        <v>88</v>
      </c>
      <c r="T62" s="186">
        <f t="shared" si="5"/>
        <v>0.21871374830419288</v>
      </c>
      <c r="U62" s="187">
        <f t="shared" si="6"/>
        <v>1.1434944272265489E-2</v>
      </c>
    </row>
    <row r="63" spans="1:21" x14ac:dyDescent="0.2">
      <c r="B63" t="s">
        <v>334</v>
      </c>
      <c r="C63">
        <v>794</v>
      </c>
      <c r="D63" t="s">
        <v>330</v>
      </c>
      <c r="E63">
        <v>1</v>
      </c>
      <c r="F63" s="16">
        <v>42545</v>
      </c>
      <c r="G63">
        <v>2.1360000000000001</v>
      </c>
      <c r="H63">
        <v>2.262</v>
      </c>
      <c r="I63">
        <v>1.889</v>
      </c>
      <c r="J63">
        <v>2.0129999999999999</v>
      </c>
      <c r="K63" s="16">
        <v>42595</v>
      </c>
      <c r="L63">
        <v>1.5249999999999999</v>
      </c>
      <c r="M63">
        <v>1.9510000000000001</v>
      </c>
      <c r="N63">
        <v>1.278</v>
      </c>
      <c r="O63">
        <v>1.702</v>
      </c>
      <c r="P63" s="186">
        <f t="shared" si="1"/>
        <v>0.32345156167284272</v>
      </c>
      <c r="Q63" s="186">
        <f t="shared" si="2"/>
        <v>0.21204900480214869</v>
      </c>
      <c r="R63" s="186">
        <f t="shared" si="3"/>
        <v>0.84550422255340285</v>
      </c>
      <c r="S63" s="186">
        <f t="shared" si="4"/>
        <v>50</v>
      </c>
      <c r="T63" s="186">
        <f t="shared" si="5"/>
        <v>0.61585325217002052</v>
      </c>
      <c r="U63" s="187">
        <f t="shared" si="6"/>
        <v>2.6082143798666527E-2</v>
      </c>
    </row>
    <row r="64" spans="1:21" x14ac:dyDescent="0.2">
      <c r="B64" t="s">
        <v>335</v>
      </c>
      <c r="C64">
        <v>794</v>
      </c>
      <c r="D64" t="s">
        <v>330</v>
      </c>
      <c r="E64">
        <v>1</v>
      </c>
      <c r="F64" s="16">
        <v>42545</v>
      </c>
      <c r="G64">
        <v>2.056</v>
      </c>
      <c r="H64">
        <v>2.1749999999999998</v>
      </c>
      <c r="I64">
        <v>1.8089999999999999</v>
      </c>
      <c r="J64">
        <v>1.9259999999999999</v>
      </c>
      <c r="K64" s="16">
        <v>42595</v>
      </c>
      <c r="L64">
        <v>1.196</v>
      </c>
      <c r="M64">
        <v>1.833</v>
      </c>
      <c r="N64">
        <v>0.94899999999999995</v>
      </c>
      <c r="O64">
        <v>1.5840000000000001</v>
      </c>
      <c r="P64" s="186">
        <f t="shared" si="1"/>
        <v>0.47540077390823665</v>
      </c>
      <c r="Q64" s="186">
        <f t="shared" si="2"/>
        <v>0.31166416531751384</v>
      </c>
      <c r="R64" s="186">
        <f t="shared" si="3"/>
        <v>0.82242990654205617</v>
      </c>
      <c r="S64" s="186">
        <f t="shared" si="4"/>
        <v>50</v>
      </c>
      <c r="T64" s="186">
        <f t="shared" si="5"/>
        <v>0.43539100485957638</v>
      </c>
      <c r="U64" s="187">
        <f t="shared" si="6"/>
        <v>1.6867692648448836E-2</v>
      </c>
    </row>
    <row r="65" spans="2:21" x14ac:dyDescent="0.2">
      <c r="B65" t="s">
        <v>336</v>
      </c>
      <c r="C65">
        <v>794</v>
      </c>
      <c r="D65" t="s">
        <v>330</v>
      </c>
      <c r="E65">
        <v>1</v>
      </c>
      <c r="F65" s="16">
        <v>42545</v>
      </c>
      <c r="G65">
        <v>2.1280000000000001</v>
      </c>
      <c r="H65">
        <v>2.2440000000000002</v>
      </c>
      <c r="I65">
        <v>1.881</v>
      </c>
      <c r="J65">
        <v>1.9950000000000001</v>
      </c>
      <c r="K65" s="16">
        <v>42595</v>
      </c>
      <c r="L65">
        <v>1.258</v>
      </c>
      <c r="M65">
        <v>1.9219999999999999</v>
      </c>
      <c r="N65">
        <v>1.0109999999999999</v>
      </c>
      <c r="O65">
        <v>1.673</v>
      </c>
      <c r="P65" s="186">
        <f t="shared" si="1"/>
        <v>0.46251993620414678</v>
      </c>
      <c r="Q65" s="186">
        <f t="shared" si="2"/>
        <v>0.30321972064689906</v>
      </c>
      <c r="R65" s="186">
        <f t="shared" si="3"/>
        <v>0.83859649122807012</v>
      </c>
      <c r="S65" s="186">
        <f t="shared" si="4"/>
        <v>50</v>
      </c>
      <c r="T65" s="186">
        <f t="shared" si="5"/>
        <v>0.45068891187155968</v>
      </c>
      <c r="U65" s="187">
        <f t="shared" si="6"/>
        <v>1.5198515132819709E-2</v>
      </c>
    </row>
    <row r="66" spans="2:21" x14ac:dyDescent="0.2">
      <c r="B66" t="s">
        <v>337</v>
      </c>
      <c r="C66">
        <v>794</v>
      </c>
      <c r="D66" t="s">
        <v>330</v>
      </c>
      <c r="E66">
        <v>1</v>
      </c>
      <c r="F66" s="16">
        <v>42545</v>
      </c>
      <c r="G66">
        <v>2.0579999999999998</v>
      </c>
      <c r="H66">
        <v>2.3290000000000002</v>
      </c>
      <c r="I66">
        <v>1.8109999999999999</v>
      </c>
      <c r="J66">
        <v>2.08</v>
      </c>
      <c r="K66" s="16">
        <v>42595</v>
      </c>
      <c r="L66">
        <v>1.2989999999999999</v>
      </c>
      <c r="M66">
        <v>2</v>
      </c>
      <c r="N66">
        <v>1.052</v>
      </c>
      <c r="O66">
        <v>1.7509999999999999</v>
      </c>
      <c r="P66" s="186">
        <f t="shared" si="1"/>
        <v>0.41910546659304249</v>
      </c>
      <c r="Q66" s="186">
        <f t="shared" si="2"/>
        <v>0.27475797809900177</v>
      </c>
      <c r="R66" s="186">
        <f t="shared" si="3"/>
        <v>0.84182692307692297</v>
      </c>
      <c r="S66" s="186">
        <f t="shared" si="4"/>
        <v>50</v>
      </c>
      <c r="T66" s="186">
        <f t="shared" si="5"/>
        <v>0.50225003967572146</v>
      </c>
      <c r="U66" s="187">
        <f t="shared" si="6"/>
        <v>1.7145417149707756E-2</v>
      </c>
    </row>
    <row r="67" spans="2:21" x14ac:dyDescent="0.2">
      <c r="B67" t="s">
        <v>338</v>
      </c>
      <c r="C67">
        <v>794</v>
      </c>
      <c r="D67" t="s">
        <v>331</v>
      </c>
      <c r="E67">
        <v>1</v>
      </c>
      <c r="F67" s="16">
        <v>42545</v>
      </c>
      <c r="G67">
        <v>2.117</v>
      </c>
      <c r="H67">
        <v>2.25</v>
      </c>
      <c r="I67">
        <v>1.87</v>
      </c>
      <c r="J67">
        <v>2.0009999999999999</v>
      </c>
      <c r="K67" s="16">
        <v>42595</v>
      </c>
      <c r="L67">
        <v>1.147</v>
      </c>
      <c r="M67">
        <v>1.841</v>
      </c>
      <c r="N67">
        <v>0.9</v>
      </c>
      <c r="O67">
        <v>1.5920000000000001</v>
      </c>
      <c r="P67" s="186">
        <f t="shared" si="1"/>
        <v>0.51871657754010703</v>
      </c>
      <c r="Q67" s="186">
        <f t="shared" si="2"/>
        <v>0.340061224230569</v>
      </c>
      <c r="R67" s="186">
        <f t="shared" si="3"/>
        <v>0.79560219890054984</v>
      </c>
      <c r="S67" s="186">
        <f t="shared" si="4"/>
        <v>50</v>
      </c>
      <c r="T67" s="186">
        <f t="shared" si="5"/>
        <v>0.38394705755331704</v>
      </c>
      <c r="U67" s="187">
        <f t="shared" si="6"/>
        <v>1.8378973686029042E-2</v>
      </c>
    </row>
    <row r="68" spans="2:21" x14ac:dyDescent="0.2">
      <c r="B68" t="s">
        <v>339</v>
      </c>
      <c r="C68">
        <v>794</v>
      </c>
      <c r="D68" t="s">
        <v>331</v>
      </c>
      <c r="E68">
        <v>1</v>
      </c>
      <c r="F68" s="16">
        <v>42545</v>
      </c>
      <c r="G68">
        <v>2.129</v>
      </c>
      <c r="H68">
        <v>2.2389999999999999</v>
      </c>
      <c r="I68">
        <v>1.8819999999999999</v>
      </c>
      <c r="J68">
        <v>1.99</v>
      </c>
      <c r="K68" s="16">
        <v>42595</v>
      </c>
      <c r="L68">
        <v>1.246</v>
      </c>
      <c r="M68">
        <v>1.7949999999999999</v>
      </c>
      <c r="N68">
        <v>0.999</v>
      </c>
      <c r="O68">
        <v>1.546</v>
      </c>
      <c r="P68" s="186">
        <f t="shared" si="1"/>
        <v>0.46918172157279492</v>
      </c>
      <c r="Q68" s="186">
        <f t="shared" si="2"/>
        <v>0.30758706687432635</v>
      </c>
      <c r="R68" s="186">
        <f t="shared" si="3"/>
        <v>0.77688442211055275</v>
      </c>
      <c r="S68" s="186">
        <f t="shared" si="4"/>
        <v>50</v>
      </c>
      <c r="T68" s="186">
        <f t="shared" si="5"/>
        <v>0.44277705276390156</v>
      </c>
      <c r="U68" s="187">
        <f t="shared" si="6"/>
        <v>2.5846882450208487E-2</v>
      </c>
    </row>
    <row r="69" spans="2:21" x14ac:dyDescent="0.2">
      <c r="B69" t="s">
        <v>340</v>
      </c>
      <c r="C69">
        <v>794</v>
      </c>
      <c r="D69" t="s">
        <v>331</v>
      </c>
      <c r="E69">
        <v>1</v>
      </c>
      <c r="F69" s="16">
        <v>42545</v>
      </c>
      <c r="G69">
        <v>2.0649999999999999</v>
      </c>
      <c r="H69">
        <v>2.1930000000000001</v>
      </c>
      <c r="I69">
        <v>1.8180000000000001</v>
      </c>
      <c r="J69">
        <v>1.944</v>
      </c>
      <c r="K69" s="16">
        <v>42595</v>
      </c>
      <c r="L69">
        <v>1.2</v>
      </c>
      <c r="M69">
        <v>1.8089999999999999</v>
      </c>
      <c r="N69">
        <v>0.95299999999999996</v>
      </c>
      <c r="O69">
        <v>1.56</v>
      </c>
      <c r="P69" s="186">
        <f t="shared" si="1"/>
        <v>0.47579757975797587</v>
      </c>
      <c r="Q69" s="186">
        <f t="shared" si="2"/>
        <v>0.31192430406936189</v>
      </c>
      <c r="R69" s="186">
        <f t="shared" si="3"/>
        <v>0.80246913580246915</v>
      </c>
      <c r="S69" s="186">
        <f t="shared" si="4"/>
        <v>50</v>
      </c>
      <c r="T69" s="186">
        <f t="shared" si="5"/>
        <v>0.4349197390047792</v>
      </c>
      <c r="U69" s="187">
        <f t="shared" si="6"/>
        <v>2.0062336193751629E-2</v>
      </c>
    </row>
    <row r="70" spans="2:21" x14ac:dyDescent="0.2">
      <c r="B70" t="s">
        <v>341</v>
      </c>
      <c r="C70">
        <v>794</v>
      </c>
      <c r="D70" t="s">
        <v>331</v>
      </c>
      <c r="E70">
        <v>1</v>
      </c>
      <c r="F70" s="16">
        <v>42545</v>
      </c>
      <c r="G70">
        <v>2.11</v>
      </c>
      <c r="H70">
        <v>2.234</v>
      </c>
      <c r="I70">
        <v>1.863</v>
      </c>
      <c r="J70">
        <v>1.9850000000000001</v>
      </c>
      <c r="K70" s="16">
        <v>42595</v>
      </c>
      <c r="L70">
        <v>1.18</v>
      </c>
      <c r="M70">
        <v>1.8</v>
      </c>
      <c r="N70">
        <v>0.93300000000000005</v>
      </c>
      <c r="O70">
        <v>1.5509999999999999</v>
      </c>
      <c r="P70" s="186">
        <f t="shared" si="1"/>
        <v>0.49919484702093397</v>
      </c>
      <c r="Q70" s="186">
        <f t="shared" si="2"/>
        <v>0.32726313011348646</v>
      </c>
      <c r="R70" s="186">
        <f t="shared" si="3"/>
        <v>0.7813602015113349</v>
      </c>
      <c r="S70" s="186">
        <f t="shared" si="4"/>
        <v>50</v>
      </c>
      <c r="T70" s="186">
        <f t="shared" si="5"/>
        <v>0.40713201066397386</v>
      </c>
      <c r="U70" s="187">
        <f t="shared" si="6"/>
        <v>2.2057566042600594E-2</v>
      </c>
    </row>
    <row r="71" spans="2:21" x14ac:dyDescent="0.2">
      <c r="B71" t="s">
        <v>342</v>
      </c>
      <c r="C71">
        <v>794</v>
      </c>
      <c r="D71" t="s">
        <v>332</v>
      </c>
      <c r="E71">
        <v>1</v>
      </c>
      <c r="F71" s="16">
        <v>42545</v>
      </c>
      <c r="G71">
        <v>2.16</v>
      </c>
      <c r="H71">
        <v>2.2400000000000002</v>
      </c>
      <c r="I71">
        <v>1.913</v>
      </c>
      <c r="J71">
        <v>1.9910000000000001</v>
      </c>
      <c r="K71" s="16">
        <v>42595</v>
      </c>
      <c r="L71">
        <v>1.3660000000000001</v>
      </c>
      <c r="M71">
        <v>1.8149999999999999</v>
      </c>
      <c r="N71">
        <v>1.119</v>
      </c>
      <c r="O71">
        <v>1.5660000000000001</v>
      </c>
      <c r="P71" s="130">
        <f t="shared" si="1"/>
        <v>0.41505488761108211</v>
      </c>
      <c r="Q71" s="130">
        <f t="shared" si="2"/>
        <v>0.27210249164051942</v>
      </c>
      <c r="R71" s="130">
        <f t="shared" si="3"/>
        <v>0.78653942742340532</v>
      </c>
      <c r="S71" s="130">
        <f t="shared" si="4"/>
        <v>50</v>
      </c>
      <c r="T71" s="130">
        <f t="shared" si="5"/>
        <v>0.50706070354978372</v>
      </c>
      <c r="U71" s="132">
        <f t="shared" si="6"/>
        <v>3.0694580391768818E-2</v>
      </c>
    </row>
    <row r="72" spans="2:21" x14ac:dyDescent="0.2">
      <c r="B72" t="s">
        <v>343</v>
      </c>
      <c r="C72">
        <v>794</v>
      </c>
      <c r="D72" t="s">
        <v>332</v>
      </c>
      <c r="E72">
        <v>1</v>
      </c>
      <c r="F72" s="16">
        <v>42545</v>
      </c>
      <c r="G72">
        <v>1.96</v>
      </c>
      <c r="H72">
        <v>2.1739999999999999</v>
      </c>
      <c r="I72">
        <v>1.7130000000000001</v>
      </c>
      <c r="J72">
        <v>1.925</v>
      </c>
      <c r="K72" s="16">
        <v>42595</v>
      </c>
      <c r="L72">
        <v>1.3080000000000001</v>
      </c>
      <c r="M72">
        <v>1.8</v>
      </c>
      <c r="N72">
        <v>1.0609999999999999</v>
      </c>
      <c r="O72">
        <v>1.5509999999999999</v>
      </c>
      <c r="P72" s="130">
        <f t="shared" si="1"/>
        <v>0.38061879743140692</v>
      </c>
      <c r="Q72" s="130">
        <f t="shared" si="2"/>
        <v>0.24952681256785822</v>
      </c>
      <c r="R72" s="130">
        <f t="shared" si="3"/>
        <v>0.80571428571428572</v>
      </c>
      <c r="S72" s="130">
        <f t="shared" si="4"/>
        <v>50</v>
      </c>
      <c r="T72" s="130">
        <f t="shared" si="5"/>
        <v>0.54795867288431488</v>
      </c>
      <c r="U72" s="132">
        <f t="shared" si="6"/>
        <v>3.0157183285351857E-2</v>
      </c>
    </row>
    <row r="73" spans="2:21" x14ac:dyDescent="0.2">
      <c r="B73" t="s">
        <v>344</v>
      </c>
      <c r="C73">
        <v>794</v>
      </c>
      <c r="D73" t="s">
        <v>332</v>
      </c>
      <c r="E73">
        <v>1</v>
      </c>
      <c r="F73" s="16">
        <v>42545</v>
      </c>
      <c r="G73">
        <v>2.069</v>
      </c>
      <c r="H73">
        <v>2.2109999999999999</v>
      </c>
      <c r="I73">
        <v>1.8220000000000001</v>
      </c>
      <c r="J73">
        <v>1.962</v>
      </c>
      <c r="K73" s="16">
        <v>42595</v>
      </c>
      <c r="L73">
        <v>1.1879999999999999</v>
      </c>
      <c r="M73">
        <v>1.7969999999999999</v>
      </c>
      <c r="N73">
        <v>0.94099999999999995</v>
      </c>
      <c r="O73">
        <v>1.548</v>
      </c>
      <c r="P73" s="130">
        <f t="shared" si="1"/>
        <v>0.48353457738748629</v>
      </c>
      <c r="Q73" s="130">
        <f t="shared" si="2"/>
        <v>0.31699654004500294</v>
      </c>
      <c r="R73" s="130">
        <f t="shared" si="3"/>
        <v>0.78899082568807344</v>
      </c>
      <c r="S73" s="130">
        <f t="shared" si="4"/>
        <v>50</v>
      </c>
      <c r="T73" s="130">
        <f t="shared" si="5"/>
        <v>0.42573090571557448</v>
      </c>
      <c r="U73" s="132">
        <f t="shared" si="6"/>
        <v>2.1911419266446842E-2</v>
      </c>
    </row>
    <row r="74" spans="2:21" x14ac:dyDescent="0.2">
      <c r="B74" t="s">
        <v>345</v>
      </c>
      <c r="C74">
        <v>794</v>
      </c>
      <c r="D74" t="s">
        <v>332</v>
      </c>
      <c r="E74">
        <v>1</v>
      </c>
      <c r="F74" s="16">
        <v>42545</v>
      </c>
      <c r="G74">
        <v>2.2130000000000001</v>
      </c>
      <c r="H74">
        <v>2.2410000000000001</v>
      </c>
      <c r="I74">
        <v>1.966</v>
      </c>
      <c r="J74">
        <v>1.992</v>
      </c>
      <c r="K74" s="16">
        <v>42595</v>
      </c>
      <c r="L74">
        <v>1.2030000000000001</v>
      </c>
      <c r="M74">
        <v>1.8080000000000001</v>
      </c>
      <c r="N74">
        <v>0.95599999999999996</v>
      </c>
      <c r="O74">
        <v>1.5589999999999999</v>
      </c>
      <c r="P74" s="130">
        <f t="shared" si="1"/>
        <v>0.51373346897253303</v>
      </c>
      <c r="Q74" s="130">
        <f t="shared" si="2"/>
        <v>0.33679438821002172</v>
      </c>
      <c r="R74" s="130">
        <f t="shared" si="3"/>
        <v>0.78263052208835338</v>
      </c>
      <c r="S74" s="130">
        <f t="shared" si="4"/>
        <v>50</v>
      </c>
      <c r="T74" s="130">
        <f t="shared" si="5"/>
        <v>0.38986523874996071</v>
      </c>
      <c r="U74" s="132">
        <f t="shared" si="6"/>
        <v>2.0735696239639556E-2</v>
      </c>
    </row>
    <row r="75" spans="2:21" x14ac:dyDescent="0.2">
      <c r="B75" t="s">
        <v>346</v>
      </c>
      <c r="C75">
        <v>794</v>
      </c>
      <c r="D75" t="s">
        <v>333</v>
      </c>
      <c r="E75">
        <v>1</v>
      </c>
      <c r="F75" s="16">
        <v>42545</v>
      </c>
      <c r="G75">
        <v>2.1720000000000002</v>
      </c>
      <c r="H75">
        <v>2.2330000000000001</v>
      </c>
      <c r="I75">
        <v>1.925</v>
      </c>
      <c r="J75">
        <v>1.984</v>
      </c>
      <c r="K75" s="16">
        <v>42595</v>
      </c>
      <c r="L75">
        <v>1.1020000000000001</v>
      </c>
      <c r="M75">
        <v>1.7809999999999999</v>
      </c>
      <c r="N75">
        <v>0.85499999999999998</v>
      </c>
      <c r="O75">
        <v>1.532</v>
      </c>
      <c r="P75" s="130">
        <f t="shared" si="1"/>
        <v>0.55584415584415581</v>
      </c>
      <c r="Q75" s="130">
        <f t="shared" si="2"/>
        <v>0.36440139433013541</v>
      </c>
      <c r="R75" s="130">
        <f t="shared" si="3"/>
        <v>0.77217741935483875</v>
      </c>
      <c r="S75" s="130">
        <f t="shared" si="4"/>
        <v>50</v>
      </c>
      <c r="T75" s="130">
        <f t="shared" si="5"/>
        <v>0.33985254650337793</v>
      </c>
      <c r="U75" s="132">
        <f t="shared" si="6"/>
        <v>1.9627083082354144E-2</v>
      </c>
    </row>
    <row r="76" spans="2:21" x14ac:dyDescent="0.2">
      <c r="B76" t="s">
        <v>347</v>
      </c>
      <c r="C76">
        <v>794</v>
      </c>
      <c r="D76" t="s">
        <v>333</v>
      </c>
      <c r="E76">
        <v>1</v>
      </c>
      <c r="F76" s="16">
        <v>42545</v>
      </c>
      <c r="G76">
        <v>2.0699999999999998</v>
      </c>
      <c r="H76">
        <v>2.1949999999999998</v>
      </c>
      <c r="I76">
        <v>1.823</v>
      </c>
      <c r="J76">
        <v>1.946</v>
      </c>
      <c r="K76" s="16">
        <v>42595</v>
      </c>
      <c r="L76">
        <v>1.1299999999999999</v>
      </c>
      <c r="M76">
        <v>1.772</v>
      </c>
      <c r="N76">
        <v>0.88300000000000001</v>
      </c>
      <c r="O76">
        <v>1.5229999999999999</v>
      </c>
      <c r="P76" s="130">
        <f t="shared" si="1"/>
        <v>0.51563357103675256</v>
      </c>
      <c r="Q76" s="130">
        <f t="shared" si="2"/>
        <v>0.33804006082219412</v>
      </c>
      <c r="R76" s="130">
        <f t="shared" si="3"/>
        <v>0.7826310380267214</v>
      </c>
      <c r="S76" s="130">
        <f t="shared" si="4"/>
        <v>50</v>
      </c>
      <c r="T76" s="130">
        <f t="shared" si="5"/>
        <v>0.38760858546703969</v>
      </c>
      <c r="U76" s="132">
        <f t="shared" si="6"/>
        <v>2.0601915166541453E-2</v>
      </c>
    </row>
    <row r="77" spans="2:21" x14ac:dyDescent="0.2">
      <c r="B77" t="s">
        <v>348</v>
      </c>
      <c r="C77">
        <v>794</v>
      </c>
      <c r="D77" t="s">
        <v>333</v>
      </c>
      <c r="E77">
        <v>1</v>
      </c>
      <c r="F77" s="16">
        <v>42545</v>
      </c>
      <c r="G77">
        <v>2.2519999999999998</v>
      </c>
      <c r="H77">
        <v>2.1339999999999999</v>
      </c>
      <c r="I77">
        <v>2.0030000000000001</v>
      </c>
      <c r="J77">
        <v>1.9710000000000001</v>
      </c>
      <c r="K77" s="16">
        <v>42595</v>
      </c>
      <c r="L77">
        <v>1.863</v>
      </c>
      <c r="M77">
        <v>1.806</v>
      </c>
      <c r="N77">
        <v>1.6140000000000001</v>
      </c>
      <c r="O77">
        <v>0.95899999999999996</v>
      </c>
      <c r="P77" s="130">
        <f t="shared" si="1"/>
        <v>0.19420868696954563</v>
      </c>
      <c r="Q77" s="130">
        <f t="shared" si="2"/>
        <v>0.12731970927219621</v>
      </c>
      <c r="R77" s="130">
        <f t="shared" si="3"/>
        <v>0.48655504819888379</v>
      </c>
      <c r="S77" s="130">
        <f t="shared" si="4"/>
        <v>50</v>
      </c>
      <c r="T77" s="130">
        <f t="shared" si="5"/>
        <v>0.76934835276776048</v>
      </c>
      <c r="U77" s="132" t="e">
        <f t="shared" si="6"/>
        <v>#NUM!</v>
      </c>
    </row>
    <row r="78" spans="2:21" x14ac:dyDescent="0.2">
      <c r="B78" t="s">
        <v>349</v>
      </c>
      <c r="C78">
        <v>794</v>
      </c>
      <c r="D78" t="s">
        <v>333</v>
      </c>
      <c r="E78">
        <v>1</v>
      </c>
      <c r="F78" s="16">
        <v>42545</v>
      </c>
      <c r="G78">
        <v>2.1059999999999999</v>
      </c>
      <c r="H78">
        <v>2.2200000000000002</v>
      </c>
      <c r="I78">
        <v>1.859</v>
      </c>
      <c r="J78">
        <v>1.9950000000000001</v>
      </c>
      <c r="K78" s="16">
        <v>42595</v>
      </c>
      <c r="L78">
        <v>1.212</v>
      </c>
      <c r="M78">
        <v>1.8129999999999999</v>
      </c>
      <c r="N78">
        <v>0.96499999999999997</v>
      </c>
      <c r="O78">
        <v>1.5569999999999999</v>
      </c>
      <c r="P78" s="130">
        <f t="shared" si="1"/>
        <v>0.48090371167294244</v>
      </c>
      <c r="Q78" s="130">
        <f t="shared" si="2"/>
        <v>0.31527179197561078</v>
      </c>
      <c r="R78" s="130">
        <f t="shared" si="3"/>
        <v>0.78045112781954884</v>
      </c>
      <c r="S78" s="130">
        <f t="shared" si="4"/>
        <v>50</v>
      </c>
      <c r="T78" s="130">
        <f t="shared" si="5"/>
        <v>0.42885544931954578</v>
      </c>
      <c r="U78" s="132">
        <f t="shared" si="6"/>
        <v>2.3839546647851352E-2</v>
      </c>
    </row>
    <row r="79" spans="2:21" x14ac:dyDescent="0.2">
      <c r="B79" t="s">
        <v>350</v>
      </c>
      <c r="C79">
        <v>922</v>
      </c>
      <c r="D79" t="s">
        <v>330</v>
      </c>
      <c r="E79">
        <v>2</v>
      </c>
      <c r="F79" s="16">
        <v>42545</v>
      </c>
      <c r="G79">
        <v>2.0649999999999999</v>
      </c>
      <c r="H79">
        <v>2.2440000000000002</v>
      </c>
      <c r="I79">
        <v>1.8180000000000001</v>
      </c>
      <c r="J79">
        <v>1.9059999999999999</v>
      </c>
      <c r="K79" s="16">
        <v>42595</v>
      </c>
      <c r="L79">
        <v>1.2030000000000001</v>
      </c>
      <c r="M79">
        <v>1.8109999999999999</v>
      </c>
      <c r="N79">
        <v>0.95599999999999996</v>
      </c>
      <c r="O79">
        <v>1.5640000000000001</v>
      </c>
      <c r="P79" s="130">
        <f t="shared" si="1"/>
        <v>0.47414741474147415</v>
      </c>
      <c r="Q79" s="130">
        <f t="shared" si="2"/>
        <v>0.31084248567374556</v>
      </c>
      <c r="R79" s="130">
        <f t="shared" si="3"/>
        <v>0.82056663168940192</v>
      </c>
      <c r="S79" s="130">
        <f t="shared" si="4"/>
        <v>50</v>
      </c>
      <c r="T79" s="130">
        <f t="shared" si="5"/>
        <v>0.43687955493886677</v>
      </c>
      <c r="U79" s="132">
        <f t="shared" si="6"/>
        <v>1.721941633948923E-2</v>
      </c>
    </row>
    <row r="80" spans="2:21" x14ac:dyDescent="0.2">
      <c r="B80" t="s">
        <v>351</v>
      </c>
      <c r="C80">
        <v>922</v>
      </c>
      <c r="D80" t="s">
        <v>330</v>
      </c>
      <c r="E80">
        <v>2</v>
      </c>
      <c r="F80" s="16">
        <v>42545</v>
      </c>
      <c r="G80">
        <v>1.9730000000000001</v>
      </c>
      <c r="H80">
        <v>2.1549999999999998</v>
      </c>
      <c r="I80">
        <v>1.726</v>
      </c>
      <c r="J80">
        <v>1.9630000000000001</v>
      </c>
      <c r="K80" s="16">
        <v>42595</v>
      </c>
      <c r="L80">
        <v>1.3939999999999999</v>
      </c>
      <c r="M80">
        <v>1.857</v>
      </c>
      <c r="N80">
        <v>1.147</v>
      </c>
      <c r="O80">
        <v>1.5620000000000001</v>
      </c>
      <c r="P80" s="130">
        <f t="shared" si="1"/>
        <v>0.33545770567786792</v>
      </c>
      <c r="Q80" s="130">
        <f t="shared" si="2"/>
        <v>0.21992001607385164</v>
      </c>
      <c r="R80" s="130">
        <f t="shared" si="3"/>
        <v>0.79572083545593475</v>
      </c>
      <c r="S80" s="130">
        <f t="shared" si="4"/>
        <v>50</v>
      </c>
      <c r="T80" s="130">
        <f t="shared" si="5"/>
        <v>0.60159417377925428</v>
      </c>
      <c r="U80" s="132">
        <f t="shared" si="6"/>
        <v>5.2867554753459063E-2</v>
      </c>
    </row>
    <row r="81" spans="2:21" x14ac:dyDescent="0.2">
      <c r="B81" t="s">
        <v>352</v>
      </c>
      <c r="C81">
        <v>922</v>
      </c>
      <c r="D81" t="s">
        <v>330</v>
      </c>
      <c r="E81">
        <v>2</v>
      </c>
      <c r="F81" s="16">
        <v>42545</v>
      </c>
      <c r="G81">
        <v>2.1059999999999999</v>
      </c>
      <c r="H81">
        <v>2.2120000000000002</v>
      </c>
      <c r="I81">
        <v>1.859</v>
      </c>
      <c r="J81">
        <v>1.984</v>
      </c>
      <c r="K81" s="16">
        <v>42595</v>
      </c>
      <c r="L81">
        <v>1.339</v>
      </c>
      <c r="M81">
        <v>1.776</v>
      </c>
      <c r="N81">
        <v>1.0920000000000001</v>
      </c>
      <c r="O81">
        <v>1.6080000000000001</v>
      </c>
      <c r="P81" s="130">
        <f t="shared" si="1"/>
        <v>0.41258741258741249</v>
      </c>
      <c r="Q81" s="130">
        <f t="shared" si="2"/>
        <v>0.27048485955849377</v>
      </c>
      <c r="R81" s="130">
        <f t="shared" si="3"/>
        <v>0.81048387096774199</v>
      </c>
      <c r="S81" s="130">
        <f t="shared" si="4"/>
        <v>50</v>
      </c>
      <c r="T81" s="130">
        <f t="shared" si="5"/>
        <v>0.50999119645200408</v>
      </c>
      <c r="U81" s="132">
        <f t="shared" si="6"/>
        <v>2.4123061748199903E-2</v>
      </c>
    </row>
    <row r="82" spans="2:21" x14ac:dyDescent="0.2">
      <c r="B82" t="s">
        <v>353</v>
      </c>
      <c r="C82">
        <v>922</v>
      </c>
      <c r="D82" t="s">
        <v>330</v>
      </c>
      <c r="E82">
        <v>2</v>
      </c>
      <c r="F82" s="16">
        <v>42545</v>
      </c>
      <c r="G82">
        <v>2.0430000000000001</v>
      </c>
      <c r="H82">
        <v>2.2330000000000001</v>
      </c>
      <c r="I82">
        <v>1.796</v>
      </c>
      <c r="J82">
        <v>1.9790000000000001</v>
      </c>
      <c r="K82" s="16">
        <v>42595</v>
      </c>
      <c r="L82">
        <v>1.2150000000000001</v>
      </c>
      <c r="M82">
        <v>1.7749999999999999</v>
      </c>
      <c r="N82">
        <v>0.96799999999999997</v>
      </c>
      <c r="O82">
        <v>1.5269999999999999</v>
      </c>
      <c r="P82" s="130">
        <f t="shared" si="1"/>
        <v>0.46102449888641428</v>
      </c>
      <c r="Q82" s="130">
        <f t="shared" si="2"/>
        <v>0.30223933893741178</v>
      </c>
      <c r="R82" s="130">
        <f t="shared" si="3"/>
        <v>0.77160181910055581</v>
      </c>
      <c r="S82" s="130">
        <f t="shared" si="4"/>
        <v>50</v>
      </c>
      <c r="T82" s="130">
        <f t="shared" si="5"/>
        <v>0.45246496569309469</v>
      </c>
      <c r="U82" s="132">
        <f t="shared" si="6"/>
        <v>2.8186058867946683E-2</v>
      </c>
    </row>
    <row r="83" spans="2:21" x14ac:dyDescent="0.2">
      <c r="B83" t="s">
        <v>354</v>
      </c>
      <c r="C83">
        <v>1049</v>
      </c>
      <c r="D83" t="s">
        <v>330</v>
      </c>
      <c r="E83">
        <v>3</v>
      </c>
      <c r="F83" s="16">
        <v>42545</v>
      </c>
      <c r="G83">
        <v>2.0630000000000002</v>
      </c>
      <c r="H83">
        <v>2.2280000000000002</v>
      </c>
      <c r="I83">
        <v>1.8160000000000001</v>
      </c>
      <c r="J83">
        <v>2.0179999999999998</v>
      </c>
      <c r="K83" s="16">
        <v>42595</v>
      </c>
      <c r="L83">
        <v>1.1519999999999999</v>
      </c>
      <c r="M83">
        <v>1.8919999999999999</v>
      </c>
      <c r="N83">
        <v>0.90500000000000003</v>
      </c>
      <c r="O83">
        <v>1.526</v>
      </c>
      <c r="P83" s="130">
        <f t="shared" si="1"/>
        <v>0.50165198237885456</v>
      </c>
      <c r="Q83" s="130">
        <f t="shared" si="2"/>
        <v>0.32887398369730136</v>
      </c>
      <c r="R83" s="130">
        <f t="shared" si="3"/>
        <v>0.75619425173439059</v>
      </c>
      <c r="S83" s="130">
        <f t="shared" si="4"/>
        <v>50</v>
      </c>
      <c r="T83" s="130">
        <f t="shared" si="5"/>
        <v>0.40421379764981646</v>
      </c>
      <c r="U83" s="132">
        <f t="shared" si="6"/>
        <v>2.7044418897760391E-2</v>
      </c>
    </row>
    <row r="84" spans="2:21" x14ac:dyDescent="0.2">
      <c r="B84" t="s">
        <v>355</v>
      </c>
      <c r="C84">
        <v>1049</v>
      </c>
      <c r="D84" t="s">
        <v>330</v>
      </c>
      <c r="E84">
        <v>3</v>
      </c>
      <c r="F84" s="16">
        <v>42545</v>
      </c>
      <c r="G84">
        <v>2.0579999999999998</v>
      </c>
      <c r="H84">
        <v>2.2669999999999999</v>
      </c>
      <c r="I84">
        <v>1.8109999999999999</v>
      </c>
      <c r="J84">
        <v>2.0489999999999999</v>
      </c>
      <c r="K84" s="16">
        <v>42595</v>
      </c>
      <c r="L84">
        <v>1.2410000000000001</v>
      </c>
      <c r="M84">
        <v>2.0270000000000001</v>
      </c>
      <c r="N84">
        <v>0.99399999999999999</v>
      </c>
      <c r="O84">
        <v>1.643</v>
      </c>
      <c r="P84" s="130">
        <f t="shared" si="1"/>
        <v>0.451131971286582</v>
      </c>
      <c r="Q84" s="130">
        <f t="shared" si="2"/>
        <v>0.29575397642540774</v>
      </c>
      <c r="R84" s="130">
        <f t="shared" si="3"/>
        <v>0.80185456320156179</v>
      </c>
      <c r="S84" s="130">
        <f t="shared" si="4"/>
        <v>50</v>
      </c>
      <c r="T84" s="130">
        <f t="shared" si="5"/>
        <v>0.46421381082353674</v>
      </c>
      <c r="U84" s="132">
        <f t="shared" si="6"/>
        <v>2.2171259244480976E-2</v>
      </c>
    </row>
    <row r="85" spans="2:21" x14ac:dyDescent="0.2">
      <c r="B85" t="s">
        <v>356</v>
      </c>
      <c r="C85">
        <v>1049</v>
      </c>
      <c r="D85" t="s">
        <v>330</v>
      </c>
      <c r="E85">
        <v>3</v>
      </c>
      <c r="F85" s="16">
        <v>42545</v>
      </c>
      <c r="G85">
        <v>2.016</v>
      </c>
      <c r="H85">
        <v>2.298</v>
      </c>
      <c r="I85">
        <v>1.7689999999999999</v>
      </c>
      <c r="J85">
        <v>1.9910000000000001</v>
      </c>
      <c r="K85" s="16">
        <v>42595</v>
      </c>
      <c r="L85">
        <v>1.401</v>
      </c>
      <c r="M85">
        <v>1.9119999999999999</v>
      </c>
      <c r="N85">
        <v>1.1539999999999999</v>
      </c>
      <c r="O85">
        <v>1.778</v>
      </c>
      <c r="P85" s="130">
        <f t="shared" si="1"/>
        <v>0.34765404183154325</v>
      </c>
      <c r="Q85" s="130">
        <f t="shared" si="2"/>
        <v>0.22791571388481222</v>
      </c>
      <c r="R85" s="130">
        <f t="shared" si="3"/>
        <v>0.89301858362631836</v>
      </c>
      <c r="S85" s="130">
        <f t="shared" si="4"/>
        <v>50</v>
      </c>
      <c r="T85" s="130">
        <f t="shared" si="5"/>
        <v>0.5871092139767895</v>
      </c>
      <c r="U85" s="132">
        <f t="shared" si="6"/>
        <v>1.2674569646365435E-2</v>
      </c>
    </row>
    <row r="86" spans="2:21" x14ac:dyDescent="0.2">
      <c r="B86" t="s">
        <v>357</v>
      </c>
      <c r="C86">
        <v>1049</v>
      </c>
      <c r="D86" t="s">
        <v>330</v>
      </c>
      <c r="E86">
        <v>3</v>
      </c>
      <c r="F86" s="16">
        <v>42545</v>
      </c>
      <c r="G86">
        <v>2.0939999999999999</v>
      </c>
      <c r="H86">
        <v>2.2400000000000002</v>
      </c>
      <c r="I86">
        <v>1.847</v>
      </c>
      <c r="J86">
        <v>2.0209999999999999</v>
      </c>
      <c r="K86" s="16">
        <v>42595</v>
      </c>
      <c r="L86">
        <v>1.339</v>
      </c>
      <c r="M86">
        <v>1.9139999999999999</v>
      </c>
      <c r="N86">
        <v>1.0920000000000001</v>
      </c>
      <c r="O86">
        <v>1.663</v>
      </c>
      <c r="P86" s="130">
        <f t="shared" si="1"/>
        <v>0.40877097996751488</v>
      </c>
      <c r="Q86" s="130">
        <f t="shared" si="2"/>
        <v>0.26798287522810954</v>
      </c>
      <c r="R86" s="130">
        <f t="shared" si="3"/>
        <v>0.82285997031172697</v>
      </c>
      <c r="S86" s="130">
        <f t="shared" si="4"/>
        <v>50</v>
      </c>
      <c r="T86" s="130">
        <f t="shared" si="5"/>
        <v>0.51452377676067118</v>
      </c>
      <c r="U86" s="132">
        <f t="shared" si="6"/>
        <v>2.1635840771498702E-2</v>
      </c>
    </row>
    <row r="87" spans="2:21" x14ac:dyDescent="0.2">
      <c r="B87" t="s">
        <v>358</v>
      </c>
      <c r="C87">
        <v>1175</v>
      </c>
      <c r="D87" t="s">
        <v>330</v>
      </c>
      <c r="E87">
        <v>4</v>
      </c>
      <c r="F87" s="16">
        <v>42545</v>
      </c>
      <c r="G87">
        <v>2.1030000000000002</v>
      </c>
      <c r="H87">
        <v>2.27</v>
      </c>
      <c r="I87">
        <v>1.8560000000000001</v>
      </c>
      <c r="J87">
        <v>1.9770000000000001</v>
      </c>
      <c r="K87" s="16">
        <v>42595</v>
      </c>
      <c r="L87">
        <v>1.363</v>
      </c>
      <c r="M87">
        <v>1.9710000000000001</v>
      </c>
      <c r="N87">
        <v>1.1160000000000001</v>
      </c>
      <c r="O87">
        <v>1.665</v>
      </c>
      <c r="P87" s="130">
        <f t="shared" si="1"/>
        <v>0.39870689655172409</v>
      </c>
      <c r="Q87" s="130">
        <f t="shared" si="2"/>
        <v>0.26138504382013272</v>
      </c>
      <c r="R87" s="130">
        <f t="shared" si="3"/>
        <v>0.842185128983308</v>
      </c>
      <c r="S87" s="130">
        <f t="shared" si="4"/>
        <v>50</v>
      </c>
      <c r="T87" s="130">
        <f t="shared" si="5"/>
        <v>0.52647636989106394</v>
      </c>
      <c r="U87" s="132">
        <f t="shared" si="6"/>
        <v>1.8514904055991051E-2</v>
      </c>
    </row>
    <row r="88" spans="2:21" x14ac:dyDescent="0.2">
      <c r="B88" t="s">
        <v>359</v>
      </c>
      <c r="C88">
        <v>1175</v>
      </c>
      <c r="D88" t="s">
        <v>330</v>
      </c>
      <c r="E88">
        <v>4</v>
      </c>
      <c r="F88" s="16">
        <v>42545</v>
      </c>
      <c r="G88">
        <v>2.161</v>
      </c>
      <c r="H88">
        <v>2.226</v>
      </c>
      <c r="I88">
        <v>1.9139999999999999</v>
      </c>
      <c r="J88">
        <v>2.0449999999999999</v>
      </c>
      <c r="K88" s="16">
        <v>42595</v>
      </c>
      <c r="L88">
        <v>1.522</v>
      </c>
      <c r="M88">
        <v>1.931</v>
      </c>
      <c r="N88">
        <v>1.2749999999999999</v>
      </c>
      <c r="O88">
        <v>1.722</v>
      </c>
      <c r="P88" s="130">
        <f t="shared" si="1"/>
        <v>0.33385579937304077</v>
      </c>
      <c r="Q88" s="130">
        <f t="shared" si="2"/>
        <v>0.21886983521843059</v>
      </c>
      <c r="R88" s="130">
        <f t="shared" si="3"/>
        <v>0.84205378973105138</v>
      </c>
      <c r="S88" s="130">
        <f t="shared" si="4"/>
        <v>50</v>
      </c>
      <c r="T88" s="130">
        <f t="shared" si="5"/>
        <v>0.60349667532893014</v>
      </c>
      <c r="U88" s="132">
        <f t="shared" si="6"/>
        <v>2.5577123273723978E-2</v>
      </c>
    </row>
    <row r="89" spans="2:21" x14ac:dyDescent="0.2">
      <c r="B89" t="s">
        <v>360</v>
      </c>
      <c r="C89">
        <v>1175</v>
      </c>
      <c r="D89" t="s">
        <v>330</v>
      </c>
      <c r="E89">
        <v>4</v>
      </c>
      <c r="F89" s="16">
        <v>42545</v>
      </c>
      <c r="G89">
        <v>2.0569999999999999</v>
      </c>
      <c r="H89">
        <v>2.294</v>
      </c>
      <c r="I89">
        <v>1.81</v>
      </c>
      <c r="J89">
        <v>1.948</v>
      </c>
      <c r="K89" s="16">
        <v>42595</v>
      </c>
      <c r="L89">
        <v>1.3720000000000001</v>
      </c>
      <c r="M89">
        <v>1.792</v>
      </c>
      <c r="N89">
        <v>1.125</v>
      </c>
      <c r="O89">
        <v>1.6819999999999999</v>
      </c>
      <c r="P89" s="130">
        <f t="shared" si="1"/>
        <v>0.37845303867403313</v>
      </c>
      <c r="Q89" s="130">
        <f t="shared" si="2"/>
        <v>0.24810698022335664</v>
      </c>
      <c r="R89" s="130">
        <f t="shared" si="3"/>
        <v>0.86344969199178645</v>
      </c>
      <c r="S89" s="130">
        <f t="shared" si="4"/>
        <v>50</v>
      </c>
      <c r="T89" s="130">
        <f t="shared" si="5"/>
        <v>0.55053083292870175</v>
      </c>
      <c r="U89" s="132">
        <f t="shared" si="6"/>
        <v>1.5986545845144039E-2</v>
      </c>
    </row>
    <row r="90" spans="2:21" x14ac:dyDescent="0.2">
      <c r="B90" t="s">
        <v>361</v>
      </c>
      <c r="C90">
        <v>1175</v>
      </c>
      <c r="D90" t="s">
        <v>330</v>
      </c>
      <c r="E90">
        <v>4</v>
      </c>
      <c r="F90" s="16">
        <v>42545</v>
      </c>
      <c r="G90">
        <v>2.129</v>
      </c>
      <c r="H90">
        <v>2.1970000000000001</v>
      </c>
      <c r="I90">
        <v>1.8819999999999999</v>
      </c>
      <c r="J90">
        <v>2.0019999999999998</v>
      </c>
      <c r="K90" s="16">
        <v>42595</v>
      </c>
      <c r="L90">
        <v>1.31</v>
      </c>
      <c r="M90">
        <v>1.8380000000000001</v>
      </c>
      <c r="N90">
        <v>1.0629999999999999</v>
      </c>
      <c r="O90">
        <v>1.5429999999999999</v>
      </c>
      <c r="P90" s="130">
        <f t="shared" si="1"/>
        <v>0.43517534537725822</v>
      </c>
      <c r="Q90" s="130">
        <f t="shared" si="2"/>
        <v>0.28529310053235934</v>
      </c>
      <c r="R90" s="130">
        <f t="shared" si="3"/>
        <v>0.77072927072927078</v>
      </c>
      <c r="S90" s="130">
        <f t="shared" si="4"/>
        <v>50</v>
      </c>
      <c r="T90" s="130">
        <f t="shared" si="5"/>
        <v>0.48316467294862442</v>
      </c>
      <c r="U90" s="132">
        <f t="shared" si="6"/>
        <v>3.2555319538965802E-2</v>
      </c>
    </row>
    <row r="91" spans="2:21" x14ac:dyDescent="0.2">
      <c r="B91" t="s">
        <v>362</v>
      </c>
      <c r="C91">
        <v>1175</v>
      </c>
      <c r="D91" t="s">
        <v>331</v>
      </c>
      <c r="E91">
        <v>4</v>
      </c>
      <c r="F91" s="16">
        <v>42545</v>
      </c>
      <c r="G91">
        <v>2.056</v>
      </c>
      <c r="H91">
        <v>2.2509999999999999</v>
      </c>
      <c r="I91">
        <v>1.8089999999999999</v>
      </c>
      <c r="J91">
        <v>1.98</v>
      </c>
      <c r="K91" s="16">
        <v>42595</v>
      </c>
      <c r="L91">
        <v>1.18</v>
      </c>
      <c r="M91">
        <v>1.768</v>
      </c>
      <c r="N91">
        <v>0.93300000000000005</v>
      </c>
      <c r="O91">
        <v>1.589</v>
      </c>
      <c r="P91" s="130">
        <f t="shared" si="1"/>
        <v>0.48424543946931997</v>
      </c>
      <c r="Q91" s="130">
        <f t="shared" si="2"/>
        <v>0.31746256839318843</v>
      </c>
      <c r="R91" s="130">
        <f t="shared" si="3"/>
        <v>0.80252525252525253</v>
      </c>
      <c r="S91" s="130">
        <f t="shared" ref="S91:S122" si="7">IF(NOT(Recovery_date=""),Recovery_date-DATE_OF_BURIAL,"")</f>
        <v>50</v>
      </c>
      <c r="T91" s="130">
        <f t="shared" ref="T91:T122" si="8">1-(ag/Hg)</f>
        <v>0.42488665146161519</v>
      </c>
      <c r="U91" s="132">
        <f t="shared" ref="U91:U122" si="9">LN(ar/(Wt-(1-ar)))/t</f>
        <v>1.9459393425459558E-2</v>
      </c>
    </row>
    <row r="92" spans="2:21" x14ac:dyDescent="0.2">
      <c r="B92" t="s">
        <v>363</v>
      </c>
      <c r="C92">
        <v>1175</v>
      </c>
      <c r="D92" t="s">
        <v>331</v>
      </c>
      <c r="E92">
        <v>4</v>
      </c>
      <c r="F92" s="16">
        <v>42545</v>
      </c>
      <c r="G92">
        <v>2.08</v>
      </c>
      <c r="H92">
        <v>2.2290000000000001</v>
      </c>
      <c r="I92">
        <v>1.833</v>
      </c>
      <c r="J92">
        <v>1.992</v>
      </c>
      <c r="K92" s="16">
        <v>42595</v>
      </c>
      <c r="L92">
        <v>1.121</v>
      </c>
      <c r="M92">
        <v>1.8280000000000001</v>
      </c>
      <c r="N92">
        <v>0.874</v>
      </c>
      <c r="O92">
        <v>1.5189999999999999</v>
      </c>
      <c r="P92" s="130">
        <f t="shared" si="1"/>
        <v>0.52318603382433171</v>
      </c>
      <c r="Q92" s="130">
        <f t="shared" si="2"/>
        <v>0.3429913190867353</v>
      </c>
      <c r="R92" s="130">
        <f t="shared" si="3"/>
        <v>0.76255020080321279</v>
      </c>
      <c r="S92" s="130">
        <f t="shared" si="7"/>
        <v>50</v>
      </c>
      <c r="T92" s="130">
        <f t="shared" si="8"/>
        <v>0.37863891469794331</v>
      </c>
      <c r="U92" s="132">
        <f t="shared" si="9"/>
        <v>2.357201418214289E-2</v>
      </c>
    </row>
    <row r="93" spans="2:21" x14ac:dyDescent="0.2">
      <c r="B93" t="s">
        <v>364</v>
      </c>
      <c r="C93">
        <v>1175</v>
      </c>
      <c r="D93" t="s">
        <v>331</v>
      </c>
      <c r="E93">
        <v>4</v>
      </c>
      <c r="F93" s="16">
        <v>42545</v>
      </c>
      <c r="G93">
        <v>2.085</v>
      </c>
      <c r="H93">
        <v>2.2410000000000001</v>
      </c>
      <c r="I93">
        <v>1.8380000000000001</v>
      </c>
      <c r="J93">
        <v>2.0289999999999999</v>
      </c>
      <c r="K93" s="16">
        <v>42595</v>
      </c>
      <c r="L93">
        <v>1.228</v>
      </c>
      <c r="M93">
        <v>1.833</v>
      </c>
      <c r="N93">
        <v>0.98099999999999998</v>
      </c>
      <c r="O93">
        <v>1.579</v>
      </c>
      <c r="P93" s="130">
        <f t="shared" si="1"/>
        <v>0.46626768226332971</v>
      </c>
      <c r="Q93" s="130">
        <f t="shared" si="2"/>
        <v>0.30567667530802611</v>
      </c>
      <c r="R93" s="130">
        <f t="shared" si="3"/>
        <v>0.77821586988664371</v>
      </c>
      <c r="S93" s="130">
        <f t="shared" si="7"/>
        <v>50</v>
      </c>
      <c r="T93" s="130">
        <f t="shared" si="8"/>
        <v>0.44623790705067734</v>
      </c>
      <c r="U93" s="132">
        <f t="shared" si="9"/>
        <v>2.5859823412680529E-2</v>
      </c>
    </row>
    <row r="94" spans="2:21" x14ac:dyDescent="0.2">
      <c r="B94" t="s">
        <v>365</v>
      </c>
      <c r="C94">
        <v>1175</v>
      </c>
      <c r="D94" t="s">
        <v>331</v>
      </c>
      <c r="E94">
        <v>4</v>
      </c>
      <c r="F94" s="16">
        <v>42545</v>
      </c>
      <c r="G94">
        <v>2.1139999999999999</v>
      </c>
      <c r="H94">
        <v>2.278</v>
      </c>
      <c r="I94">
        <v>1.867</v>
      </c>
      <c r="J94">
        <v>1.988</v>
      </c>
      <c r="K94" s="16">
        <v>42595</v>
      </c>
      <c r="L94">
        <v>1.1519999999999999</v>
      </c>
      <c r="M94">
        <v>1.9359999999999999</v>
      </c>
      <c r="N94">
        <v>0.90500000000000003</v>
      </c>
      <c r="O94">
        <v>1.5840000000000001</v>
      </c>
      <c r="P94" s="130">
        <f t="shared" si="1"/>
        <v>0.51526513122656659</v>
      </c>
      <c r="Q94" s="130">
        <f t="shared" si="2"/>
        <v>0.33779851833380614</v>
      </c>
      <c r="R94" s="130">
        <f t="shared" si="3"/>
        <v>0.79678068410462777</v>
      </c>
      <c r="S94" s="130">
        <f t="shared" si="7"/>
        <v>50</v>
      </c>
      <c r="T94" s="130">
        <f t="shared" si="8"/>
        <v>0.388046162438757</v>
      </c>
      <c r="U94" s="132">
        <f t="shared" si="9"/>
        <v>1.8405934533982218E-2</v>
      </c>
    </row>
    <row r="95" spans="2:21" x14ac:dyDescent="0.2">
      <c r="B95" t="s">
        <v>366</v>
      </c>
      <c r="C95">
        <v>1175</v>
      </c>
      <c r="D95" t="s">
        <v>332</v>
      </c>
      <c r="E95">
        <v>4</v>
      </c>
      <c r="F95" s="16">
        <v>42545</v>
      </c>
      <c r="G95">
        <v>2.0470000000000002</v>
      </c>
      <c r="H95">
        <v>2.2370000000000001</v>
      </c>
      <c r="I95">
        <v>1.8</v>
      </c>
      <c r="J95">
        <v>2.0430000000000001</v>
      </c>
      <c r="K95" s="16">
        <v>42595</v>
      </c>
      <c r="L95">
        <v>1.28</v>
      </c>
      <c r="M95">
        <v>1.8839999999999999</v>
      </c>
      <c r="N95">
        <v>1.0329999999999999</v>
      </c>
      <c r="O95">
        <v>1.6870000000000001</v>
      </c>
      <c r="P95" s="130">
        <f t="shared" si="1"/>
        <v>0.42611111111111122</v>
      </c>
      <c r="Q95" s="130">
        <f t="shared" si="2"/>
        <v>0.27935075217735561</v>
      </c>
      <c r="R95" s="130">
        <f t="shared" si="3"/>
        <v>0.82574645129711211</v>
      </c>
      <c r="S95" s="130">
        <f t="shared" si="7"/>
        <v>50</v>
      </c>
      <c r="T95" s="130">
        <f t="shared" si="8"/>
        <v>0.49392979678015292</v>
      </c>
      <c r="U95" s="132">
        <f t="shared" si="9"/>
        <v>1.9551649984126552E-2</v>
      </c>
    </row>
    <row r="96" spans="2:21" x14ac:dyDescent="0.2">
      <c r="B96" t="s">
        <v>367</v>
      </c>
      <c r="C96">
        <v>1175</v>
      </c>
      <c r="D96" t="s">
        <v>332</v>
      </c>
      <c r="E96">
        <v>4</v>
      </c>
      <c r="F96" s="16">
        <v>42545</v>
      </c>
      <c r="G96">
        <v>2.1040000000000001</v>
      </c>
      <c r="H96">
        <v>2.2919999999999998</v>
      </c>
      <c r="I96">
        <v>1.857</v>
      </c>
      <c r="J96">
        <v>2.0569999999999999</v>
      </c>
      <c r="K96" s="16">
        <v>42595</v>
      </c>
      <c r="L96">
        <v>1.286</v>
      </c>
      <c r="M96">
        <v>1.9039999999999999</v>
      </c>
      <c r="N96">
        <v>1.0389999999999999</v>
      </c>
      <c r="O96">
        <v>1.635</v>
      </c>
      <c r="P96" s="130">
        <f t="shared" si="1"/>
        <v>0.440495422724825</v>
      </c>
      <c r="Q96" s="130">
        <f t="shared" si="2"/>
        <v>0.28878084720202307</v>
      </c>
      <c r="R96" s="130">
        <f t="shared" si="3"/>
        <v>0.79484686436558094</v>
      </c>
      <c r="S96" s="130">
        <f t="shared" si="7"/>
        <v>50</v>
      </c>
      <c r="T96" s="130">
        <f t="shared" si="8"/>
        <v>0.4768462913006829</v>
      </c>
      <c r="U96" s="132">
        <f t="shared" si="9"/>
        <v>2.4785862860432512E-2</v>
      </c>
    </row>
    <row r="97" spans="2:21" x14ac:dyDescent="0.2">
      <c r="B97" t="s">
        <v>368</v>
      </c>
      <c r="C97">
        <v>1175</v>
      </c>
      <c r="D97" t="s">
        <v>332</v>
      </c>
      <c r="E97">
        <v>4</v>
      </c>
      <c r="F97" s="16">
        <v>42545</v>
      </c>
      <c r="G97">
        <v>1.994</v>
      </c>
      <c r="H97">
        <v>2.306</v>
      </c>
      <c r="I97">
        <v>1.7470000000000001</v>
      </c>
      <c r="J97">
        <v>2.0190000000000001</v>
      </c>
      <c r="K97" s="16">
        <v>42595</v>
      </c>
      <c r="L97">
        <v>1.2549999999999999</v>
      </c>
      <c r="M97">
        <v>1.849</v>
      </c>
      <c r="N97">
        <v>1.008</v>
      </c>
      <c r="O97">
        <v>1.655</v>
      </c>
      <c r="P97" s="130">
        <f t="shared" si="1"/>
        <v>0.42301087578706353</v>
      </c>
      <c r="Q97" s="130">
        <f t="shared" si="2"/>
        <v>0.27731829386515333</v>
      </c>
      <c r="R97" s="130">
        <f t="shared" si="3"/>
        <v>0.81971272907379888</v>
      </c>
      <c r="S97" s="130">
        <f t="shared" si="7"/>
        <v>50</v>
      </c>
      <c r="T97" s="130">
        <f t="shared" si="8"/>
        <v>0.49761178647617155</v>
      </c>
      <c r="U97" s="132">
        <f t="shared" si="9"/>
        <v>2.1002703406951775E-2</v>
      </c>
    </row>
    <row r="98" spans="2:21" x14ac:dyDescent="0.2">
      <c r="B98" t="s">
        <v>369</v>
      </c>
      <c r="C98">
        <v>1175</v>
      </c>
      <c r="D98" t="s">
        <v>332</v>
      </c>
      <c r="E98">
        <v>4</v>
      </c>
      <c r="F98" s="16">
        <v>42545</v>
      </c>
      <c r="G98">
        <v>2.004</v>
      </c>
      <c r="H98">
        <v>2.2679999999999998</v>
      </c>
      <c r="I98">
        <v>1.7569999999999999</v>
      </c>
      <c r="J98">
        <v>1.9710000000000001</v>
      </c>
      <c r="K98" s="16">
        <v>42595</v>
      </c>
      <c r="L98">
        <v>1.23</v>
      </c>
      <c r="M98">
        <v>2.0880000000000001</v>
      </c>
      <c r="N98">
        <v>0.98299999999999998</v>
      </c>
      <c r="O98">
        <v>1.6</v>
      </c>
      <c r="P98" s="130">
        <f t="shared" si="1"/>
        <v>0.44052361980648835</v>
      </c>
      <c r="Q98" s="130">
        <f t="shared" si="2"/>
        <v>0.28879933269974062</v>
      </c>
      <c r="R98" s="130">
        <f t="shared" si="3"/>
        <v>0.81177067478437337</v>
      </c>
      <c r="S98" s="130">
        <f t="shared" si="7"/>
        <v>50</v>
      </c>
      <c r="T98" s="130">
        <f t="shared" si="8"/>
        <v>0.47681280308018004</v>
      </c>
      <c r="U98" s="132">
        <f t="shared" si="9"/>
        <v>2.1097560390923715E-2</v>
      </c>
    </row>
    <row r="99" spans="2:21" x14ac:dyDescent="0.2">
      <c r="B99" t="s">
        <v>370</v>
      </c>
      <c r="C99">
        <v>1175</v>
      </c>
      <c r="D99" t="s">
        <v>333</v>
      </c>
      <c r="E99">
        <v>4</v>
      </c>
      <c r="F99" s="16">
        <v>42545</v>
      </c>
      <c r="G99">
        <v>2.0310000000000001</v>
      </c>
      <c r="H99">
        <v>2.2200000000000002</v>
      </c>
      <c r="I99">
        <v>1.784</v>
      </c>
      <c r="J99">
        <v>1.9810000000000001</v>
      </c>
      <c r="K99" s="16">
        <v>42595</v>
      </c>
      <c r="L99">
        <v>1.5680000000000001</v>
      </c>
      <c r="M99">
        <v>2.1040000000000001</v>
      </c>
      <c r="N99">
        <v>1.321</v>
      </c>
      <c r="O99">
        <v>1.839</v>
      </c>
      <c r="P99" s="130">
        <f t="shared" si="1"/>
        <v>0.25952914798206284</v>
      </c>
      <c r="Q99" s="130">
        <f t="shared" si="2"/>
        <v>0.17014262433028352</v>
      </c>
      <c r="R99" s="130">
        <f t="shared" si="3"/>
        <v>0.92831903079252898</v>
      </c>
      <c r="S99" s="130">
        <f t="shared" si="7"/>
        <v>50</v>
      </c>
      <c r="T99" s="130">
        <f t="shared" si="8"/>
        <v>0.6917706080973125</v>
      </c>
      <c r="U99" s="132">
        <f t="shared" si="9"/>
        <v>1.0939397353413944E-2</v>
      </c>
    </row>
    <row r="100" spans="2:21" x14ac:dyDescent="0.2">
      <c r="B100" t="s">
        <v>371</v>
      </c>
      <c r="C100">
        <v>1175</v>
      </c>
      <c r="D100" t="s">
        <v>333</v>
      </c>
      <c r="E100">
        <v>4</v>
      </c>
      <c r="F100" s="16">
        <v>42545</v>
      </c>
      <c r="G100">
        <v>1.9510000000000001</v>
      </c>
      <c r="H100">
        <v>2.23</v>
      </c>
      <c r="I100">
        <v>1.704</v>
      </c>
      <c r="J100">
        <v>2.0059999999999998</v>
      </c>
      <c r="K100" s="16">
        <v>42595</v>
      </c>
      <c r="L100">
        <v>1.8129999999999999</v>
      </c>
      <c r="M100">
        <v>1.929</v>
      </c>
      <c r="N100">
        <v>1.5660000000000001</v>
      </c>
      <c r="O100">
        <v>1.855</v>
      </c>
      <c r="P100" s="130">
        <f t="shared" si="1"/>
        <v>8.0985915492957639E-2</v>
      </c>
      <c r="Q100" s="130">
        <f t="shared" si="2"/>
        <v>5.3092904218661079E-2</v>
      </c>
      <c r="R100" s="130">
        <f t="shared" si="3"/>
        <v>0.92472582253240287</v>
      </c>
      <c r="S100" s="130">
        <f t="shared" si="7"/>
        <v>50</v>
      </c>
      <c r="T100" s="130">
        <f t="shared" si="8"/>
        <v>0.90381720250242559</v>
      </c>
      <c r="U100" s="132" t="e">
        <f t="shared" si="9"/>
        <v>#NUM!</v>
      </c>
    </row>
    <row r="101" spans="2:21" x14ac:dyDescent="0.2">
      <c r="B101" t="s">
        <v>372</v>
      </c>
      <c r="C101">
        <v>1175</v>
      </c>
      <c r="D101" t="s">
        <v>333</v>
      </c>
      <c r="E101">
        <v>4</v>
      </c>
      <c r="F101" s="16">
        <v>42545</v>
      </c>
      <c r="G101">
        <v>2.0659999999999998</v>
      </c>
      <c r="H101">
        <v>2.2549999999999999</v>
      </c>
      <c r="I101">
        <v>1.819</v>
      </c>
      <c r="J101">
        <v>1.9910000000000001</v>
      </c>
      <c r="K101" s="16">
        <v>42595</v>
      </c>
      <c r="L101">
        <v>1.5149999999999999</v>
      </c>
      <c r="M101">
        <v>1.958</v>
      </c>
      <c r="N101">
        <v>1.268</v>
      </c>
      <c r="O101">
        <v>1.68</v>
      </c>
      <c r="P101" s="130">
        <f t="shared" si="1"/>
        <v>0.30291368884002201</v>
      </c>
      <c r="Q101" s="130">
        <f t="shared" si="2"/>
        <v>0.19858474612790047</v>
      </c>
      <c r="R101" s="130">
        <f t="shared" si="3"/>
        <v>0.84379708689100952</v>
      </c>
      <c r="S101" s="130">
        <f t="shared" si="7"/>
        <v>50</v>
      </c>
      <c r="T101" s="130">
        <f t="shared" si="8"/>
        <v>0.6402450251306151</v>
      </c>
      <c r="U101" s="132">
        <f t="shared" si="9"/>
        <v>3.0889922755338851E-2</v>
      </c>
    </row>
    <row r="102" spans="2:21" x14ac:dyDescent="0.2">
      <c r="B102" t="s">
        <v>373</v>
      </c>
      <c r="C102">
        <v>1175</v>
      </c>
      <c r="D102" t="s">
        <v>333</v>
      </c>
      <c r="E102">
        <v>4</v>
      </c>
      <c r="F102" s="16">
        <v>42545</v>
      </c>
      <c r="G102">
        <v>2.085</v>
      </c>
      <c r="H102">
        <v>2.2400000000000002</v>
      </c>
      <c r="I102">
        <v>1.8380000000000001</v>
      </c>
      <c r="J102">
        <v>1.996</v>
      </c>
      <c r="K102" s="16">
        <v>42595</v>
      </c>
      <c r="L102">
        <v>1.7829999999999999</v>
      </c>
      <c r="M102">
        <v>1.8220000000000001</v>
      </c>
      <c r="N102">
        <v>1.536</v>
      </c>
      <c r="O102">
        <v>1.7090000000000001</v>
      </c>
      <c r="P102" s="130">
        <f t="shared" si="1"/>
        <v>0.16430903155603915</v>
      </c>
      <c r="Q102" s="130">
        <f t="shared" si="2"/>
        <v>0.10771803493935111</v>
      </c>
      <c r="R102" s="130">
        <f t="shared" si="3"/>
        <v>0.85621242484969939</v>
      </c>
      <c r="S102" s="130">
        <f t="shared" si="7"/>
        <v>50</v>
      </c>
      <c r="T102" s="130">
        <f t="shared" si="8"/>
        <v>0.80485863235624799</v>
      </c>
      <c r="U102" s="132" t="e">
        <f t="shared" si="9"/>
        <v>#NUM!</v>
      </c>
    </row>
    <row r="103" spans="2:21" x14ac:dyDescent="0.2">
      <c r="B103" t="s">
        <v>374</v>
      </c>
      <c r="C103">
        <v>1299</v>
      </c>
      <c r="D103" t="s">
        <v>330</v>
      </c>
      <c r="E103">
        <v>5</v>
      </c>
      <c r="F103" s="16">
        <v>42545</v>
      </c>
      <c r="G103">
        <v>2.0350000000000001</v>
      </c>
      <c r="H103">
        <v>2.2450000000000001</v>
      </c>
      <c r="I103">
        <v>1.788</v>
      </c>
      <c r="J103">
        <v>2.0179999999999998</v>
      </c>
      <c r="K103" s="16">
        <v>42595</v>
      </c>
      <c r="L103">
        <v>1.224</v>
      </c>
      <c r="M103">
        <v>1.7849999999999999</v>
      </c>
      <c r="N103">
        <v>0.97699999999999998</v>
      </c>
      <c r="O103">
        <v>1.573</v>
      </c>
      <c r="P103" s="130">
        <f t="shared" si="1"/>
        <v>0.45357941834451909</v>
      </c>
      <c r="Q103" s="130">
        <f t="shared" si="2"/>
        <v>0.29735847853464914</v>
      </c>
      <c r="R103" s="130">
        <f t="shared" si="3"/>
        <v>0.7794846382556988</v>
      </c>
      <c r="S103" s="130">
        <f t="shared" si="7"/>
        <v>50</v>
      </c>
      <c r="T103" s="130">
        <f t="shared" si="8"/>
        <v>0.46130710410389653</v>
      </c>
      <c r="U103" s="132">
        <f t="shared" si="9"/>
        <v>2.7063450204791027E-2</v>
      </c>
    </row>
    <row r="104" spans="2:21" x14ac:dyDescent="0.2">
      <c r="B104" t="s">
        <v>375</v>
      </c>
      <c r="C104">
        <v>1299</v>
      </c>
      <c r="D104" t="s">
        <v>330</v>
      </c>
      <c r="E104">
        <v>5</v>
      </c>
      <c r="F104" s="16">
        <v>42545</v>
      </c>
      <c r="G104">
        <v>2.1949999999999998</v>
      </c>
      <c r="H104">
        <v>2.2669999999999999</v>
      </c>
      <c r="I104">
        <v>1.948</v>
      </c>
      <c r="J104">
        <v>1.9790000000000001</v>
      </c>
      <c r="K104" s="16">
        <v>42595</v>
      </c>
      <c r="L104">
        <v>1.3819999999999999</v>
      </c>
      <c r="M104">
        <v>1.7370000000000001</v>
      </c>
      <c r="N104">
        <v>1.135</v>
      </c>
      <c r="O104">
        <v>1.6659999999999999</v>
      </c>
      <c r="P104" s="130">
        <f t="shared" si="1"/>
        <v>0.41735112936344965</v>
      </c>
      <c r="Q104" s="130">
        <f t="shared" si="2"/>
        <v>0.2736078662810264</v>
      </c>
      <c r="R104" s="130">
        <f t="shared" si="3"/>
        <v>0.84183931278423441</v>
      </c>
      <c r="S104" s="130">
        <f t="shared" si="7"/>
        <v>50</v>
      </c>
      <c r="T104" s="130">
        <f t="shared" si="8"/>
        <v>0.50433357557785075</v>
      </c>
      <c r="U104" s="132">
        <f t="shared" si="9"/>
        <v>1.725765670230496E-2</v>
      </c>
    </row>
    <row r="105" spans="2:21" x14ac:dyDescent="0.2">
      <c r="B105" t="s">
        <v>376</v>
      </c>
      <c r="C105">
        <v>1299</v>
      </c>
      <c r="D105" t="s">
        <v>330</v>
      </c>
      <c r="E105">
        <v>5</v>
      </c>
      <c r="F105" s="16">
        <v>42545</v>
      </c>
      <c r="G105">
        <v>2.1120000000000001</v>
      </c>
      <c r="H105">
        <v>2.2280000000000002</v>
      </c>
      <c r="I105">
        <v>1.865</v>
      </c>
      <c r="J105">
        <v>1.976</v>
      </c>
      <c r="K105" s="16">
        <v>42595</v>
      </c>
      <c r="L105">
        <v>1.1890000000000001</v>
      </c>
      <c r="M105">
        <v>1.8220000000000001</v>
      </c>
      <c r="N105">
        <v>0.94199999999999995</v>
      </c>
      <c r="O105">
        <v>1.488</v>
      </c>
      <c r="P105" s="130">
        <f t="shared" si="1"/>
        <v>0.49490616621983918</v>
      </c>
      <c r="Q105" s="130">
        <f t="shared" si="2"/>
        <v>0.32445154840065471</v>
      </c>
      <c r="R105" s="130">
        <f t="shared" si="3"/>
        <v>0.75303643724696356</v>
      </c>
      <c r="S105" s="130">
        <f t="shared" si="7"/>
        <v>50</v>
      </c>
      <c r="T105" s="130">
        <f t="shared" si="8"/>
        <v>0.41222545579591541</v>
      </c>
      <c r="U105" s="132">
        <f t="shared" si="9"/>
        <v>2.8640266260033749E-2</v>
      </c>
    </row>
    <row r="106" spans="2:21" x14ac:dyDescent="0.2">
      <c r="B106" t="s">
        <v>377</v>
      </c>
      <c r="C106">
        <v>1299</v>
      </c>
      <c r="D106" t="s">
        <v>330</v>
      </c>
      <c r="E106">
        <v>5</v>
      </c>
      <c r="F106" s="16">
        <v>42545</v>
      </c>
      <c r="G106">
        <v>2.0539999999999998</v>
      </c>
      <c r="H106">
        <v>2.2250000000000001</v>
      </c>
      <c r="I106">
        <v>1.8069999999999999</v>
      </c>
      <c r="J106">
        <v>2.0089999999999999</v>
      </c>
      <c r="K106" s="16">
        <v>42595</v>
      </c>
      <c r="L106">
        <v>1.131</v>
      </c>
      <c r="M106">
        <v>1.8129999999999999</v>
      </c>
      <c r="N106">
        <v>1.014</v>
      </c>
      <c r="O106">
        <v>1.573</v>
      </c>
      <c r="P106" s="130">
        <f t="shared" si="1"/>
        <v>0.43884892086330929</v>
      </c>
      <c r="Q106" s="130">
        <f t="shared" si="2"/>
        <v>0.28770143030468731</v>
      </c>
      <c r="R106" s="130">
        <f t="shared" si="3"/>
        <v>0.7829766052762569</v>
      </c>
      <c r="S106" s="130">
        <f t="shared" si="7"/>
        <v>50</v>
      </c>
      <c r="T106" s="130">
        <f t="shared" si="8"/>
        <v>0.47880175669440705</v>
      </c>
      <c r="U106" s="132">
        <f t="shared" si="9"/>
        <v>2.8075767762662841E-2</v>
      </c>
    </row>
    <row r="107" spans="2:21" x14ac:dyDescent="0.2">
      <c r="B107" t="s">
        <v>378</v>
      </c>
      <c r="C107">
        <v>1425</v>
      </c>
      <c r="D107" t="s">
        <v>330</v>
      </c>
      <c r="E107">
        <v>6</v>
      </c>
      <c r="F107" s="16">
        <v>42545</v>
      </c>
      <c r="G107">
        <v>2.0299999999999998</v>
      </c>
      <c r="H107">
        <v>2.258</v>
      </c>
      <c r="I107">
        <v>1.7829999999999999</v>
      </c>
      <c r="J107">
        <v>1.9790000000000001</v>
      </c>
      <c r="K107" s="16">
        <v>42595</v>
      </c>
      <c r="L107">
        <v>1.2050000000000001</v>
      </c>
      <c r="M107">
        <v>1.831</v>
      </c>
      <c r="N107">
        <v>0.95799999999999996</v>
      </c>
      <c r="O107">
        <v>1.5640000000000001</v>
      </c>
      <c r="P107" s="130">
        <f t="shared" si="1"/>
        <v>0.46270330902972523</v>
      </c>
      <c r="Q107" s="130">
        <f t="shared" si="2"/>
        <v>0.30333993656105507</v>
      </c>
      <c r="R107" s="130">
        <f t="shared" si="3"/>
        <v>0.7902981303688732</v>
      </c>
      <c r="S107" s="130">
        <f t="shared" si="7"/>
        <v>50</v>
      </c>
      <c r="T107" s="130">
        <f t="shared" si="8"/>
        <v>0.45047112941837852</v>
      </c>
      <c r="U107" s="132">
        <f t="shared" si="9"/>
        <v>2.3508341614295679E-2</v>
      </c>
    </row>
    <row r="108" spans="2:21" x14ac:dyDescent="0.2">
      <c r="B108" t="s">
        <v>379</v>
      </c>
      <c r="C108">
        <v>1425</v>
      </c>
      <c r="D108" t="s">
        <v>330</v>
      </c>
      <c r="E108">
        <v>6</v>
      </c>
      <c r="F108" s="16">
        <v>42545</v>
      </c>
      <c r="G108">
        <v>2.0910000000000002</v>
      </c>
      <c r="H108">
        <v>2.2280000000000002</v>
      </c>
      <c r="I108">
        <v>1.8440000000000001</v>
      </c>
      <c r="J108">
        <v>1.996</v>
      </c>
      <c r="K108" s="16">
        <v>42595</v>
      </c>
      <c r="L108">
        <v>1.27</v>
      </c>
      <c r="M108">
        <v>1.841</v>
      </c>
      <c r="N108">
        <v>1.0229999999999999</v>
      </c>
      <c r="O108">
        <v>1.5820000000000001</v>
      </c>
      <c r="P108" s="130">
        <f t="shared" si="1"/>
        <v>0.44522776572668121</v>
      </c>
      <c r="Q108" s="130">
        <f t="shared" si="2"/>
        <v>0.29188328584457018</v>
      </c>
      <c r="R108" s="130">
        <f t="shared" si="3"/>
        <v>0.79258517034068143</v>
      </c>
      <c r="S108" s="130">
        <f t="shared" si="7"/>
        <v>50</v>
      </c>
      <c r="T108" s="130">
        <f t="shared" si="8"/>
        <v>0.47122593144099612</v>
      </c>
      <c r="U108" s="132">
        <f t="shared" si="9"/>
        <v>2.4799517025322459E-2</v>
      </c>
    </row>
    <row r="109" spans="2:21" x14ac:dyDescent="0.2">
      <c r="B109" t="s">
        <v>380</v>
      </c>
      <c r="C109">
        <v>1425</v>
      </c>
      <c r="D109" t="s">
        <v>330</v>
      </c>
      <c r="E109">
        <v>6</v>
      </c>
      <c r="F109" s="16">
        <v>42545</v>
      </c>
      <c r="G109">
        <v>2.0489999999999999</v>
      </c>
      <c r="H109">
        <v>2.2450000000000001</v>
      </c>
      <c r="I109">
        <v>1.802</v>
      </c>
      <c r="J109">
        <v>2.0190000000000001</v>
      </c>
      <c r="K109" s="16">
        <v>42595</v>
      </c>
      <c r="L109">
        <v>1.2569999999999999</v>
      </c>
      <c r="M109">
        <v>1.827</v>
      </c>
      <c r="N109">
        <v>1.01</v>
      </c>
      <c r="O109">
        <v>1.5920000000000001</v>
      </c>
      <c r="P109" s="130">
        <f t="shared" si="1"/>
        <v>0.43951165371809098</v>
      </c>
      <c r="Q109" s="130">
        <f t="shared" si="2"/>
        <v>0.28813590600045874</v>
      </c>
      <c r="R109" s="130">
        <f t="shared" si="3"/>
        <v>0.78850916295195639</v>
      </c>
      <c r="S109" s="130">
        <f t="shared" si="7"/>
        <v>50</v>
      </c>
      <c r="T109" s="130">
        <f t="shared" si="8"/>
        <v>0.47801466304264728</v>
      </c>
      <c r="U109" s="132">
        <f t="shared" si="9"/>
        <v>2.6484939868236222E-2</v>
      </c>
    </row>
    <row r="110" spans="2:21" x14ac:dyDescent="0.2">
      <c r="B110" t="s">
        <v>381</v>
      </c>
      <c r="C110">
        <v>1425</v>
      </c>
      <c r="D110" t="s">
        <v>330</v>
      </c>
      <c r="E110">
        <v>6</v>
      </c>
      <c r="F110" s="16">
        <v>42545</v>
      </c>
      <c r="G110">
        <v>2.105</v>
      </c>
      <c r="H110">
        <v>2.2679999999999998</v>
      </c>
      <c r="I110">
        <v>1.8580000000000001</v>
      </c>
      <c r="J110">
        <v>2.0430000000000001</v>
      </c>
      <c r="K110" s="16">
        <v>42595</v>
      </c>
      <c r="L110">
        <v>1.2030000000000001</v>
      </c>
      <c r="M110">
        <v>1.887</v>
      </c>
      <c r="N110">
        <v>0.95599999999999996</v>
      </c>
      <c r="O110">
        <v>1.5780000000000001</v>
      </c>
      <c r="P110" s="130">
        <f t="shared" si="1"/>
        <v>0.4854682454251884</v>
      </c>
      <c r="Q110" s="130">
        <f t="shared" si="2"/>
        <v>0.31826421790344894</v>
      </c>
      <c r="R110" s="130">
        <f t="shared" si="3"/>
        <v>0.77239353891336271</v>
      </c>
      <c r="S110" s="130">
        <f t="shared" si="7"/>
        <v>50</v>
      </c>
      <c r="T110" s="130">
        <f t="shared" si="8"/>
        <v>0.42343438785607079</v>
      </c>
      <c r="U110" s="132">
        <f t="shared" si="9"/>
        <v>2.5115808186190459E-2</v>
      </c>
    </row>
    <row r="111" spans="2:21" x14ac:dyDescent="0.2">
      <c r="B111" t="s">
        <v>382</v>
      </c>
      <c r="C111">
        <v>1551</v>
      </c>
      <c r="D111" t="s">
        <v>330</v>
      </c>
      <c r="E111">
        <v>7</v>
      </c>
      <c r="F111" s="16">
        <v>42545</v>
      </c>
      <c r="G111">
        <v>2.0920000000000001</v>
      </c>
      <c r="H111">
        <v>2.2919999999999998</v>
      </c>
      <c r="I111">
        <v>1.845</v>
      </c>
      <c r="J111">
        <v>2.0070000000000001</v>
      </c>
      <c r="K111" s="16">
        <v>42595</v>
      </c>
      <c r="L111">
        <v>1.3879999999999999</v>
      </c>
      <c r="M111">
        <v>1.889</v>
      </c>
      <c r="N111">
        <v>1.141</v>
      </c>
      <c r="O111">
        <v>1.6379999999999999</v>
      </c>
      <c r="P111" s="130">
        <f t="shared" si="1"/>
        <v>0.38157181571815713</v>
      </c>
      <c r="Q111" s="130">
        <f t="shared" si="2"/>
        <v>0.25015159415252108</v>
      </c>
      <c r="R111" s="130">
        <f t="shared" si="3"/>
        <v>0.81614349775784745</v>
      </c>
      <c r="S111" s="130">
        <f t="shared" si="7"/>
        <v>50</v>
      </c>
      <c r="T111" s="130">
        <f t="shared" si="8"/>
        <v>0.54682682218746181</v>
      </c>
      <c r="U111" s="132">
        <f t="shared" si="9"/>
        <v>2.655902489499954E-2</v>
      </c>
    </row>
    <row r="112" spans="2:21" x14ac:dyDescent="0.2">
      <c r="B112" t="s">
        <v>383</v>
      </c>
      <c r="C112">
        <v>1551</v>
      </c>
      <c r="D112" t="s">
        <v>330</v>
      </c>
      <c r="E112">
        <v>7</v>
      </c>
      <c r="F112" s="16">
        <v>42545</v>
      </c>
      <c r="G112">
        <v>1.9510000000000001</v>
      </c>
      <c r="H112">
        <v>2.2559999999999998</v>
      </c>
      <c r="I112">
        <v>1.704</v>
      </c>
      <c r="J112">
        <v>1.966</v>
      </c>
      <c r="K112" s="16">
        <v>42595</v>
      </c>
      <c r="L112">
        <v>1.24</v>
      </c>
      <c r="M112">
        <v>1.8759999999999999</v>
      </c>
      <c r="N112">
        <v>0.99299999999999999</v>
      </c>
      <c r="O112">
        <v>1.64</v>
      </c>
      <c r="P112" s="130">
        <f t="shared" si="1"/>
        <v>0.41725352112676051</v>
      </c>
      <c r="Q112" s="130">
        <f t="shared" si="2"/>
        <v>0.27354387608310193</v>
      </c>
      <c r="R112" s="130">
        <f t="shared" si="3"/>
        <v>0.83418107833163779</v>
      </c>
      <c r="S112" s="130">
        <f t="shared" si="7"/>
        <v>50</v>
      </c>
      <c r="T112" s="130">
        <f t="shared" si="8"/>
        <v>0.50444949984945309</v>
      </c>
      <c r="U112" s="132">
        <f t="shared" si="9"/>
        <v>1.8637615461846311E-2</v>
      </c>
    </row>
    <row r="113" spans="2:21" x14ac:dyDescent="0.2">
      <c r="B113" t="s">
        <v>384</v>
      </c>
      <c r="C113">
        <v>1551</v>
      </c>
      <c r="D113" t="s">
        <v>330</v>
      </c>
      <c r="E113">
        <v>7</v>
      </c>
      <c r="F113" s="16">
        <v>42545</v>
      </c>
      <c r="G113">
        <v>2.0190000000000001</v>
      </c>
      <c r="H113">
        <v>2.2149999999999999</v>
      </c>
      <c r="I113">
        <v>1.772</v>
      </c>
      <c r="J113">
        <v>1.9950000000000001</v>
      </c>
      <c r="K113" s="16">
        <v>42595</v>
      </c>
      <c r="L113">
        <v>1.258</v>
      </c>
      <c r="M113">
        <v>1.802</v>
      </c>
      <c r="N113">
        <v>1.0109999999999999</v>
      </c>
      <c r="O113">
        <v>1.627</v>
      </c>
      <c r="P113" s="130">
        <f t="shared" si="1"/>
        <v>0.42945823927765248</v>
      </c>
      <c r="Q113" s="130">
        <f t="shared" si="2"/>
        <v>0.28154506898012377</v>
      </c>
      <c r="R113" s="130">
        <f t="shared" si="3"/>
        <v>0.81553884711779445</v>
      </c>
      <c r="S113" s="130">
        <f t="shared" si="7"/>
        <v>50</v>
      </c>
      <c r="T113" s="130">
        <f t="shared" si="8"/>
        <v>0.48995458518093526</v>
      </c>
      <c r="U113" s="132">
        <f t="shared" si="9"/>
        <v>2.1294336375888866E-2</v>
      </c>
    </row>
    <row r="114" spans="2:21" x14ac:dyDescent="0.2">
      <c r="B114" t="s">
        <v>385</v>
      </c>
      <c r="C114">
        <v>1551</v>
      </c>
      <c r="D114" t="s">
        <v>330</v>
      </c>
      <c r="E114">
        <v>7</v>
      </c>
      <c r="F114" s="16">
        <v>42545</v>
      </c>
      <c r="G114">
        <v>2.0249999999999999</v>
      </c>
      <c r="H114">
        <v>2.2440000000000002</v>
      </c>
      <c r="I114">
        <v>1.778</v>
      </c>
      <c r="J114">
        <v>2.056</v>
      </c>
      <c r="K114" s="16">
        <v>42595</v>
      </c>
      <c r="L114">
        <v>1.1990000000000001</v>
      </c>
      <c r="M114">
        <v>1.835</v>
      </c>
      <c r="N114">
        <v>0.95199999999999996</v>
      </c>
      <c r="O114">
        <v>1.5529999999999999</v>
      </c>
      <c r="P114" s="130">
        <f t="shared" si="1"/>
        <v>0.46456692913385833</v>
      </c>
      <c r="Q114" s="130">
        <f t="shared" si="2"/>
        <v>0.3045616922587765</v>
      </c>
      <c r="R114" s="130">
        <f t="shared" si="3"/>
        <v>0.75535019455252916</v>
      </c>
      <c r="S114" s="130">
        <f t="shared" si="7"/>
        <v>50</v>
      </c>
      <c r="T114" s="130">
        <f t="shared" si="8"/>
        <v>0.44825780387902814</v>
      </c>
      <c r="U114" s="132">
        <f t="shared" si="9"/>
        <v>3.2519974775357806E-2</v>
      </c>
    </row>
    <row r="115" spans="2:21" x14ac:dyDescent="0.2">
      <c r="B115" t="s">
        <v>386</v>
      </c>
      <c r="C115">
        <v>1551</v>
      </c>
      <c r="D115" t="s">
        <v>331</v>
      </c>
      <c r="E115">
        <v>7</v>
      </c>
      <c r="F115" s="16">
        <v>42545</v>
      </c>
      <c r="G115">
        <v>1.9650000000000001</v>
      </c>
      <c r="H115">
        <v>2.3050000000000002</v>
      </c>
      <c r="I115">
        <v>1.718</v>
      </c>
      <c r="J115">
        <v>1.9630000000000001</v>
      </c>
      <c r="K115" s="16">
        <v>42595</v>
      </c>
      <c r="L115">
        <v>1.032</v>
      </c>
      <c r="M115">
        <v>1.7529999999999999</v>
      </c>
      <c r="N115">
        <v>0.78500000000000003</v>
      </c>
      <c r="O115">
        <v>1.5860000000000001</v>
      </c>
      <c r="P115" s="130">
        <f t="shared" si="1"/>
        <v>0.54307334109429561</v>
      </c>
      <c r="Q115" s="130">
        <f t="shared" si="2"/>
        <v>0.35602907872215106</v>
      </c>
      <c r="R115" s="130">
        <f t="shared" si="3"/>
        <v>0.80794701986754969</v>
      </c>
      <c r="S115" s="130">
        <f t="shared" si="7"/>
        <v>50</v>
      </c>
      <c r="T115" s="130">
        <f t="shared" si="8"/>
        <v>0.35501978492363939</v>
      </c>
      <c r="U115" s="132">
        <f t="shared" si="9"/>
        <v>1.5505834648474071E-2</v>
      </c>
    </row>
    <row r="116" spans="2:21" x14ac:dyDescent="0.2">
      <c r="B116" t="s">
        <v>387</v>
      </c>
      <c r="C116">
        <v>1551</v>
      </c>
      <c r="D116" t="s">
        <v>331</v>
      </c>
      <c r="E116">
        <v>7</v>
      </c>
      <c r="F116" s="16">
        <v>42545</v>
      </c>
      <c r="G116">
        <v>2.1280000000000001</v>
      </c>
      <c r="H116">
        <v>2.2120000000000002</v>
      </c>
      <c r="I116">
        <v>1.881</v>
      </c>
      <c r="J116">
        <v>1.98</v>
      </c>
      <c r="K116" s="16">
        <v>42595</v>
      </c>
      <c r="L116">
        <v>1.1930000000000001</v>
      </c>
      <c r="M116">
        <v>1.7849999999999999</v>
      </c>
      <c r="N116">
        <v>0.94599999999999995</v>
      </c>
      <c r="O116">
        <v>1.504</v>
      </c>
      <c r="P116" s="130">
        <f t="shared" si="1"/>
        <v>0.49707602339181289</v>
      </c>
      <c r="Q116" s="130">
        <f t="shared" si="2"/>
        <v>0.32587406759178233</v>
      </c>
      <c r="R116" s="130">
        <f t="shared" si="3"/>
        <v>0.7595959595959596</v>
      </c>
      <c r="S116" s="130">
        <f t="shared" si="7"/>
        <v>50</v>
      </c>
      <c r="T116" s="130">
        <f t="shared" si="8"/>
        <v>0.40964842827575665</v>
      </c>
      <c r="U116" s="132">
        <f t="shared" si="9"/>
        <v>2.676690511459574E-2</v>
      </c>
    </row>
    <row r="117" spans="2:21" x14ac:dyDescent="0.2">
      <c r="B117" t="s">
        <v>388</v>
      </c>
      <c r="C117">
        <v>1551</v>
      </c>
      <c r="D117" t="s">
        <v>331</v>
      </c>
      <c r="E117">
        <v>7</v>
      </c>
      <c r="F117" s="16">
        <v>42545</v>
      </c>
      <c r="G117">
        <v>2.024</v>
      </c>
      <c r="H117">
        <v>2.2290000000000001</v>
      </c>
      <c r="I117">
        <v>1.7769999999999999</v>
      </c>
      <c r="J117">
        <v>2.028</v>
      </c>
      <c r="K117" s="16">
        <v>42595</v>
      </c>
      <c r="L117">
        <v>1.1399999999999999</v>
      </c>
      <c r="M117">
        <v>1.7649999999999999</v>
      </c>
      <c r="N117">
        <v>0.89300000000000002</v>
      </c>
      <c r="O117">
        <v>1.536</v>
      </c>
      <c r="P117" s="130">
        <f t="shared" si="1"/>
        <v>0.49746764209341587</v>
      </c>
      <c r="Q117" s="130">
        <f t="shared" si="2"/>
        <v>0.326130805742952</v>
      </c>
      <c r="R117" s="130">
        <f t="shared" si="3"/>
        <v>0.75739644970414199</v>
      </c>
      <c r="S117" s="130">
        <f t="shared" si="7"/>
        <v>50</v>
      </c>
      <c r="T117" s="130">
        <f t="shared" si="8"/>
        <v>0.40918332292943482</v>
      </c>
      <c r="U117" s="132">
        <f t="shared" si="9"/>
        <v>2.7242511087280485E-2</v>
      </c>
    </row>
    <row r="118" spans="2:21" x14ac:dyDescent="0.2">
      <c r="B118" t="s">
        <v>389</v>
      </c>
      <c r="C118">
        <v>1551</v>
      </c>
      <c r="D118" t="s">
        <v>331</v>
      </c>
      <c r="E118">
        <v>7</v>
      </c>
      <c r="F118" s="16">
        <v>42545</v>
      </c>
      <c r="G118">
        <v>2.1259999999999999</v>
      </c>
      <c r="H118">
        <v>2.2770000000000001</v>
      </c>
      <c r="I118">
        <v>1.879</v>
      </c>
      <c r="J118">
        <v>1.952</v>
      </c>
      <c r="K118" s="16">
        <v>42595</v>
      </c>
      <c r="L118">
        <v>1.1879999999999999</v>
      </c>
      <c r="M118">
        <v>1.8580000000000001</v>
      </c>
      <c r="N118">
        <v>0.94099999999999995</v>
      </c>
      <c r="O118">
        <v>1.516</v>
      </c>
      <c r="P118" s="130">
        <f t="shared" si="1"/>
        <v>0.49920170303352851</v>
      </c>
      <c r="Q118" s="130">
        <f t="shared" si="2"/>
        <v>0.32726762479157695</v>
      </c>
      <c r="R118" s="130">
        <f t="shared" si="3"/>
        <v>0.77663934426229508</v>
      </c>
      <c r="S118" s="130">
        <f t="shared" si="7"/>
        <v>50</v>
      </c>
      <c r="T118" s="130">
        <f t="shared" si="8"/>
        <v>0.40712386813120127</v>
      </c>
      <c r="U118" s="132">
        <f t="shared" si="9"/>
        <v>2.2945645802513331E-2</v>
      </c>
    </row>
    <row r="119" spans="2:21" x14ac:dyDescent="0.2">
      <c r="B119" t="s">
        <v>390</v>
      </c>
      <c r="C119">
        <v>1551</v>
      </c>
      <c r="D119" t="s">
        <v>332</v>
      </c>
      <c r="E119">
        <v>7</v>
      </c>
      <c r="F119" s="16">
        <v>42545</v>
      </c>
      <c r="G119">
        <v>2.0329999999999999</v>
      </c>
      <c r="H119">
        <v>2.2010000000000001</v>
      </c>
      <c r="I119">
        <v>1.786</v>
      </c>
      <c r="J119">
        <v>1.97</v>
      </c>
      <c r="K119" s="16">
        <v>42595</v>
      </c>
      <c r="L119">
        <v>1.272</v>
      </c>
      <c r="M119">
        <v>1.8140000000000001</v>
      </c>
      <c r="N119">
        <v>1.0249999999999999</v>
      </c>
      <c r="O119">
        <v>1.609</v>
      </c>
      <c r="P119" s="130">
        <f t="shared" si="1"/>
        <v>0.42609182530795076</v>
      </c>
      <c r="Q119" s="130">
        <f t="shared" si="2"/>
        <v>0.27933810875295584</v>
      </c>
      <c r="R119" s="130">
        <f t="shared" si="3"/>
        <v>0.81675126903553297</v>
      </c>
      <c r="S119" s="130">
        <f t="shared" si="7"/>
        <v>50</v>
      </c>
      <c r="T119" s="130">
        <f t="shared" si="8"/>
        <v>0.49395270153450033</v>
      </c>
      <c r="U119" s="132">
        <f t="shared" si="9"/>
        <v>2.1342882609465014E-2</v>
      </c>
    </row>
    <row r="120" spans="2:21" x14ac:dyDescent="0.2">
      <c r="B120" t="s">
        <v>391</v>
      </c>
      <c r="C120">
        <v>1551</v>
      </c>
      <c r="D120" t="s">
        <v>332</v>
      </c>
      <c r="E120">
        <v>7</v>
      </c>
      <c r="F120" s="16">
        <v>42545</v>
      </c>
      <c r="G120">
        <v>2.133</v>
      </c>
      <c r="H120">
        <v>2.2189999999999999</v>
      </c>
      <c r="I120">
        <v>1.8859999999999999</v>
      </c>
      <c r="J120">
        <v>1.954</v>
      </c>
      <c r="K120" s="16">
        <v>42595</v>
      </c>
      <c r="L120">
        <v>1.224</v>
      </c>
      <c r="M120">
        <v>1.76</v>
      </c>
      <c r="N120">
        <v>0.97699999999999998</v>
      </c>
      <c r="O120">
        <v>1.5649999999999999</v>
      </c>
      <c r="P120" s="130">
        <f t="shared" si="1"/>
        <v>0.48197242841993637</v>
      </c>
      <c r="Q120" s="130">
        <f t="shared" si="2"/>
        <v>0.31597242338219111</v>
      </c>
      <c r="R120" s="130">
        <f t="shared" si="3"/>
        <v>0.80092118730808592</v>
      </c>
      <c r="S120" s="130">
        <f t="shared" si="7"/>
        <v>50</v>
      </c>
      <c r="T120" s="130">
        <f t="shared" si="8"/>
        <v>0.42758618952501615</v>
      </c>
      <c r="U120" s="132">
        <f t="shared" si="9"/>
        <v>1.9887814624323513E-2</v>
      </c>
    </row>
    <row r="121" spans="2:21" x14ac:dyDescent="0.2">
      <c r="B121" t="s">
        <v>392</v>
      </c>
      <c r="C121">
        <v>1551</v>
      </c>
      <c r="D121" t="s">
        <v>332</v>
      </c>
      <c r="E121">
        <v>7</v>
      </c>
      <c r="F121" s="16">
        <v>42545</v>
      </c>
      <c r="G121">
        <v>2.0779999999999998</v>
      </c>
      <c r="H121">
        <v>2.2029999999999998</v>
      </c>
      <c r="I121">
        <v>1.831</v>
      </c>
      <c r="J121">
        <v>2.0049999999999999</v>
      </c>
      <c r="K121" s="16">
        <v>42595</v>
      </c>
      <c r="L121">
        <v>1.2450000000000001</v>
      </c>
      <c r="M121">
        <v>1.8009999999999999</v>
      </c>
      <c r="N121">
        <v>0.998</v>
      </c>
      <c r="O121">
        <v>1.5109999999999999</v>
      </c>
      <c r="P121" s="130">
        <f t="shared" si="1"/>
        <v>0.45494265428727465</v>
      </c>
      <c r="Q121" s="130">
        <f t="shared" si="2"/>
        <v>0.29825219140923476</v>
      </c>
      <c r="R121" s="130">
        <f t="shared" si="3"/>
        <v>0.75361596009975063</v>
      </c>
      <c r="S121" s="130">
        <f t="shared" si="7"/>
        <v>50</v>
      </c>
      <c r="T121" s="130">
        <f t="shared" si="8"/>
        <v>0.45968805904124144</v>
      </c>
      <c r="U121" s="132">
        <f t="shared" si="9"/>
        <v>3.498468915555121E-2</v>
      </c>
    </row>
    <row r="122" spans="2:21" x14ac:dyDescent="0.2">
      <c r="B122" t="s">
        <v>393</v>
      </c>
      <c r="C122">
        <v>1551</v>
      </c>
      <c r="D122" t="s">
        <v>333</v>
      </c>
      <c r="E122">
        <v>7</v>
      </c>
      <c r="F122" s="16">
        <v>42545</v>
      </c>
      <c r="G122">
        <v>2.0059999999999998</v>
      </c>
      <c r="H122">
        <v>2.254</v>
      </c>
      <c r="I122">
        <v>1.7589999999999999</v>
      </c>
      <c r="J122">
        <v>1.9850000000000001</v>
      </c>
      <c r="K122" s="16">
        <v>42595</v>
      </c>
      <c r="L122">
        <v>1.238</v>
      </c>
      <c r="M122">
        <v>1.8560000000000001</v>
      </c>
      <c r="N122">
        <v>0.99099999999999999</v>
      </c>
      <c r="O122">
        <v>1.552</v>
      </c>
      <c r="P122" s="130">
        <f t="shared" si="1"/>
        <v>0.43661171119954512</v>
      </c>
      <c r="Q122" s="130">
        <f t="shared" si="2"/>
        <v>0.28623475603580634</v>
      </c>
      <c r="R122" s="130">
        <f t="shared" si="3"/>
        <v>0.78186397984886646</v>
      </c>
      <c r="S122" s="130">
        <f t="shared" si="7"/>
        <v>50</v>
      </c>
      <c r="T122" s="130">
        <f t="shared" si="8"/>
        <v>0.48145877529745229</v>
      </c>
      <c r="U122" s="132">
        <f t="shared" si="9"/>
        <v>2.8717072981542677E-2</v>
      </c>
    </row>
    <row r="123" spans="2:21" x14ac:dyDescent="0.2">
      <c r="B123" t="s">
        <v>394</v>
      </c>
      <c r="C123">
        <v>1551</v>
      </c>
      <c r="D123" t="s">
        <v>333</v>
      </c>
      <c r="E123">
        <v>7</v>
      </c>
      <c r="F123" s="16">
        <v>42545</v>
      </c>
      <c r="G123">
        <v>2.0209999999999999</v>
      </c>
      <c r="H123">
        <v>2.234</v>
      </c>
      <c r="I123">
        <v>1.774</v>
      </c>
      <c r="J123">
        <v>1.956</v>
      </c>
      <c r="K123" s="16">
        <v>42595</v>
      </c>
      <c r="L123">
        <v>1.276</v>
      </c>
      <c r="M123">
        <v>1.8939999999999999</v>
      </c>
      <c r="N123">
        <v>1.0289999999999999</v>
      </c>
      <c r="O123">
        <v>1.607</v>
      </c>
      <c r="P123" s="130">
        <f t="shared" ref="P123:P182" si="10">1-FINAL_WEIGHT_GREEN/INITIAL_WEIGHT_GREEN</f>
        <v>0.41995490417136416</v>
      </c>
      <c r="Q123" s="130">
        <f t="shared" ref="Q123:Q182" si="11">Hr*(1-S)</f>
        <v>0.27531485404108436</v>
      </c>
      <c r="R123" s="130">
        <f t="shared" ref="R123:R182" si="12">FINAL_WEIGHT_RED/INITIAL_WEIGHT_RED</f>
        <v>0.82157464212678932</v>
      </c>
      <c r="S123" s="130">
        <f t="shared" ref="S123:S154" si="13">IF(NOT(Recovery_date=""),Recovery_date-DATE_OF_BURIAL,"")</f>
        <v>50</v>
      </c>
      <c r="T123" s="130">
        <f t="shared" ref="T123:T154" si="14">1-(ag/Hg)</f>
        <v>0.50124120644731096</v>
      </c>
      <c r="U123" s="132">
        <f t="shared" ref="U123:U154" si="15">LN(ar/(Wt-(1-ar)))/t</f>
        <v>2.0886885043722714E-2</v>
      </c>
    </row>
    <row r="124" spans="2:21" x14ac:dyDescent="0.2">
      <c r="B124" t="s">
        <v>395</v>
      </c>
      <c r="C124">
        <v>1551</v>
      </c>
      <c r="D124" t="s">
        <v>333</v>
      </c>
      <c r="E124">
        <v>7</v>
      </c>
      <c r="F124" s="16">
        <v>42545</v>
      </c>
      <c r="G124">
        <v>2.121</v>
      </c>
      <c r="H124">
        <v>2.2050000000000001</v>
      </c>
      <c r="I124">
        <v>1.8740000000000001</v>
      </c>
      <c r="J124">
        <v>1.9410000000000001</v>
      </c>
      <c r="K124" s="16">
        <v>42595</v>
      </c>
      <c r="L124">
        <v>1.2749999999999999</v>
      </c>
      <c r="M124">
        <v>1.843</v>
      </c>
      <c r="N124">
        <v>1.028</v>
      </c>
      <c r="O124">
        <v>1.645</v>
      </c>
      <c r="P124" s="130">
        <f t="shared" si="10"/>
        <v>0.45144076840981862</v>
      </c>
      <c r="Q124" s="130">
        <f t="shared" si="11"/>
        <v>0.29595641824491675</v>
      </c>
      <c r="R124" s="130">
        <f t="shared" si="12"/>
        <v>0.84750128799587843</v>
      </c>
      <c r="S124" s="130">
        <f t="shared" si="13"/>
        <v>50</v>
      </c>
      <c r="T124" s="130">
        <f t="shared" si="14"/>
        <v>0.46384706839688994</v>
      </c>
      <c r="U124" s="132">
        <f t="shared" si="15"/>
        <v>1.4483438921916367E-2</v>
      </c>
    </row>
    <row r="125" spans="2:21" x14ac:dyDescent="0.2">
      <c r="B125" t="s">
        <v>396</v>
      </c>
      <c r="C125">
        <v>1551</v>
      </c>
      <c r="D125" t="s">
        <v>333</v>
      </c>
      <c r="E125">
        <v>7</v>
      </c>
      <c r="F125" s="16">
        <v>42545</v>
      </c>
      <c r="G125">
        <v>1.85</v>
      </c>
      <c r="H125">
        <v>2.19</v>
      </c>
      <c r="I125">
        <v>1.603</v>
      </c>
      <c r="J125">
        <v>2.0099999999999998</v>
      </c>
      <c r="K125" s="16">
        <v>42595</v>
      </c>
      <c r="L125">
        <v>1.198</v>
      </c>
      <c r="M125">
        <v>1.901</v>
      </c>
      <c r="N125">
        <v>0.95099999999999996</v>
      </c>
      <c r="O125">
        <v>1.5940000000000001</v>
      </c>
      <c r="P125" s="130">
        <f t="shared" si="10"/>
        <v>0.40673736743605737</v>
      </c>
      <c r="Q125" s="130">
        <f t="shared" si="11"/>
        <v>0.26664967556378111</v>
      </c>
      <c r="R125" s="130">
        <f t="shared" si="12"/>
        <v>0.79303482587064689</v>
      </c>
      <c r="S125" s="130">
        <f t="shared" si="13"/>
        <v>50</v>
      </c>
      <c r="T125" s="130">
        <f t="shared" si="14"/>
        <v>0.51693899354387485</v>
      </c>
      <c r="U125" s="132">
        <f t="shared" si="15"/>
        <v>2.9937266822056378E-2</v>
      </c>
    </row>
    <row r="126" spans="2:21" x14ac:dyDescent="0.2">
      <c r="B126" t="s">
        <v>397</v>
      </c>
      <c r="C126">
        <v>1684</v>
      </c>
      <c r="D126" t="s">
        <v>330</v>
      </c>
      <c r="E126">
        <v>8</v>
      </c>
      <c r="F126" s="16">
        <v>42545</v>
      </c>
      <c r="G126">
        <v>2.0529999999999999</v>
      </c>
      <c r="H126">
        <v>2.2589999999999999</v>
      </c>
      <c r="I126">
        <v>1.806</v>
      </c>
      <c r="J126">
        <v>1.9830000000000001</v>
      </c>
      <c r="K126" s="16">
        <v>42595</v>
      </c>
      <c r="L126">
        <v>1.17</v>
      </c>
      <c r="M126">
        <v>1.8360000000000001</v>
      </c>
      <c r="N126">
        <v>0.92300000000000004</v>
      </c>
      <c r="O126">
        <v>1.6519999999999999</v>
      </c>
      <c r="P126" s="130">
        <f t="shared" si="10"/>
        <v>0.48892580287929122</v>
      </c>
      <c r="Q126" s="130">
        <f t="shared" si="11"/>
        <v>0.32053093015364464</v>
      </c>
      <c r="R126" s="130">
        <f t="shared" si="12"/>
        <v>0.8330811901159858</v>
      </c>
      <c r="S126" s="130">
        <f t="shared" si="13"/>
        <v>50</v>
      </c>
      <c r="T126" s="130">
        <f t="shared" si="14"/>
        <v>0.41932802508397715</v>
      </c>
      <c r="U126" s="132">
        <f t="shared" si="15"/>
        <v>1.4710961040760591E-2</v>
      </c>
    </row>
    <row r="127" spans="2:21" x14ac:dyDescent="0.2">
      <c r="B127" t="s">
        <v>398</v>
      </c>
      <c r="C127">
        <v>1684</v>
      </c>
      <c r="D127" t="s">
        <v>330</v>
      </c>
      <c r="E127">
        <v>8</v>
      </c>
      <c r="F127" s="16">
        <v>42545</v>
      </c>
      <c r="G127">
        <v>2.0760000000000001</v>
      </c>
      <c r="H127">
        <v>2.2320000000000002</v>
      </c>
      <c r="I127">
        <v>1.829</v>
      </c>
      <c r="J127">
        <v>1.98</v>
      </c>
      <c r="K127" s="16">
        <v>42595</v>
      </c>
      <c r="L127">
        <v>1.17</v>
      </c>
      <c r="M127">
        <v>1.7609999999999999</v>
      </c>
      <c r="N127">
        <v>0.92300000000000004</v>
      </c>
      <c r="O127">
        <v>1.587</v>
      </c>
      <c r="P127" s="130">
        <f t="shared" si="10"/>
        <v>0.49535265172225251</v>
      </c>
      <c r="Q127" s="130">
        <f t="shared" si="11"/>
        <v>0.32474425623596609</v>
      </c>
      <c r="R127" s="130">
        <f t="shared" si="12"/>
        <v>0.80151515151515151</v>
      </c>
      <c r="S127" s="130">
        <f t="shared" si="13"/>
        <v>50</v>
      </c>
      <c r="T127" s="130">
        <f t="shared" si="14"/>
        <v>0.41169518797832239</v>
      </c>
      <c r="U127" s="132">
        <f t="shared" si="15"/>
        <v>1.889398772898512E-2</v>
      </c>
    </row>
    <row r="128" spans="2:21" x14ac:dyDescent="0.2">
      <c r="B128" t="s">
        <v>399</v>
      </c>
      <c r="C128">
        <v>1684</v>
      </c>
      <c r="D128" t="s">
        <v>330</v>
      </c>
      <c r="E128">
        <v>8</v>
      </c>
      <c r="F128" s="16">
        <v>42545</v>
      </c>
      <c r="G128">
        <v>2.1379999999999999</v>
      </c>
      <c r="H128">
        <v>2.2290000000000001</v>
      </c>
      <c r="I128">
        <v>1.891</v>
      </c>
      <c r="J128">
        <v>1.9419999999999999</v>
      </c>
      <c r="K128" s="16">
        <v>42595</v>
      </c>
      <c r="L128">
        <v>1.208</v>
      </c>
      <c r="M128">
        <v>1.718</v>
      </c>
      <c r="N128">
        <v>0.96099999999999997</v>
      </c>
      <c r="O128">
        <v>1.512</v>
      </c>
      <c r="P128" s="130">
        <f t="shared" si="10"/>
        <v>0.49180327868852458</v>
      </c>
      <c r="Q128" s="130">
        <f t="shared" si="11"/>
        <v>0.32241735134924654</v>
      </c>
      <c r="R128" s="130">
        <f t="shared" si="12"/>
        <v>0.77857878475798148</v>
      </c>
      <c r="S128" s="130">
        <f t="shared" si="13"/>
        <v>50</v>
      </c>
      <c r="T128" s="130">
        <f t="shared" si="14"/>
        <v>0.41591059538179975</v>
      </c>
      <c r="U128" s="132">
        <f t="shared" si="15"/>
        <v>2.3215291375207253E-2</v>
      </c>
    </row>
    <row r="129" spans="2:21" x14ac:dyDescent="0.2">
      <c r="B129" t="s">
        <v>400</v>
      </c>
      <c r="C129">
        <v>1684</v>
      </c>
      <c r="D129" t="s">
        <v>330</v>
      </c>
      <c r="E129">
        <v>8</v>
      </c>
      <c r="F129" s="16">
        <v>42545</v>
      </c>
      <c r="G129">
        <v>2.0859999999999999</v>
      </c>
      <c r="H129">
        <v>2.1909999999999998</v>
      </c>
      <c r="I129">
        <v>1.839</v>
      </c>
      <c r="J129">
        <v>2.0259999999999998</v>
      </c>
      <c r="K129" s="16">
        <v>42595</v>
      </c>
      <c r="L129">
        <v>1.1579999999999999</v>
      </c>
      <c r="M129">
        <v>1.74</v>
      </c>
      <c r="N129">
        <v>0.91100000000000003</v>
      </c>
      <c r="O129">
        <v>1.4690000000000001</v>
      </c>
      <c r="P129" s="130">
        <f t="shared" si="10"/>
        <v>0.50462207721587815</v>
      </c>
      <c r="Q129" s="130">
        <f t="shared" si="11"/>
        <v>0.33082112425554011</v>
      </c>
      <c r="R129" s="130">
        <f t="shared" si="12"/>
        <v>0.72507403751233968</v>
      </c>
      <c r="S129" s="130">
        <f t="shared" si="13"/>
        <v>50</v>
      </c>
      <c r="T129" s="130">
        <f t="shared" si="14"/>
        <v>0.4006863691022825</v>
      </c>
      <c r="U129" s="132">
        <f t="shared" si="15"/>
        <v>3.5561999886840702E-2</v>
      </c>
    </row>
    <row r="130" spans="2:21" x14ac:dyDescent="0.2">
      <c r="B130" t="s">
        <v>401</v>
      </c>
      <c r="C130">
        <v>1799</v>
      </c>
      <c r="D130" t="s">
        <v>330</v>
      </c>
      <c r="E130">
        <v>9</v>
      </c>
      <c r="F130" s="16">
        <v>42545</v>
      </c>
      <c r="G130">
        <v>2.097</v>
      </c>
      <c r="H130">
        <v>2.2749999999999999</v>
      </c>
      <c r="I130">
        <v>1.85</v>
      </c>
      <c r="J130">
        <v>2.0449999999999999</v>
      </c>
      <c r="K130" s="16">
        <v>42595</v>
      </c>
      <c r="L130">
        <v>1.091</v>
      </c>
      <c r="M130">
        <v>1.8120000000000001</v>
      </c>
      <c r="N130">
        <v>0.84399999999999997</v>
      </c>
      <c r="O130">
        <v>1.4910000000000001</v>
      </c>
      <c r="P130" s="130">
        <f t="shared" si="10"/>
        <v>0.54378378378378378</v>
      </c>
      <c r="Q130" s="130">
        <f t="shared" si="11"/>
        <v>0.35649483212428584</v>
      </c>
      <c r="R130" s="130">
        <f t="shared" si="12"/>
        <v>0.72909535452322749</v>
      </c>
      <c r="S130" s="130">
        <f t="shared" si="13"/>
        <v>50</v>
      </c>
      <c r="T130" s="130">
        <f t="shared" si="14"/>
        <v>0.35417602876035181</v>
      </c>
      <c r="U130" s="132">
        <f t="shared" si="15"/>
        <v>2.853498217993438E-2</v>
      </c>
    </row>
    <row r="131" spans="2:21" x14ac:dyDescent="0.2">
      <c r="B131" t="s">
        <v>402</v>
      </c>
      <c r="C131">
        <v>1799</v>
      </c>
      <c r="D131" t="s">
        <v>330</v>
      </c>
      <c r="E131">
        <v>9</v>
      </c>
      <c r="F131" s="16">
        <v>42545</v>
      </c>
      <c r="G131">
        <v>2.016</v>
      </c>
      <c r="H131">
        <v>2.294</v>
      </c>
      <c r="I131">
        <v>1.7689999999999999</v>
      </c>
      <c r="J131">
        <v>2.0059999999999998</v>
      </c>
      <c r="K131" s="16">
        <v>42595</v>
      </c>
      <c r="L131">
        <v>1.044</v>
      </c>
      <c r="M131">
        <v>1.8240000000000001</v>
      </c>
      <c r="N131">
        <v>0.79700000000000004</v>
      </c>
      <c r="O131">
        <v>1.5629999999999999</v>
      </c>
      <c r="P131" s="130">
        <f t="shared" si="10"/>
        <v>0.549462973431317</v>
      </c>
      <c r="Q131" s="130">
        <f t="shared" si="11"/>
        <v>0.36021800633502021</v>
      </c>
      <c r="R131" s="130">
        <f t="shared" si="12"/>
        <v>0.77916251246261226</v>
      </c>
      <c r="S131" s="130">
        <f t="shared" si="13"/>
        <v>50</v>
      </c>
      <c r="T131" s="130">
        <f t="shared" si="14"/>
        <v>0.34743114794380403</v>
      </c>
      <c r="U131" s="132">
        <f t="shared" si="15"/>
        <v>1.8990033662655864E-2</v>
      </c>
    </row>
    <row r="132" spans="2:21" x14ac:dyDescent="0.2">
      <c r="B132" t="s">
        <v>403</v>
      </c>
      <c r="C132">
        <v>1799</v>
      </c>
      <c r="D132" t="s">
        <v>330</v>
      </c>
      <c r="E132">
        <v>9</v>
      </c>
      <c r="F132" s="16">
        <v>42545</v>
      </c>
      <c r="G132">
        <v>2.0630000000000002</v>
      </c>
      <c r="H132">
        <v>2.2549999999999999</v>
      </c>
      <c r="I132">
        <v>1.8160000000000001</v>
      </c>
      <c r="J132">
        <v>1.9990000000000001</v>
      </c>
      <c r="K132" s="16">
        <v>42595</v>
      </c>
      <c r="L132">
        <v>1.1850000000000001</v>
      </c>
      <c r="M132">
        <v>1.8540000000000001</v>
      </c>
      <c r="N132">
        <v>0.93799999999999994</v>
      </c>
      <c r="O132">
        <v>1.575</v>
      </c>
      <c r="P132" s="130">
        <f t="shared" si="10"/>
        <v>0.48348017621145378</v>
      </c>
      <c r="Q132" s="130">
        <f t="shared" si="11"/>
        <v>0.31696087561606001</v>
      </c>
      <c r="R132" s="130">
        <f t="shared" si="12"/>
        <v>0.78789394697348669</v>
      </c>
      <c r="S132" s="130">
        <f t="shared" si="13"/>
        <v>50</v>
      </c>
      <c r="T132" s="130">
        <f t="shared" si="14"/>
        <v>0.42579551518829717</v>
      </c>
      <c r="U132" s="132">
        <f t="shared" si="15"/>
        <v>2.212403188138027E-2</v>
      </c>
    </row>
    <row r="133" spans="2:21" x14ac:dyDescent="0.2">
      <c r="B133" t="s">
        <v>404</v>
      </c>
      <c r="C133">
        <v>1799</v>
      </c>
      <c r="D133" t="s">
        <v>330</v>
      </c>
      <c r="E133">
        <v>9</v>
      </c>
      <c r="F133" s="16">
        <v>42545</v>
      </c>
      <c r="G133">
        <v>2.0859999999999999</v>
      </c>
      <c r="H133">
        <v>2.2480000000000002</v>
      </c>
      <c r="I133">
        <v>1.839</v>
      </c>
      <c r="J133">
        <v>2.0169999999999999</v>
      </c>
      <c r="K133" s="16">
        <v>42595</v>
      </c>
      <c r="L133">
        <v>1.0469999999999999</v>
      </c>
      <c r="M133">
        <v>1.756</v>
      </c>
      <c r="N133">
        <v>0.8</v>
      </c>
      <c r="O133">
        <v>1.605</v>
      </c>
      <c r="P133" s="130">
        <f t="shared" si="10"/>
        <v>0.56498096791734631</v>
      </c>
      <c r="Q133" s="130">
        <f t="shared" si="11"/>
        <v>0.37039132338524372</v>
      </c>
      <c r="R133" s="130">
        <f t="shared" si="12"/>
        <v>0.79573624194348047</v>
      </c>
      <c r="S133" s="130">
        <f t="shared" si="13"/>
        <v>50</v>
      </c>
      <c r="T133" s="130">
        <f t="shared" si="14"/>
        <v>0.32900122575137014</v>
      </c>
      <c r="U133" s="132">
        <f t="shared" si="15"/>
        <v>1.6036082368765369E-2</v>
      </c>
    </row>
    <row r="134" spans="2:21" x14ac:dyDescent="0.2">
      <c r="B134" t="s">
        <v>405</v>
      </c>
      <c r="C134">
        <v>1926</v>
      </c>
      <c r="D134" t="s">
        <v>330</v>
      </c>
      <c r="E134">
        <v>10</v>
      </c>
      <c r="F134" s="16">
        <v>42545</v>
      </c>
      <c r="G134">
        <v>2.0569999999999999</v>
      </c>
      <c r="H134">
        <v>2.214</v>
      </c>
      <c r="I134">
        <v>1.81</v>
      </c>
      <c r="J134">
        <v>1.968</v>
      </c>
      <c r="K134" s="16">
        <v>42595</v>
      </c>
      <c r="L134">
        <v>0.83499999999999996</v>
      </c>
      <c r="M134">
        <v>1.665</v>
      </c>
      <c r="N134">
        <v>0.58799999999999997</v>
      </c>
      <c r="O134">
        <v>1.409</v>
      </c>
      <c r="P134" s="130">
        <f t="shared" si="10"/>
        <v>0.6751381215469614</v>
      </c>
      <c r="Q134" s="130">
        <f t="shared" si="11"/>
        <v>0.44260836471962323</v>
      </c>
      <c r="R134" s="130">
        <f t="shared" si="12"/>
        <v>0.71595528455284552</v>
      </c>
      <c r="S134" s="130">
        <f t="shared" si="13"/>
        <v>50</v>
      </c>
      <c r="T134" s="130">
        <f t="shared" si="14"/>
        <v>0.19817325231952321</v>
      </c>
      <c r="U134" s="132">
        <f t="shared" si="15"/>
        <v>2.0530584821660237E-2</v>
      </c>
    </row>
    <row r="135" spans="2:21" x14ac:dyDescent="0.2">
      <c r="B135" t="s">
        <v>406</v>
      </c>
      <c r="C135">
        <v>1926</v>
      </c>
      <c r="D135" t="s">
        <v>330</v>
      </c>
      <c r="E135">
        <v>10</v>
      </c>
      <c r="F135" s="16">
        <v>42545</v>
      </c>
      <c r="G135">
        <v>1.885</v>
      </c>
      <c r="H135">
        <v>2.266</v>
      </c>
      <c r="I135">
        <v>1.6379999999999999</v>
      </c>
      <c r="J135">
        <v>1.954</v>
      </c>
      <c r="K135" s="16">
        <v>42595</v>
      </c>
      <c r="L135">
        <v>0.85699999999999998</v>
      </c>
      <c r="M135">
        <v>1.6259999999999999</v>
      </c>
      <c r="N135">
        <v>0.61</v>
      </c>
      <c r="O135">
        <v>1.5069999999999999</v>
      </c>
      <c r="P135" s="130">
        <f t="shared" si="10"/>
        <v>0.62759462759462759</v>
      </c>
      <c r="Q135" s="130">
        <f t="shared" si="11"/>
        <v>0.41143970835182236</v>
      </c>
      <c r="R135" s="130">
        <f t="shared" si="12"/>
        <v>0.7712384851586489</v>
      </c>
      <c r="S135" s="130">
        <f t="shared" si="13"/>
        <v>50</v>
      </c>
      <c r="T135" s="130">
        <f t="shared" si="14"/>
        <v>0.25463820950756821</v>
      </c>
      <c r="U135" s="132">
        <f t="shared" si="15"/>
        <v>1.6238727863410029E-2</v>
      </c>
    </row>
    <row r="136" spans="2:21" x14ac:dyDescent="0.2">
      <c r="B136" t="s">
        <v>407</v>
      </c>
      <c r="C136">
        <v>1926</v>
      </c>
      <c r="D136" t="s">
        <v>330</v>
      </c>
      <c r="E136">
        <v>10</v>
      </c>
      <c r="F136" s="16">
        <v>42545</v>
      </c>
      <c r="G136">
        <v>1.9570000000000001</v>
      </c>
      <c r="H136">
        <v>2.2170000000000001</v>
      </c>
      <c r="I136">
        <v>1.71</v>
      </c>
      <c r="J136">
        <v>2.0089999999999999</v>
      </c>
      <c r="K136" s="16">
        <v>42595</v>
      </c>
      <c r="L136">
        <v>0.70599999999999996</v>
      </c>
      <c r="M136">
        <v>1.7949999999999999</v>
      </c>
      <c r="N136">
        <v>0.58899999999999997</v>
      </c>
      <c r="O136">
        <v>1.4159999999999999</v>
      </c>
      <c r="P136" s="130">
        <f t="shared" si="10"/>
        <v>0.65555555555555556</v>
      </c>
      <c r="Q136" s="130">
        <f t="shared" si="11"/>
        <v>0.42977038796516237</v>
      </c>
      <c r="R136" s="130">
        <f t="shared" si="12"/>
        <v>0.70482827277252369</v>
      </c>
      <c r="S136" s="130">
        <f t="shared" si="13"/>
        <v>50</v>
      </c>
      <c r="T136" s="130">
        <f t="shared" si="14"/>
        <v>0.22143045658485083</v>
      </c>
      <c r="U136" s="132">
        <f t="shared" si="15"/>
        <v>2.3219072347482609E-2</v>
      </c>
    </row>
    <row r="137" spans="2:21" x14ac:dyDescent="0.2">
      <c r="B137" t="s">
        <v>408</v>
      </c>
      <c r="C137">
        <v>1926</v>
      </c>
      <c r="D137" t="s">
        <v>331</v>
      </c>
      <c r="E137">
        <v>10</v>
      </c>
      <c r="F137" s="16">
        <v>42545</v>
      </c>
      <c r="G137">
        <v>2.008</v>
      </c>
      <c r="H137">
        <v>2.2029999999999998</v>
      </c>
      <c r="I137">
        <v>1.7609999999999999</v>
      </c>
      <c r="J137">
        <v>2.024</v>
      </c>
      <c r="K137" s="16">
        <v>42595</v>
      </c>
      <c r="L137">
        <v>1.1519999999999999</v>
      </c>
      <c r="M137">
        <v>1.798</v>
      </c>
      <c r="N137">
        <v>0.90500000000000003</v>
      </c>
      <c r="O137">
        <v>1.377</v>
      </c>
      <c r="P137" s="130">
        <f t="shared" si="10"/>
        <v>0.48608745031232248</v>
      </c>
      <c r="Q137" s="130">
        <f t="shared" si="11"/>
        <v>0.31867015744940858</v>
      </c>
      <c r="R137" s="130">
        <f t="shared" si="12"/>
        <v>0.68033596837944665</v>
      </c>
      <c r="S137" s="130">
        <f t="shared" si="13"/>
        <v>50</v>
      </c>
      <c r="T137" s="130">
        <f t="shared" si="14"/>
        <v>0.42269899012788303</v>
      </c>
      <c r="U137" s="132" t="e">
        <f t="shared" si="15"/>
        <v>#NUM!</v>
      </c>
    </row>
    <row r="138" spans="2:21" x14ac:dyDescent="0.2">
      <c r="B138" t="s">
        <v>409</v>
      </c>
      <c r="C138">
        <v>1926</v>
      </c>
      <c r="D138" t="s">
        <v>331</v>
      </c>
      <c r="E138">
        <v>10</v>
      </c>
      <c r="F138" s="16">
        <v>42545</v>
      </c>
      <c r="G138">
        <v>2.052</v>
      </c>
      <c r="H138">
        <v>2.258</v>
      </c>
      <c r="I138">
        <v>1.8049999999999999</v>
      </c>
      <c r="J138">
        <v>1.94</v>
      </c>
      <c r="K138" s="16">
        <v>42595</v>
      </c>
      <c r="L138">
        <v>1.139</v>
      </c>
      <c r="M138">
        <v>1.784</v>
      </c>
      <c r="N138">
        <v>0.89200000000000002</v>
      </c>
      <c r="O138">
        <v>1.546</v>
      </c>
      <c r="P138" s="130">
        <f t="shared" si="10"/>
        <v>0.50581717451523545</v>
      </c>
      <c r="Q138" s="130">
        <f t="shared" si="11"/>
        <v>0.33160460847079576</v>
      </c>
      <c r="R138" s="130">
        <f t="shared" si="12"/>
        <v>0.79690721649484542</v>
      </c>
      <c r="S138" s="130">
        <f t="shared" si="13"/>
        <v>50</v>
      </c>
      <c r="T138" s="130">
        <f t="shared" si="14"/>
        <v>0.39926701363986283</v>
      </c>
      <c r="U138" s="132">
        <f t="shared" si="15"/>
        <v>1.8958447953291251E-2</v>
      </c>
    </row>
    <row r="139" spans="2:21" x14ac:dyDescent="0.2">
      <c r="B139" t="s">
        <v>410</v>
      </c>
      <c r="C139">
        <v>1926</v>
      </c>
      <c r="D139" t="s">
        <v>331</v>
      </c>
      <c r="E139">
        <v>10</v>
      </c>
      <c r="F139" s="16">
        <v>42545</v>
      </c>
      <c r="G139">
        <v>2.0390000000000001</v>
      </c>
      <c r="H139">
        <v>2.2730000000000001</v>
      </c>
      <c r="I139">
        <v>1.792</v>
      </c>
      <c r="J139">
        <v>1.9770000000000001</v>
      </c>
      <c r="K139" s="16">
        <v>42595</v>
      </c>
      <c r="L139">
        <v>1.1719999999999999</v>
      </c>
      <c r="M139">
        <v>1.796</v>
      </c>
      <c r="N139">
        <v>0.92500000000000004</v>
      </c>
      <c r="O139">
        <v>1.5489999999999999</v>
      </c>
      <c r="P139" s="130">
        <f t="shared" si="10"/>
        <v>0.4838169642857143</v>
      </c>
      <c r="Q139" s="130">
        <f t="shared" si="11"/>
        <v>0.31718166779776052</v>
      </c>
      <c r="R139" s="130">
        <f t="shared" si="12"/>
        <v>0.78351036924633277</v>
      </c>
      <c r="S139" s="130">
        <f t="shared" si="13"/>
        <v>50</v>
      </c>
      <c r="T139" s="130">
        <f t="shared" si="14"/>
        <v>0.42539552935188318</v>
      </c>
      <c r="U139" s="132">
        <f t="shared" si="15"/>
        <v>2.2948159473832153E-2</v>
      </c>
    </row>
    <row r="140" spans="2:21" x14ac:dyDescent="0.2">
      <c r="B140" t="s">
        <v>411</v>
      </c>
      <c r="C140">
        <v>1926</v>
      </c>
      <c r="D140" t="s">
        <v>331</v>
      </c>
      <c r="E140">
        <v>10</v>
      </c>
      <c r="F140" s="16">
        <v>42545</v>
      </c>
      <c r="G140">
        <v>2.0179999999999998</v>
      </c>
      <c r="H140">
        <v>2.1890000000000001</v>
      </c>
      <c r="I140">
        <v>1.7709999999999999</v>
      </c>
      <c r="J140">
        <v>2.0270000000000001</v>
      </c>
      <c r="K140" s="16">
        <v>42595</v>
      </c>
      <c r="L140">
        <v>1.171</v>
      </c>
      <c r="M140">
        <v>1.8</v>
      </c>
      <c r="N140">
        <v>0.92400000000000004</v>
      </c>
      <c r="O140">
        <v>1.5349999999999999</v>
      </c>
      <c r="P140" s="130">
        <f t="shared" si="10"/>
        <v>0.47826086956521729</v>
      </c>
      <c r="Q140" s="130">
        <f t="shared" si="11"/>
        <v>0.31353919239904987</v>
      </c>
      <c r="R140" s="130">
        <f t="shared" si="12"/>
        <v>0.75727676369018249</v>
      </c>
      <c r="S140" s="130">
        <f t="shared" si="13"/>
        <v>50</v>
      </c>
      <c r="T140" s="130">
        <f t="shared" si="14"/>
        <v>0.431994216668388</v>
      </c>
      <c r="U140" s="132">
        <f t="shared" si="15"/>
        <v>2.9756800481722689E-2</v>
      </c>
    </row>
    <row r="141" spans="2:21" x14ac:dyDescent="0.2">
      <c r="B141" t="s">
        <v>412</v>
      </c>
      <c r="C141">
        <v>1926</v>
      </c>
      <c r="D141" t="s">
        <v>332</v>
      </c>
      <c r="E141">
        <v>10</v>
      </c>
      <c r="F141" s="16">
        <v>42545</v>
      </c>
      <c r="G141">
        <v>1.978</v>
      </c>
      <c r="H141">
        <v>2.226</v>
      </c>
      <c r="I141">
        <v>1.7310000000000001</v>
      </c>
      <c r="J141">
        <v>2.0230000000000001</v>
      </c>
      <c r="K141" s="16">
        <v>42595</v>
      </c>
      <c r="L141">
        <v>0.97899999999999998</v>
      </c>
      <c r="M141">
        <v>1.742</v>
      </c>
      <c r="N141">
        <v>0.73199999999999998</v>
      </c>
      <c r="O141">
        <v>1.5469999999999999</v>
      </c>
      <c r="P141" s="130">
        <f t="shared" si="10"/>
        <v>0.57712305025996535</v>
      </c>
      <c r="Q141" s="130">
        <f t="shared" si="11"/>
        <v>0.37835145337707948</v>
      </c>
      <c r="R141" s="130">
        <f t="shared" si="12"/>
        <v>0.76470588235294112</v>
      </c>
      <c r="S141" s="130">
        <f t="shared" si="13"/>
        <v>50</v>
      </c>
      <c r="T141" s="130">
        <f t="shared" si="14"/>
        <v>0.31458070040384156</v>
      </c>
      <c r="U141" s="132">
        <f t="shared" si="15"/>
        <v>1.9451560708539897E-2</v>
      </c>
    </row>
    <row r="142" spans="2:21" x14ac:dyDescent="0.2">
      <c r="B142" t="s">
        <v>413</v>
      </c>
      <c r="C142">
        <v>1926</v>
      </c>
      <c r="D142" t="s">
        <v>332</v>
      </c>
      <c r="E142">
        <v>10</v>
      </c>
      <c r="F142" s="16">
        <v>42545</v>
      </c>
      <c r="G142">
        <v>1.968</v>
      </c>
      <c r="H142">
        <v>2.2759999999999998</v>
      </c>
      <c r="I142">
        <v>1.7210000000000001</v>
      </c>
      <c r="J142">
        <v>1.931</v>
      </c>
      <c r="K142" s="16">
        <v>42595</v>
      </c>
      <c r="L142">
        <v>1.05</v>
      </c>
      <c r="M142">
        <v>1.798</v>
      </c>
      <c r="N142">
        <v>0.80300000000000005</v>
      </c>
      <c r="O142">
        <v>1.5509999999999999</v>
      </c>
      <c r="P142" s="130">
        <f t="shared" si="10"/>
        <v>0.5334108076699593</v>
      </c>
      <c r="Q142" s="130">
        <f t="shared" si="11"/>
        <v>0.34969449623968835</v>
      </c>
      <c r="R142" s="130">
        <f t="shared" si="12"/>
        <v>0.80321077162092169</v>
      </c>
      <c r="S142" s="130">
        <f t="shared" si="13"/>
        <v>50</v>
      </c>
      <c r="T142" s="130">
        <f t="shared" si="14"/>
        <v>0.36649547782665159</v>
      </c>
      <c r="U142" s="132">
        <f t="shared" si="15"/>
        <v>1.6544826802090781E-2</v>
      </c>
    </row>
    <row r="143" spans="2:21" x14ac:dyDescent="0.2">
      <c r="B143" t="s">
        <v>414</v>
      </c>
      <c r="C143">
        <v>1926</v>
      </c>
      <c r="D143" t="s">
        <v>332</v>
      </c>
      <c r="E143">
        <v>10</v>
      </c>
      <c r="F143" s="16">
        <v>42545</v>
      </c>
      <c r="G143">
        <v>2.08</v>
      </c>
      <c r="H143">
        <v>2.2719999999999998</v>
      </c>
      <c r="I143">
        <v>1.833</v>
      </c>
      <c r="J143">
        <v>1.996</v>
      </c>
      <c r="K143" s="16">
        <v>42595</v>
      </c>
      <c r="L143">
        <v>1.1859999999999999</v>
      </c>
      <c r="M143">
        <v>1.784</v>
      </c>
      <c r="N143">
        <v>0.93899999999999995</v>
      </c>
      <c r="O143">
        <v>1.4930000000000001</v>
      </c>
      <c r="P143" s="130">
        <f t="shared" si="10"/>
        <v>0.48772504091653035</v>
      </c>
      <c r="Q143" s="130">
        <f t="shared" si="11"/>
        <v>0.31974373228732161</v>
      </c>
      <c r="R143" s="130">
        <f t="shared" si="12"/>
        <v>0.74799599198396804</v>
      </c>
      <c r="S143" s="130">
        <f t="shared" si="13"/>
        <v>50</v>
      </c>
      <c r="T143" s="130">
        <f t="shared" si="14"/>
        <v>0.42075410817514203</v>
      </c>
      <c r="U143" s="132">
        <f t="shared" si="15"/>
        <v>3.1036941227332672E-2</v>
      </c>
    </row>
    <row r="144" spans="2:21" x14ac:dyDescent="0.2">
      <c r="B144" t="s">
        <v>415</v>
      </c>
      <c r="C144">
        <v>1926</v>
      </c>
      <c r="D144" t="s">
        <v>332</v>
      </c>
      <c r="E144">
        <v>10</v>
      </c>
      <c r="F144" s="16">
        <v>42545</v>
      </c>
      <c r="G144">
        <v>2.044</v>
      </c>
      <c r="H144">
        <v>2.1800000000000002</v>
      </c>
      <c r="I144">
        <v>1.7969999999999999</v>
      </c>
      <c r="J144">
        <v>2.0659999999999998</v>
      </c>
      <c r="K144" s="16">
        <v>42595</v>
      </c>
      <c r="L144">
        <v>0.91100000000000003</v>
      </c>
      <c r="M144">
        <v>1.931</v>
      </c>
      <c r="N144">
        <v>0.66400000000000003</v>
      </c>
      <c r="O144">
        <v>1.5489999999999999</v>
      </c>
      <c r="P144" s="130">
        <f t="shared" si="10"/>
        <v>0.63049526989426818</v>
      </c>
      <c r="Q144" s="130">
        <f t="shared" si="11"/>
        <v>0.4133413170803279</v>
      </c>
      <c r="R144" s="130">
        <f t="shared" si="12"/>
        <v>0.74975798644724112</v>
      </c>
      <c r="S144" s="130">
        <f t="shared" si="13"/>
        <v>50</v>
      </c>
      <c r="T144" s="130">
        <f t="shared" si="14"/>
        <v>0.25119326615882631</v>
      </c>
      <c r="U144" s="132">
        <f t="shared" si="15"/>
        <v>1.8598288917214732E-2</v>
      </c>
    </row>
    <row r="145" spans="2:21" x14ac:dyDescent="0.2">
      <c r="B145" t="s">
        <v>416</v>
      </c>
      <c r="C145">
        <v>1926</v>
      </c>
      <c r="D145" t="s">
        <v>333</v>
      </c>
      <c r="E145">
        <v>10</v>
      </c>
      <c r="F145" s="16">
        <v>42545</v>
      </c>
      <c r="G145">
        <v>2.1389999999999998</v>
      </c>
      <c r="H145">
        <v>2.2450000000000001</v>
      </c>
      <c r="I145">
        <v>1.8919999999999999</v>
      </c>
      <c r="J145">
        <v>1.9950000000000001</v>
      </c>
      <c r="K145" s="16">
        <v>42595</v>
      </c>
      <c r="L145">
        <v>1.127</v>
      </c>
      <c r="M145">
        <v>1.8420000000000001</v>
      </c>
      <c r="N145">
        <v>0.88</v>
      </c>
      <c r="O145">
        <v>1.5349999999999999</v>
      </c>
      <c r="P145" s="130">
        <f t="shared" si="10"/>
        <v>0.53488372093023251</v>
      </c>
      <c r="Q145" s="130">
        <f t="shared" si="11"/>
        <v>0.35066011158371541</v>
      </c>
      <c r="R145" s="130">
        <f t="shared" si="12"/>
        <v>0.76942355889724301</v>
      </c>
      <c r="S145" s="130">
        <f t="shared" si="13"/>
        <v>50</v>
      </c>
      <c r="T145" s="130">
        <f t="shared" si="14"/>
        <v>0.36474617466718229</v>
      </c>
      <c r="U145" s="132">
        <f t="shared" si="15"/>
        <v>2.1432573148622049E-2</v>
      </c>
    </row>
    <row r="146" spans="2:21" x14ac:dyDescent="0.2">
      <c r="B146" t="s">
        <v>417</v>
      </c>
      <c r="C146">
        <v>1926</v>
      </c>
      <c r="D146" t="s">
        <v>333</v>
      </c>
      <c r="E146">
        <v>10</v>
      </c>
      <c r="F146" s="16">
        <v>42545</v>
      </c>
      <c r="G146">
        <v>2.0510000000000002</v>
      </c>
      <c r="H146">
        <v>2.3149999999999999</v>
      </c>
      <c r="I146">
        <v>1.804</v>
      </c>
      <c r="J146">
        <v>2.0019999999999998</v>
      </c>
      <c r="K146" s="16">
        <v>42595</v>
      </c>
      <c r="L146">
        <v>1.1599999999999999</v>
      </c>
      <c r="M146">
        <v>1.831</v>
      </c>
      <c r="N146">
        <v>0.91300000000000003</v>
      </c>
      <c r="O146">
        <v>1.6819999999999999</v>
      </c>
      <c r="P146" s="130">
        <f t="shared" si="10"/>
        <v>0.49390243902439024</v>
      </c>
      <c r="Q146" s="130">
        <f t="shared" si="11"/>
        <v>0.32379352297085917</v>
      </c>
      <c r="R146" s="130">
        <f t="shared" si="12"/>
        <v>0.84015984015984024</v>
      </c>
      <c r="S146" s="130">
        <f t="shared" si="13"/>
        <v>50</v>
      </c>
      <c r="T146" s="130">
        <f t="shared" si="14"/>
        <v>0.41341753084989286</v>
      </c>
      <c r="U146" s="132">
        <f t="shared" si="15"/>
        <v>1.3610480432727263E-2</v>
      </c>
    </row>
    <row r="147" spans="2:21" x14ac:dyDescent="0.2">
      <c r="B147" t="s">
        <v>418</v>
      </c>
      <c r="C147">
        <v>1926</v>
      </c>
      <c r="D147" t="s">
        <v>333</v>
      </c>
      <c r="E147">
        <v>10</v>
      </c>
      <c r="F147" s="16">
        <v>42545</v>
      </c>
      <c r="G147">
        <v>2.1429999999999998</v>
      </c>
      <c r="H147">
        <v>2.2440000000000002</v>
      </c>
      <c r="I147">
        <v>1.8959999999999999</v>
      </c>
      <c r="J147">
        <v>2.0169999999999999</v>
      </c>
      <c r="K147" s="16">
        <v>42595</v>
      </c>
      <c r="L147">
        <v>1.3340000000000001</v>
      </c>
      <c r="M147">
        <v>1.8420000000000001</v>
      </c>
      <c r="N147">
        <v>1.087</v>
      </c>
      <c r="O147">
        <v>1.593</v>
      </c>
      <c r="P147" s="130">
        <f t="shared" si="10"/>
        <v>0.42668776371308015</v>
      </c>
      <c r="Q147" s="130">
        <f t="shared" si="11"/>
        <v>0.27972879521332578</v>
      </c>
      <c r="R147" s="130">
        <f t="shared" si="12"/>
        <v>0.78978681209717405</v>
      </c>
      <c r="S147" s="130">
        <f t="shared" si="13"/>
        <v>50</v>
      </c>
      <c r="T147" s="130">
        <f t="shared" si="14"/>
        <v>0.49324493620774323</v>
      </c>
      <c r="U147" s="132">
        <f t="shared" si="15"/>
        <v>2.7845385045641297E-2</v>
      </c>
    </row>
    <row r="148" spans="2:21" x14ac:dyDescent="0.2">
      <c r="B148" t="s">
        <v>419</v>
      </c>
      <c r="C148">
        <v>1926</v>
      </c>
      <c r="D148" t="s">
        <v>333</v>
      </c>
      <c r="E148">
        <v>10</v>
      </c>
      <c r="F148" s="16">
        <v>42545</v>
      </c>
      <c r="G148">
        <v>2.1579999999999999</v>
      </c>
      <c r="H148">
        <v>2.2509999999999999</v>
      </c>
      <c r="I148">
        <v>1.911</v>
      </c>
      <c r="J148">
        <v>1.9650000000000001</v>
      </c>
      <c r="K148" s="16">
        <v>42595</v>
      </c>
      <c r="L148">
        <v>1.234</v>
      </c>
      <c r="M148">
        <v>1.6579999999999999</v>
      </c>
      <c r="N148">
        <v>0.98699999999999999</v>
      </c>
      <c r="O148">
        <v>1.5820000000000001</v>
      </c>
      <c r="P148" s="130">
        <f t="shared" si="10"/>
        <v>0.48351648351648358</v>
      </c>
      <c r="Q148" s="130">
        <f t="shared" si="11"/>
        <v>0.31698467802980879</v>
      </c>
      <c r="R148" s="130">
        <f t="shared" si="12"/>
        <v>0.80508905852417301</v>
      </c>
      <c r="S148" s="130">
        <f t="shared" si="13"/>
        <v>50</v>
      </c>
      <c r="T148" s="130">
        <f t="shared" si="14"/>
        <v>0.42575239487353489</v>
      </c>
      <c r="U148" s="132">
        <f t="shared" si="15"/>
        <v>1.9084563565530056E-2</v>
      </c>
    </row>
    <row r="149" spans="2:21" x14ac:dyDescent="0.2">
      <c r="B149" t="s">
        <v>420</v>
      </c>
      <c r="C149">
        <v>1926</v>
      </c>
      <c r="D149" t="s">
        <v>330</v>
      </c>
      <c r="E149">
        <v>10</v>
      </c>
      <c r="F149" s="16">
        <v>42545</v>
      </c>
      <c r="G149">
        <v>1.962</v>
      </c>
      <c r="H149">
        <v>2.266</v>
      </c>
      <c r="I149">
        <v>1.887</v>
      </c>
      <c r="J149">
        <v>1.9890000000000001</v>
      </c>
      <c r="K149" s="16">
        <v>42595</v>
      </c>
      <c r="L149">
        <v>1.206</v>
      </c>
      <c r="M149">
        <v>1.823</v>
      </c>
      <c r="N149">
        <v>0.56399999999999995</v>
      </c>
      <c r="O149">
        <v>1.593</v>
      </c>
      <c r="P149" s="130">
        <f t="shared" si="10"/>
        <v>0.70111287758346585</v>
      </c>
      <c r="Q149" s="130">
        <f t="shared" si="11"/>
        <v>0.45963694587419618</v>
      </c>
      <c r="R149" s="130">
        <f t="shared" si="12"/>
        <v>0.80090497737556554</v>
      </c>
      <c r="S149" s="130">
        <f t="shared" si="13"/>
        <v>50</v>
      </c>
      <c r="T149" s="130">
        <f t="shared" si="14"/>
        <v>0.16732437341631134</v>
      </c>
      <c r="U149" s="132">
        <f t="shared" si="15"/>
        <v>1.1353462954761313E-2</v>
      </c>
    </row>
    <row r="150" spans="2:21" x14ac:dyDescent="0.2">
      <c r="B150" t="s">
        <v>421</v>
      </c>
      <c r="C150">
        <v>2002</v>
      </c>
      <c r="D150" t="s">
        <v>330</v>
      </c>
      <c r="E150">
        <v>11</v>
      </c>
      <c r="F150" s="16">
        <v>42545</v>
      </c>
      <c r="G150">
        <v>2.113</v>
      </c>
      <c r="H150">
        <v>2.238</v>
      </c>
      <c r="I150">
        <v>1.7150000000000001</v>
      </c>
      <c r="J150">
        <v>2.032</v>
      </c>
      <c r="K150" s="16">
        <v>42595</v>
      </c>
      <c r="L150">
        <v>0.81100000000000005</v>
      </c>
      <c r="M150">
        <v>1.786</v>
      </c>
      <c r="N150">
        <v>1.0309999999999999</v>
      </c>
      <c r="O150">
        <v>1.5740000000000001</v>
      </c>
      <c r="P150" s="130">
        <f t="shared" si="10"/>
        <v>0.39883381924198258</v>
      </c>
      <c r="Q150" s="130">
        <f t="shared" si="11"/>
        <v>0.2614682520446252</v>
      </c>
      <c r="R150" s="130">
        <f t="shared" si="12"/>
        <v>0.77460629921259849</v>
      </c>
      <c r="S150" s="130">
        <f t="shared" si="13"/>
        <v>50</v>
      </c>
      <c r="T150" s="130">
        <f t="shared" si="14"/>
        <v>0.52632563035393987</v>
      </c>
      <c r="U150" s="132">
        <f t="shared" si="15"/>
        <v>3.9614504072380936E-2</v>
      </c>
    </row>
    <row r="151" spans="2:21" x14ac:dyDescent="0.2">
      <c r="B151" t="s">
        <v>422</v>
      </c>
      <c r="C151">
        <v>2002</v>
      </c>
      <c r="D151" t="s">
        <v>330</v>
      </c>
      <c r="E151">
        <v>11</v>
      </c>
      <c r="F151" s="16">
        <v>42545</v>
      </c>
      <c r="G151">
        <v>2.1819999999999999</v>
      </c>
      <c r="H151">
        <v>2.2810000000000001</v>
      </c>
      <c r="I151">
        <v>1.8660000000000001</v>
      </c>
      <c r="J151">
        <v>2.0019999999999998</v>
      </c>
      <c r="K151" s="16">
        <v>42595</v>
      </c>
      <c r="L151">
        <v>1.278</v>
      </c>
      <c r="M151">
        <v>1.7509999999999999</v>
      </c>
      <c r="N151">
        <v>0.872</v>
      </c>
      <c r="O151">
        <v>1.5369999999999999</v>
      </c>
      <c r="P151" s="130">
        <f t="shared" si="10"/>
        <v>0.53269024651661312</v>
      </c>
      <c r="Q151" s="130">
        <f t="shared" si="11"/>
        <v>0.34922210935530934</v>
      </c>
      <c r="R151" s="130">
        <f t="shared" si="12"/>
        <v>0.76773226773226777</v>
      </c>
      <c r="S151" s="130">
        <f t="shared" si="13"/>
        <v>50</v>
      </c>
      <c r="T151" s="130">
        <f t="shared" si="14"/>
        <v>0.36735125116791789</v>
      </c>
      <c r="U151" s="132">
        <f t="shared" si="15"/>
        <v>2.187848433873996E-2</v>
      </c>
    </row>
    <row r="152" spans="2:21" x14ac:dyDescent="0.2">
      <c r="B152" t="s">
        <v>423</v>
      </c>
      <c r="C152">
        <v>2002</v>
      </c>
      <c r="D152" t="s">
        <v>330</v>
      </c>
      <c r="E152">
        <v>11</v>
      </c>
      <c r="F152" s="16">
        <v>42545</v>
      </c>
      <c r="G152">
        <v>1.9</v>
      </c>
      <c r="H152">
        <v>2.2509999999999999</v>
      </c>
      <c r="I152">
        <v>1.9350000000000001</v>
      </c>
      <c r="J152">
        <v>1.9430000000000001</v>
      </c>
      <c r="K152" s="16">
        <v>42595</v>
      </c>
      <c r="L152">
        <v>1.119</v>
      </c>
      <c r="M152">
        <v>1.75</v>
      </c>
      <c r="N152">
        <v>0.84499999999999997</v>
      </c>
      <c r="O152">
        <v>1.502</v>
      </c>
      <c r="P152" s="130">
        <f t="shared" si="10"/>
        <v>0.56330749354005172</v>
      </c>
      <c r="Q152" s="130">
        <f t="shared" si="11"/>
        <v>0.36929422379347809</v>
      </c>
      <c r="R152" s="130">
        <f t="shared" si="12"/>
        <v>0.77303139475038596</v>
      </c>
      <c r="S152" s="130">
        <f t="shared" si="13"/>
        <v>50</v>
      </c>
      <c r="T152" s="130">
        <f t="shared" si="14"/>
        <v>0.33098872501181509</v>
      </c>
      <c r="U152" s="132">
        <f t="shared" si="15"/>
        <v>1.9069523199052564E-2</v>
      </c>
    </row>
    <row r="153" spans="2:21" x14ac:dyDescent="0.2">
      <c r="B153" t="s">
        <v>424</v>
      </c>
      <c r="C153">
        <v>2002</v>
      </c>
      <c r="D153" t="s">
        <v>330</v>
      </c>
      <c r="E153">
        <v>11</v>
      </c>
      <c r="F153" s="16">
        <v>42545</v>
      </c>
      <c r="G153">
        <v>1.9350000000000001</v>
      </c>
      <c r="H153">
        <v>2.1920000000000002</v>
      </c>
      <c r="I153">
        <v>1.653</v>
      </c>
      <c r="J153">
        <v>1.9530000000000001</v>
      </c>
      <c r="K153" s="16">
        <v>42595</v>
      </c>
      <c r="L153">
        <v>1.0920000000000001</v>
      </c>
      <c r="M153">
        <v>1.827</v>
      </c>
      <c r="N153">
        <v>0.77700000000000002</v>
      </c>
      <c r="O153">
        <v>1.5009999999999999</v>
      </c>
      <c r="P153" s="130">
        <f t="shared" si="10"/>
        <v>0.52994555353901995</v>
      </c>
      <c r="Q153" s="130">
        <f t="shared" si="11"/>
        <v>0.34742273818710101</v>
      </c>
      <c r="R153" s="130">
        <f t="shared" si="12"/>
        <v>0.76856118791602657</v>
      </c>
      <c r="S153" s="130">
        <f t="shared" si="13"/>
        <v>50</v>
      </c>
      <c r="T153" s="130">
        <f t="shared" si="14"/>
        <v>0.37061098154510697</v>
      </c>
      <c r="U153" s="132">
        <f t="shared" si="15"/>
        <v>2.1941813814076751E-2</v>
      </c>
    </row>
    <row r="154" spans="2:21" x14ac:dyDescent="0.2">
      <c r="B154" t="s">
        <v>425</v>
      </c>
      <c r="C154">
        <v>2002</v>
      </c>
      <c r="D154" t="s">
        <v>330</v>
      </c>
      <c r="E154">
        <v>11</v>
      </c>
      <c r="F154" s="16">
        <v>42545</v>
      </c>
      <c r="G154">
        <v>2.2170000000000001</v>
      </c>
      <c r="H154">
        <v>2.202</v>
      </c>
      <c r="I154">
        <v>1.6879999999999999</v>
      </c>
      <c r="J154" s="130">
        <f t="shared" ref="J154:J164" si="16">IF(H154&gt;0,(H154*FcorrRed-(Wcordandbag+Wlabel)),"")</f>
        <v>1.9521999999999999</v>
      </c>
      <c r="K154" s="16">
        <v>42595</v>
      </c>
      <c r="L154">
        <v>1.024</v>
      </c>
      <c r="M154" s="134"/>
      <c r="N154">
        <v>1.1830000000000001</v>
      </c>
      <c r="O154">
        <v>1.5780000000000001</v>
      </c>
      <c r="P154" s="130">
        <f t="shared" si="10"/>
        <v>0.29917061611374407</v>
      </c>
      <c r="Q154" s="130">
        <f t="shared" si="11"/>
        <v>0.19613085521946172</v>
      </c>
      <c r="R154" s="130">
        <f t="shared" si="12"/>
        <v>0.80831881979305409</v>
      </c>
      <c r="S154" s="130">
        <f t="shared" si="13"/>
        <v>50</v>
      </c>
      <c r="T154" s="130">
        <f t="shared" si="14"/>
        <v>0.64469047967488824</v>
      </c>
      <c r="U154" s="132">
        <f t="shared" si="15"/>
        <v>7.5719020050408481E-2</v>
      </c>
    </row>
    <row r="155" spans="2:21" x14ac:dyDescent="0.2">
      <c r="B155" s="126"/>
      <c r="C155" s="127"/>
      <c r="D155" s="127"/>
      <c r="E155" s="133"/>
      <c r="F155" s="16"/>
      <c r="G155"/>
      <c r="H155" s="134"/>
      <c r="I155"/>
      <c r="J155" s="130"/>
      <c r="K155" s="16"/>
      <c r="L155"/>
      <c r="M155" s="134"/>
      <c r="N155"/>
      <c r="O155" s="130"/>
      <c r="P155" s="130"/>
      <c r="Q155" s="130"/>
      <c r="R155" s="130"/>
      <c r="S155" s="130"/>
      <c r="T155" s="130"/>
      <c r="U155" s="132"/>
    </row>
    <row r="156" spans="2:21" x14ac:dyDescent="0.2">
      <c r="B156" s="126"/>
      <c r="C156" s="127"/>
      <c r="D156" s="127"/>
      <c r="E156" s="133"/>
      <c r="F156" s="16"/>
      <c r="G156"/>
      <c r="H156" s="134"/>
      <c r="I156" s="130" t="str">
        <f t="shared" ref="I156:I164" si="17">IF(G156&gt;0,(G156*FcorrGreen-(Wcordandbag+Wlabel)),"")</f>
        <v/>
      </c>
      <c r="J156" s="130" t="str">
        <f t="shared" si="16"/>
        <v/>
      </c>
      <c r="K156" s="16"/>
      <c r="L156" s="134"/>
      <c r="M156" s="134"/>
      <c r="N156" s="130" t="str">
        <f t="shared" ref="N156:N161" si="18">IF(L156&gt;0,L156-(Wcordandbag),"")</f>
        <v/>
      </c>
      <c r="O156" s="130" t="str">
        <f t="shared" ref="O154:O161" si="19">IF(M156&gt;0,M156-(Wcordandbag),"")</f>
        <v/>
      </c>
      <c r="P156" s="130" t="e">
        <f t="shared" si="10"/>
        <v>#VALUE!</v>
      </c>
      <c r="Q156" s="130" t="e">
        <f t="shared" si="11"/>
        <v>#VALUE!</v>
      </c>
      <c r="R156" s="130" t="e">
        <f t="shared" si="12"/>
        <v>#VALUE!</v>
      </c>
      <c r="S156" s="130" t="str">
        <f t="shared" ref="S156:S182" si="20">IF(NOT(Recovery_date=""),Recovery_date-DATE_OF_BURIAL,"")</f>
        <v/>
      </c>
      <c r="T156" s="130" t="e">
        <f t="shared" ref="T156:T182" si="21">1-(ag/Hg)</f>
        <v>#VALUE!</v>
      </c>
      <c r="U156" s="132" t="e">
        <f t="shared" ref="U156:U182" si="22">LN(ar/(Wt-(1-ar)))/t</f>
        <v>#VALUE!</v>
      </c>
    </row>
    <row r="157" spans="2:21" x14ac:dyDescent="0.2">
      <c r="B157" s="126"/>
      <c r="C157" s="127"/>
      <c r="D157" s="127"/>
      <c r="E157" s="133"/>
      <c r="F157" s="16"/>
      <c r="G157"/>
      <c r="H157" s="134"/>
      <c r="I157" s="130" t="str">
        <f t="shared" si="17"/>
        <v/>
      </c>
      <c r="J157" s="130" t="str">
        <f t="shared" si="16"/>
        <v/>
      </c>
      <c r="K157" s="16"/>
      <c r="L157" s="134"/>
      <c r="M157" s="134"/>
      <c r="N157" s="130" t="str">
        <f t="shared" si="18"/>
        <v/>
      </c>
      <c r="O157" s="130" t="str">
        <f t="shared" si="19"/>
        <v/>
      </c>
      <c r="P157" s="130" t="e">
        <f t="shared" si="10"/>
        <v>#VALUE!</v>
      </c>
      <c r="Q157" s="130" t="e">
        <f t="shared" si="11"/>
        <v>#VALUE!</v>
      </c>
      <c r="R157" s="130" t="e">
        <f t="shared" si="12"/>
        <v>#VALUE!</v>
      </c>
      <c r="S157" s="130" t="str">
        <f t="shared" si="20"/>
        <v/>
      </c>
      <c r="T157" s="130" t="e">
        <f t="shared" si="21"/>
        <v>#VALUE!</v>
      </c>
      <c r="U157" s="132" t="e">
        <f t="shared" si="22"/>
        <v>#VALUE!</v>
      </c>
    </row>
    <row r="158" spans="2:21" x14ac:dyDescent="0.2">
      <c r="B158" s="126"/>
      <c r="C158" s="127"/>
      <c r="D158" s="127"/>
      <c r="E158" s="133"/>
      <c r="F158" s="16"/>
      <c r="G158"/>
      <c r="H158" s="134"/>
      <c r="I158" s="130" t="str">
        <f t="shared" si="17"/>
        <v/>
      </c>
      <c r="J158" s="130" t="str">
        <f t="shared" si="16"/>
        <v/>
      </c>
      <c r="K158" s="16"/>
      <c r="L158" s="134"/>
      <c r="M158" s="134"/>
      <c r="N158" s="130" t="str">
        <f t="shared" si="18"/>
        <v/>
      </c>
      <c r="O158" s="130" t="str">
        <f t="shared" si="19"/>
        <v/>
      </c>
      <c r="P158" s="130" t="e">
        <f t="shared" si="10"/>
        <v>#VALUE!</v>
      </c>
      <c r="Q158" s="130" t="e">
        <f t="shared" si="11"/>
        <v>#VALUE!</v>
      </c>
      <c r="R158" s="130" t="e">
        <f t="shared" si="12"/>
        <v>#VALUE!</v>
      </c>
      <c r="S158" s="130" t="str">
        <f t="shared" si="20"/>
        <v/>
      </c>
      <c r="T158" s="130" t="e">
        <f t="shared" si="21"/>
        <v>#VALUE!</v>
      </c>
      <c r="U158" s="132" t="e">
        <f t="shared" si="22"/>
        <v>#VALUE!</v>
      </c>
    </row>
    <row r="159" spans="2:21" x14ac:dyDescent="0.2">
      <c r="B159" s="126"/>
      <c r="C159" s="127"/>
      <c r="D159" s="127"/>
      <c r="E159" s="133"/>
      <c r="F159" s="16"/>
      <c r="G159"/>
      <c r="H159" s="134"/>
      <c r="I159" s="130" t="str">
        <f t="shared" si="17"/>
        <v/>
      </c>
      <c r="J159" s="130" t="str">
        <f t="shared" si="16"/>
        <v/>
      </c>
      <c r="K159" s="16"/>
      <c r="L159" s="134"/>
      <c r="M159" s="134"/>
      <c r="N159" s="130" t="str">
        <f t="shared" si="18"/>
        <v/>
      </c>
      <c r="O159" s="130" t="str">
        <f t="shared" si="19"/>
        <v/>
      </c>
      <c r="P159" s="130" t="e">
        <f t="shared" si="10"/>
        <v>#VALUE!</v>
      </c>
      <c r="Q159" s="130" t="e">
        <f t="shared" si="11"/>
        <v>#VALUE!</v>
      </c>
      <c r="R159" s="130" t="e">
        <f t="shared" si="12"/>
        <v>#VALUE!</v>
      </c>
      <c r="S159" s="130" t="str">
        <f t="shared" si="20"/>
        <v/>
      </c>
      <c r="T159" s="130" t="e">
        <f t="shared" si="21"/>
        <v>#VALUE!</v>
      </c>
      <c r="U159" s="132" t="e">
        <f t="shared" si="22"/>
        <v>#VALUE!</v>
      </c>
    </row>
    <row r="160" spans="2:21" x14ac:dyDescent="0.2">
      <c r="B160" s="126"/>
      <c r="C160" s="127"/>
      <c r="D160" s="127"/>
      <c r="E160" s="133"/>
      <c r="F160" s="16"/>
      <c r="G160"/>
      <c r="H160" s="134"/>
      <c r="I160" s="130" t="str">
        <f t="shared" si="17"/>
        <v/>
      </c>
      <c r="J160" s="130" t="str">
        <f t="shared" si="16"/>
        <v/>
      </c>
      <c r="K160" s="16"/>
      <c r="L160" s="134"/>
      <c r="M160" s="134"/>
      <c r="N160" s="130" t="str">
        <f t="shared" si="18"/>
        <v/>
      </c>
      <c r="O160" s="130" t="str">
        <f t="shared" si="19"/>
        <v/>
      </c>
      <c r="P160" s="130" t="e">
        <f t="shared" si="10"/>
        <v>#VALUE!</v>
      </c>
      <c r="Q160" s="130" t="e">
        <f t="shared" si="11"/>
        <v>#VALUE!</v>
      </c>
      <c r="R160" s="130" t="e">
        <f t="shared" si="12"/>
        <v>#VALUE!</v>
      </c>
      <c r="S160" s="130" t="str">
        <f t="shared" si="20"/>
        <v/>
      </c>
      <c r="T160" s="130" t="e">
        <f t="shared" si="21"/>
        <v>#VALUE!</v>
      </c>
      <c r="U160" s="132" t="e">
        <f t="shared" si="22"/>
        <v>#VALUE!</v>
      </c>
    </row>
    <row r="161" spans="2:21" x14ac:dyDescent="0.2">
      <c r="B161" s="126"/>
      <c r="C161" s="127"/>
      <c r="D161" s="127"/>
      <c r="E161" s="133"/>
      <c r="F161" s="16"/>
      <c r="G161"/>
      <c r="H161" s="134"/>
      <c r="I161" s="130" t="str">
        <f t="shared" si="17"/>
        <v/>
      </c>
      <c r="J161" s="130" t="str">
        <f t="shared" si="16"/>
        <v/>
      </c>
      <c r="K161" s="16"/>
      <c r="L161" s="134"/>
      <c r="M161" s="134"/>
      <c r="N161" s="130" t="str">
        <f t="shared" si="18"/>
        <v/>
      </c>
      <c r="O161" s="130" t="str">
        <f t="shared" si="19"/>
        <v/>
      </c>
      <c r="P161" s="130" t="e">
        <f t="shared" si="10"/>
        <v>#VALUE!</v>
      </c>
      <c r="Q161" s="130" t="e">
        <f t="shared" si="11"/>
        <v>#VALUE!</v>
      </c>
      <c r="R161" s="130" t="e">
        <f t="shared" si="12"/>
        <v>#VALUE!</v>
      </c>
      <c r="S161" s="130" t="str">
        <f t="shared" si="20"/>
        <v/>
      </c>
      <c r="T161" s="130" t="e">
        <f t="shared" si="21"/>
        <v>#VALUE!</v>
      </c>
      <c r="U161" s="132" t="e">
        <f t="shared" si="22"/>
        <v>#VALUE!</v>
      </c>
    </row>
    <row r="162" spans="2:21" x14ac:dyDescent="0.2">
      <c r="B162" s="126"/>
      <c r="C162" s="127"/>
      <c r="D162" s="127"/>
      <c r="E162" s="133"/>
      <c r="F162" s="16"/>
      <c r="G162"/>
      <c r="H162" s="134"/>
      <c r="I162" s="130" t="str">
        <f t="shared" si="17"/>
        <v/>
      </c>
      <c r="J162" s="130" t="str">
        <f t="shared" si="16"/>
        <v/>
      </c>
      <c r="K162" s="16"/>
      <c r="L162" s="134"/>
      <c r="M162" s="134"/>
      <c r="N162" s="130" t="str">
        <f>IF(L162&gt;0,L162-(Wcordandbag),"")</f>
        <v/>
      </c>
      <c r="O162" s="130" t="str">
        <f>IF(M162&gt;0,M162-(Wcordandbag),"")</f>
        <v/>
      </c>
      <c r="P162" s="130" t="e">
        <f t="shared" si="10"/>
        <v>#VALUE!</v>
      </c>
      <c r="Q162" s="130" t="e">
        <f t="shared" si="11"/>
        <v>#VALUE!</v>
      </c>
      <c r="R162" s="130" t="e">
        <f t="shared" si="12"/>
        <v>#VALUE!</v>
      </c>
      <c r="S162" s="130" t="str">
        <f t="shared" si="20"/>
        <v/>
      </c>
      <c r="T162" s="130" t="e">
        <f t="shared" si="21"/>
        <v>#VALUE!</v>
      </c>
      <c r="U162" s="132" t="e">
        <f t="shared" si="22"/>
        <v>#VALUE!</v>
      </c>
    </row>
    <row r="163" spans="2:21" x14ac:dyDescent="0.2">
      <c r="B163" s="126"/>
      <c r="C163" s="127"/>
      <c r="D163" s="127"/>
      <c r="E163" s="133"/>
      <c r="F163" s="16"/>
      <c r="G163"/>
      <c r="H163" s="134"/>
      <c r="I163" s="130" t="str">
        <f t="shared" si="17"/>
        <v/>
      </c>
      <c r="J163" s="130" t="str">
        <f t="shared" si="16"/>
        <v/>
      </c>
      <c r="K163" s="16"/>
      <c r="L163" s="134"/>
      <c r="M163" s="134"/>
      <c r="N163" s="130" t="str">
        <f>IF(L163&gt;0,L163-(Wcordandbag),"")</f>
        <v/>
      </c>
      <c r="O163" s="130" t="str">
        <f>IF(M163&gt;0,M163-(Wcordandbag),"")</f>
        <v/>
      </c>
      <c r="P163" s="130" t="e">
        <f t="shared" si="10"/>
        <v>#VALUE!</v>
      </c>
      <c r="Q163" s="130" t="e">
        <f t="shared" si="11"/>
        <v>#VALUE!</v>
      </c>
      <c r="R163" s="130" t="e">
        <f t="shared" si="12"/>
        <v>#VALUE!</v>
      </c>
      <c r="S163" s="130" t="str">
        <f t="shared" si="20"/>
        <v/>
      </c>
      <c r="T163" s="130" t="e">
        <f t="shared" si="21"/>
        <v>#VALUE!</v>
      </c>
      <c r="U163" s="132" t="e">
        <f t="shared" si="22"/>
        <v>#VALUE!</v>
      </c>
    </row>
    <row r="164" spans="2:21" x14ac:dyDescent="0.2">
      <c r="B164" s="126"/>
      <c r="C164" s="127"/>
      <c r="D164" s="127"/>
      <c r="E164" s="133"/>
      <c r="F164" s="16"/>
      <c r="G164"/>
      <c r="H164" s="134"/>
      <c r="I164" s="130" t="str">
        <f t="shared" si="17"/>
        <v/>
      </c>
      <c r="J164" s="130" t="str">
        <f t="shared" si="16"/>
        <v/>
      </c>
      <c r="K164" s="16"/>
      <c r="L164" s="134"/>
      <c r="M164" s="134"/>
      <c r="N164" s="130" t="str">
        <f t="shared" ref="N164:N181" si="23">IF(L164&gt;0,L164-(Wcordandbag),"")</f>
        <v/>
      </c>
      <c r="O164" s="130" t="str">
        <f t="shared" ref="O164:O181" si="24">IF(M164&gt;0,M164-(Wcordandbag),"")</f>
        <v/>
      </c>
      <c r="P164" s="130" t="e">
        <f t="shared" si="10"/>
        <v>#VALUE!</v>
      </c>
      <c r="Q164" s="130" t="e">
        <f t="shared" si="11"/>
        <v>#VALUE!</v>
      </c>
      <c r="R164" s="130" t="e">
        <f t="shared" si="12"/>
        <v>#VALUE!</v>
      </c>
      <c r="S164" s="130" t="str">
        <f t="shared" si="20"/>
        <v/>
      </c>
      <c r="T164" s="130" t="e">
        <f t="shared" si="21"/>
        <v>#VALUE!</v>
      </c>
      <c r="U164" s="132" t="e">
        <f t="shared" si="22"/>
        <v>#VALUE!</v>
      </c>
    </row>
    <row r="165" spans="2:21" x14ac:dyDescent="0.2">
      <c r="B165" s="126"/>
      <c r="C165" s="127"/>
      <c r="D165" s="127"/>
      <c r="E165" s="133"/>
      <c r="F165" s="16"/>
      <c r="G165"/>
      <c r="H165" s="134"/>
      <c r="I165" s="130" t="str">
        <f t="shared" ref="I165:I182" si="25">IF(G165&gt;0,(G165*FcorrGreen-(Wcordandbag+Wlabel)),"")</f>
        <v/>
      </c>
      <c r="J165" s="130" t="str">
        <f t="shared" ref="J165:J182" si="26">IF(H165&gt;0,(H165*FcorrRed-(Wcordandbag+Wlabel)),"")</f>
        <v/>
      </c>
      <c r="K165" s="16"/>
      <c r="L165" s="134"/>
      <c r="M165" s="134"/>
      <c r="N165" s="130" t="str">
        <f t="shared" si="23"/>
        <v/>
      </c>
      <c r="O165" s="130" t="str">
        <f t="shared" si="24"/>
        <v/>
      </c>
      <c r="P165" s="130" t="e">
        <f t="shared" si="10"/>
        <v>#VALUE!</v>
      </c>
      <c r="Q165" s="130" t="e">
        <f t="shared" si="11"/>
        <v>#VALUE!</v>
      </c>
      <c r="R165" s="130" t="e">
        <f t="shared" si="12"/>
        <v>#VALUE!</v>
      </c>
      <c r="S165" s="130" t="str">
        <f t="shared" si="20"/>
        <v/>
      </c>
      <c r="T165" s="130" t="e">
        <f t="shared" si="21"/>
        <v>#VALUE!</v>
      </c>
      <c r="U165" s="132" t="e">
        <f t="shared" si="22"/>
        <v>#VALUE!</v>
      </c>
    </row>
    <row r="166" spans="2:21" x14ac:dyDescent="0.2">
      <c r="B166" s="126"/>
      <c r="C166" s="127"/>
      <c r="D166" s="127"/>
      <c r="E166" s="133"/>
      <c r="F166" s="16"/>
      <c r="G166"/>
      <c r="H166" s="134"/>
      <c r="I166" s="130" t="str">
        <f t="shared" si="25"/>
        <v/>
      </c>
      <c r="J166" s="130" t="str">
        <f t="shared" si="26"/>
        <v/>
      </c>
      <c r="K166" s="16"/>
      <c r="L166" s="134"/>
      <c r="M166" s="134"/>
      <c r="N166" s="130" t="str">
        <f t="shared" si="23"/>
        <v/>
      </c>
      <c r="O166" s="130" t="str">
        <f t="shared" si="24"/>
        <v/>
      </c>
      <c r="P166" s="130" t="e">
        <f t="shared" si="10"/>
        <v>#VALUE!</v>
      </c>
      <c r="Q166" s="130" t="e">
        <f t="shared" si="11"/>
        <v>#VALUE!</v>
      </c>
      <c r="R166" s="130" t="e">
        <f t="shared" si="12"/>
        <v>#VALUE!</v>
      </c>
      <c r="S166" s="130" t="str">
        <f t="shared" si="20"/>
        <v/>
      </c>
      <c r="T166" s="130" t="e">
        <f t="shared" si="21"/>
        <v>#VALUE!</v>
      </c>
      <c r="U166" s="132" t="e">
        <f t="shared" si="22"/>
        <v>#VALUE!</v>
      </c>
    </row>
    <row r="167" spans="2:21" x14ac:dyDescent="0.2">
      <c r="B167" s="126"/>
      <c r="C167" s="127"/>
      <c r="D167" s="127"/>
      <c r="E167" s="133"/>
      <c r="F167" s="16"/>
      <c r="G167"/>
      <c r="H167" s="134"/>
      <c r="I167" s="130" t="str">
        <f t="shared" si="25"/>
        <v/>
      </c>
      <c r="J167" s="130" t="str">
        <f t="shared" si="26"/>
        <v/>
      </c>
      <c r="K167" s="16"/>
      <c r="L167" s="134"/>
      <c r="M167" s="134"/>
      <c r="N167" s="130" t="str">
        <f t="shared" si="23"/>
        <v/>
      </c>
      <c r="O167" s="130" t="str">
        <f t="shared" si="24"/>
        <v/>
      </c>
      <c r="P167" s="130" t="e">
        <f t="shared" si="10"/>
        <v>#VALUE!</v>
      </c>
      <c r="Q167" s="130" t="e">
        <f t="shared" si="11"/>
        <v>#VALUE!</v>
      </c>
      <c r="R167" s="130" t="e">
        <f t="shared" si="12"/>
        <v>#VALUE!</v>
      </c>
      <c r="S167" s="130" t="str">
        <f t="shared" si="20"/>
        <v/>
      </c>
      <c r="T167" s="130" t="e">
        <f t="shared" si="21"/>
        <v>#VALUE!</v>
      </c>
      <c r="U167" s="132" t="e">
        <f t="shared" si="22"/>
        <v>#VALUE!</v>
      </c>
    </row>
    <row r="168" spans="2:21" x14ac:dyDescent="0.2">
      <c r="B168" s="126"/>
      <c r="C168" s="127"/>
      <c r="D168" s="127"/>
      <c r="E168" s="133"/>
      <c r="F168" s="16"/>
      <c r="G168"/>
      <c r="H168" s="134"/>
      <c r="I168" s="130" t="str">
        <f t="shared" si="25"/>
        <v/>
      </c>
      <c r="J168" s="130" t="str">
        <f t="shared" si="26"/>
        <v/>
      </c>
      <c r="K168" s="16"/>
      <c r="L168" s="134"/>
      <c r="M168" s="134"/>
      <c r="N168" s="130" t="str">
        <f t="shared" si="23"/>
        <v/>
      </c>
      <c r="O168" s="130" t="str">
        <f t="shared" si="24"/>
        <v/>
      </c>
      <c r="P168" s="130" t="e">
        <f t="shared" si="10"/>
        <v>#VALUE!</v>
      </c>
      <c r="Q168" s="130" t="e">
        <f t="shared" si="11"/>
        <v>#VALUE!</v>
      </c>
      <c r="R168" s="130" t="e">
        <f t="shared" si="12"/>
        <v>#VALUE!</v>
      </c>
      <c r="S168" s="130" t="str">
        <f t="shared" si="20"/>
        <v/>
      </c>
      <c r="T168" s="130" t="e">
        <f t="shared" si="21"/>
        <v>#VALUE!</v>
      </c>
      <c r="U168" s="132" t="e">
        <f t="shared" si="22"/>
        <v>#VALUE!</v>
      </c>
    </row>
    <row r="169" spans="2:21" x14ac:dyDescent="0.2">
      <c r="B169" s="126"/>
      <c r="C169" s="127"/>
      <c r="D169" s="127"/>
      <c r="E169" s="133"/>
      <c r="F169" s="16"/>
      <c r="G169"/>
      <c r="H169" s="134"/>
      <c r="I169" s="130" t="str">
        <f t="shared" si="25"/>
        <v/>
      </c>
      <c r="J169" s="130" t="str">
        <f t="shared" si="26"/>
        <v/>
      </c>
      <c r="K169" s="16"/>
      <c r="L169" s="134"/>
      <c r="M169" s="134"/>
      <c r="N169" s="130" t="str">
        <f t="shared" si="23"/>
        <v/>
      </c>
      <c r="O169" s="130" t="str">
        <f t="shared" si="24"/>
        <v/>
      </c>
      <c r="P169" s="130" t="e">
        <f t="shared" si="10"/>
        <v>#VALUE!</v>
      </c>
      <c r="Q169" s="130" t="e">
        <f t="shared" si="11"/>
        <v>#VALUE!</v>
      </c>
      <c r="R169" s="130" t="e">
        <f t="shared" si="12"/>
        <v>#VALUE!</v>
      </c>
      <c r="S169" s="130" t="str">
        <f t="shared" si="20"/>
        <v/>
      </c>
      <c r="T169" s="130" t="e">
        <f t="shared" si="21"/>
        <v>#VALUE!</v>
      </c>
      <c r="U169" s="132" t="e">
        <f t="shared" si="22"/>
        <v>#VALUE!</v>
      </c>
    </row>
    <row r="170" spans="2:21" x14ac:dyDescent="0.2">
      <c r="B170" s="126"/>
      <c r="C170" s="127"/>
      <c r="D170" s="127"/>
      <c r="E170" s="133"/>
      <c r="F170" s="16"/>
      <c r="G170"/>
      <c r="H170" s="134"/>
      <c r="I170" s="130" t="str">
        <f t="shared" si="25"/>
        <v/>
      </c>
      <c r="J170" s="130" t="str">
        <f t="shared" si="26"/>
        <v/>
      </c>
      <c r="K170" s="16"/>
      <c r="L170" s="134"/>
      <c r="M170" s="134"/>
      <c r="N170" s="130" t="str">
        <f t="shared" si="23"/>
        <v/>
      </c>
      <c r="O170" s="130" t="str">
        <f t="shared" si="24"/>
        <v/>
      </c>
      <c r="P170" s="130" t="e">
        <f t="shared" si="10"/>
        <v>#VALUE!</v>
      </c>
      <c r="Q170" s="130" t="e">
        <f t="shared" si="11"/>
        <v>#VALUE!</v>
      </c>
      <c r="R170" s="130" t="e">
        <f t="shared" si="12"/>
        <v>#VALUE!</v>
      </c>
      <c r="S170" s="130" t="str">
        <f t="shared" si="20"/>
        <v/>
      </c>
      <c r="T170" s="130" t="e">
        <f t="shared" si="21"/>
        <v>#VALUE!</v>
      </c>
      <c r="U170" s="132" t="e">
        <f t="shared" si="22"/>
        <v>#VALUE!</v>
      </c>
    </row>
    <row r="171" spans="2:21" x14ac:dyDescent="0.2">
      <c r="B171" s="126"/>
      <c r="C171" s="127"/>
      <c r="D171" s="127"/>
      <c r="E171" s="133"/>
      <c r="F171" s="16"/>
      <c r="G171"/>
      <c r="H171" s="134"/>
      <c r="I171" s="130" t="str">
        <f t="shared" si="25"/>
        <v/>
      </c>
      <c r="J171" s="130" t="str">
        <f t="shared" si="26"/>
        <v/>
      </c>
      <c r="K171" s="16"/>
      <c r="L171" s="134"/>
      <c r="M171" s="134"/>
      <c r="N171" s="130" t="str">
        <f t="shared" si="23"/>
        <v/>
      </c>
      <c r="O171" s="130" t="str">
        <f t="shared" si="24"/>
        <v/>
      </c>
      <c r="P171" s="130" t="e">
        <f t="shared" si="10"/>
        <v>#VALUE!</v>
      </c>
      <c r="Q171" s="130" t="e">
        <f t="shared" si="11"/>
        <v>#VALUE!</v>
      </c>
      <c r="R171" s="130" t="e">
        <f t="shared" si="12"/>
        <v>#VALUE!</v>
      </c>
      <c r="S171" s="130" t="str">
        <f t="shared" si="20"/>
        <v/>
      </c>
      <c r="T171" s="130" t="e">
        <f t="shared" si="21"/>
        <v>#VALUE!</v>
      </c>
      <c r="U171" s="132" t="e">
        <f t="shared" si="22"/>
        <v>#VALUE!</v>
      </c>
    </row>
    <row r="172" spans="2:21" x14ac:dyDescent="0.2">
      <c r="B172" s="126"/>
      <c r="C172" s="127"/>
      <c r="D172" s="127"/>
      <c r="E172" s="133"/>
      <c r="F172" s="16"/>
      <c r="G172"/>
      <c r="H172" s="134"/>
      <c r="I172" s="130" t="str">
        <f t="shared" si="25"/>
        <v/>
      </c>
      <c r="J172" s="130" t="str">
        <f t="shared" si="26"/>
        <v/>
      </c>
      <c r="K172" s="16"/>
      <c r="L172" s="134"/>
      <c r="M172" s="134"/>
      <c r="N172" s="130" t="str">
        <f t="shared" si="23"/>
        <v/>
      </c>
      <c r="O172" s="130" t="str">
        <f t="shared" si="24"/>
        <v/>
      </c>
      <c r="P172" s="130" t="e">
        <f t="shared" si="10"/>
        <v>#VALUE!</v>
      </c>
      <c r="Q172" s="130" t="e">
        <f t="shared" si="11"/>
        <v>#VALUE!</v>
      </c>
      <c r="R172" s="130" t="e">
        <f t="shared" si="12"/>
        <v>#VALUE!</v>
      </c>
      <c r="S172" s="130" t="str">
        <f t="shared" si="20"/>
        <v/>
      </c>
      <c r="T172" s="130" t="e">
        <f t="shared" si="21"/>
        <v>#VALUE!</v>
      </c>
      <c r="U172" s="132" t="e">
        <f t="shared" si="22"/>
        <v>#VALUE!</v>
      </c>
    </row>
    <row r="173" spans="2:21" x14ac:dyDescent="0.2">
      <c r="B173" s="126"/>
      <c r="C173" s="127"/>
      <c r="D173" s="127"/>
      <c r="E173" s="133"/>
      <c r="F173" s="16"/>
      <c r="G173"/>
      <c r="H173" s="134"/>
      <c r="I173" s="130" t="str">
        <f t="shared" si="25"/>
        <v/>
      </c>
      <c r="J173" s="130" t="str">
        <f t="shared" si="26"/>
        <v/>
      </c>
      <c r="K173" s="16"/>
      <c r="L173" s="134"/>
      <c r="M173" s="134"/>
      <c r="N173" s="130" t="str">
        <f t="shared" si="23"/>
        <v/>
      </c>
      <c r="O173" s="130" t="str">
        <f t="shared" si="24"/>
        <v/>
      </c>
      <c r="P173" s="130" t="e">
        <f t="shared" si="10"/>
        <v>#VALUE!</v>
      </c>
      <c r="Q173" s="130" t="e">
        <f t="shared" si="11"/>
        <v>#VALUE!</v>
      </c>
      <c r="R173" s="130" t="e">
        <f t="shared" si="12"/>
        <v>#VALUE!</v>
      </c>
      <c r="S173" s="130" t="str">
        <f t="shared" si="20"/>
        <v/>
      </c>
      <c r="T173" s="130" t="e">
        <f t="shared" si="21"/>
        <v>#VALUE!</v>
      </c>
      <c r="U173" s="132" t="e">
        <f t="shared" si="22"/>
        <v>#VALUE!</v>
      </c>
    </row>
    <row r="174" spans="2:21" x14ac:dyDescent="0.2">
      <c r="B174" s="126"/>
      <c r="C174" s="127"/>
      <c r="D174" s="127"/>
      <c r="E174" s="133"/>
      <c r="F174" s="16"/>
      <c r="G174"/>
      <c r="H174" s="134"/>
      <c r="I174" s="130" t="str">
        <f t="shared" si="25"/>
        <v/>
      </c>
      <c r="J174" s="130" t="str">
        <f t="shared" si="26"/>
        <v/>
      </c>
      <c r="K174" s="16"/>
      <c r="L174" s="134"/>
      <c r="M174" s="134"/>
      <c r="N174" s="130" t="str">
        <f t="shared" si="23"/>
        <v/>
      </c>
      <c r="O174" s="130" t="str">
        <f t="shared" si="24"/>
        <v/>
      </c>
      <c r="P174" s="130" t="e">
        <f t="shared" si="10"/>
        <v>#VALUE!</v>
      </c>
      <c r="Q174" s="130" t="e">
        <f t="shared" si="11"/>
        <v>#VALUE!</v>
      </c>
      <c r="R174" s="130" t="e">
        <f t="shared" si="12"/>
        <v>#VALUE!</v>
      </c>
      <c r="S174" s="130" t="str">
        <f t="shared" si="20"/>
        <v/>
      </c>
      <c r="T174" s="130" t="e">
        <f t="shared" si="21"/>
        <v>#VALUE!</v>
      </c>
      <c r="U174" s="132" t="e">
        <f t="shared" si="22"/>
        <v>#VALUE!</v>
      </c>
    </row>
    <row r="175" spans="2:21" x14ac:dyDescent="0.2">
      <c r="B175" s="126"/>
      <c r="C175" s="127"/>
      <c r="D175" s="127"/>
      <c r="E175" s="133"/>
      <c r="F175" s="16"/>
      <c r="G175"/>
      <c r="H175" s="134"/>
      <c r="I175" s="130" t="str">
        <f t="shared" si="25"/>
        <v/>
      </c>
      <c r="J175" s="130" t="str">
        <f t="shared" si="26"/>
        <v/>
      </c>
      <c r="K175" s="16"/>
      <c r="L175" s="134"/>
      <c r="M175" s="134"/>
      <c r="N175" s="130" t="str">
        <f t="shared" si="23"/>
        <v/>
      </c>
      <c r="O175" s="130" t="str">
        <f t="shared" si="24"/>
        <v/>
      </c>
      <c r="P175" s="130" t="e">
        <f t="shared" si="10"/>
        <v>#VALUE!</v>
      </c>
      <c r="Q175" s="130" t="e">
        <f t="shared" si="11"/>
        <v>#VALUE!</v>
      </c>
      <c r="R175" s="130" t="e">
        <f t="shared" si="12"/>
        <v>#VALUE!</v>
      </c>
      <c r="S175" s="130" t="str">
        <f t="shared" si="20"/>
        <v/>
      </c>
      <c r="T175" s="130" t="e">
        <f t="shared" si="21"/>
        <v>#VALUE!</v>
      </c>
      <c r="U175" s="132" t="e">
        <f t="shared" si="22"/>
        <v>#VALUE!</v>
      </c>
    </row>
    <row r="176" spans="2:21" x14ac:dyDescent="0.2">
      <c r="B176" s="126"/>
      <c r="C176" s="127"/>
      <c r="D176" s="127"/>
      <c r="E176" s="133"/>
      <c r="F176" s="16"/>
      <c r="G176"/>
      <c r="H176" s="134"/>
      <c r="I176" s="130" t="str">
        <f t="shared" si="25"/>
        <v/>
      </c>
      <c r="J176" s="130" t="str">
        <f t="shared" si="26"/>
        <v/>
      </c>
      <c r="K176" s="16"/>
      <c r="L176" s="134"/>
      <c r="M176" s="134"/>
      <c r="N176" s="130" t="str">
        <f t="shared" si="23"/>
        <v/>
      </c>
      <c r="O176" s="130" t="str">
        <f t="shared" si="24"/>
        <v/>
      </c>
      <c r="P176" s="130" t="e">
        <f t="shared" si="10"/>
        <v>#VALUE!</v>
      </c>
      <c r="Q176" s="130" t="e">
        <f t="shared" si="11"/>
        <v>#VALUE!</v>
      </c>
      <c r="R176" s="130" t="e">
        <f t="shared" si="12"/>
        <v>#VALUE!</v>
      </c>
      <c r="S176" s="130" t="str">
        <f t="shared" si="20"/>
        <v/>
      </c>
      <c r="T176" s="130" t="e">
        <f t="shared" si="21"/>
        <v>#VALUE!</v>
      </c>
      <c r="U176" s="132" t="e">
        <f t="shared" si="22"/>
        <v>#VALUE!</v>
      </c>
    </row>
    <row r="177" spans="2:21" x14ac:dyDescent="0.2">
      <c r="B177" s="126"/>
      <c r="C177" s="127"/>
      <c r="D177" s="127"/>
      <c r="E177" s="133"/>
      <c r="F177" s="16"/>
      <c r="G177"/>
      <c r="H177" s="134"/>
      <c r="I177" s="130" t="str">
        <f t="shared" si="25"/>
        <v/>
      </c>
      <c r="J177" s="130" t="str">
        <f t="shared" si="26"/>
        <v/>
      </c>
      <c r="K177" s="16"/>
      <c r="L177" s="134"/>
      <c r="M177" s="134"/>
      <c r="N177" s="130" t="str">
        <f t="shared" si="23"/>
        <v/>
      </c>
      <c r="O177" s="130" t="str">
        <f t="shared" si="24"/>
        <v/>
      </c>
      <c r="P177" s="130" t="e">
        <f t="shared" si="10"/>
        <v>#VALUE!</v>
      </c>
      <c r="Q177" s="130" t="e">
        <f t="shared" si="11"/>
        <v>#VALUE!</v>
      </c>
      <c r="R177" s="130" t="e">
        <f t="shared" si="12"/>
        <v>#VALUE!</v>
      </c>
      <c r="S177" s="130" t="str">
        <f t="shared" si="20"/>
        <v/>
      </c>
      <c r="T177" s="130" t="e">
        <f t="shared" si="21"/>
        <v>#VALUE!</v>
      </c>
      <c r="U177" s="132" t="e">
        <f t="shared" si="22"/>
        <v>#VALUE!</v>
      </c>
    </row>
    <row r="178" spans="2:21" x14ac:dyDescent="0.2">
      <c r="B178" s="126"/>
      <c r="C178" s="127"/>
      <c r="D178" s="127"/>
      <c r="E178" s="133"/>
      <c r="F178" s="16"/>
      <c r="G178"/>
      <c r="H178" s="134"/>
      <c r="I178" s="130" t="str">
        <f t="shared" si="25"/>
        <v/>
      </c>
      <c r="J178" s="130" t="str">
        <f t="shared" si="26"/>
        <v/>
      </c>
      <c r="K178" s="16"/>
      <c r="L178" s="134"/>
      <c r="M178" s="134"/>
      <c r="N178" s="130" t="str">
        <f t="shared" si="23"/>
        <v/>
      </c>
      <c r="O178" s="130" t="str">
        <f t="shared" si="24"/>
        <v/>
      </c>
      <c r="P178" s="130" t="e">
        <f t="shared" si="10"/>
        <v>#VALUE!</v>
      </c>
      <c r="Q178" s="130" t="e">
        <f t="shared" si="11"/>
        <v>#VALUE!</v>
      </c>
      <c r="R178" s="130" t="e">
        <f t="shared" si="12"/>
        <v>#VALUE!</v>
      </c>
      <c r="S178" s="130" t="str">
        <f t="shared" si="20"/>
        <v/>
      </c>
      <c r="T178" s="130" t="e">
        <f t="shared" si="21"/>
        <v>#VALUE!</v>
      </c>
      <c r="U178" s="132" t="e">
        <f t="shared" si="22"/>
        <v>#VALUE!</v>
      </c>
    </row>
    <row r="179" spans="2:21" x14ac:dyDescent="0.2">
      <c r="B179" s="126"/>
      <c r="C179" s="127"/>
      <c r="D179" s="127"/>
      <c r="E179" s="133"/>
      <c r="F179" s="16"/>
      <c r="G179"/>
      <c r="H179" s="134"/>
      <c r="I179" s="130" t="str">
        <f t="shared" si="25"/>
        <v/>
      </c>
      <c r="J179" s="130" t="str">
        <f t="shared" si="26"/>
        <v/>
      </c>
      <c r="K179" s="16"/>
      <c r="L179" s="134"/>
      <c r="M179" s="134"/>
      <c r="N179" s="130" t="str">
        <f t="shared" si="23"/>
        <v/>
      </c>
      <c r="O179" s="130" t="str">
        <f t="shared" si="24"/>
        <v/>
      </c>
      <c r="P179" s="130" t="e">
        <f t="shared" si="10"/>
        <v>#VALUE!</v>
      </c>
      <c r="Q179" s="130" t="e">
        <f t="shared" si="11"/>
        <v>#VALUE!</v>
      </c>
      <c r="R179" s="130" t="e">
        <f t="shared" si="12"/>
        <v>#VALUE!</v>
      </c>
      <c r="S179" s="130" t="str">
        <f t="shared" si="20"/>
        <v/>
      </c>
      <c r="T179" s="130" t="e">
        <f t="shared" si="21"/>
        <v>#VALUE!</v>
      </c>
      <c r="U179" s="132" t="e">
        <f t="shared" si="22"/>
        <v>#VALUE!</v>
      </c>
    </row>
    <row r="180" spans="2:21" x14ac:dyDescent="0.2">
      <c r="B180" s="126"/>
      <c r="C180" s="127"/>
      <c r="D180" s="127"/>
      <c r="E180" s="133"/>
      <c r="F180" s="16"/>
      <c r="G180"/>
      <c r="H180" s="134"/>
      <c r="I180" s="130" t="str">
        <f t="shared" si="25"/>
        <v/>
      </c>
      <c r="J180" s="130" t="str">
        <f t="shared" si="26"/>
        <v/>
      </c>
      <c r="K180" s="16"/>
      <c r="L180" s="134"/>
      <c r="M180" s="134"/>
      <c r="N180" s="130" t="str">
        <f t="shared" si="23"/>
        <v/>
      </c>
      <c r="O180" s="130" t="str">
        <f t="shared" si="24"/>
        <v/>
      </c>
      <c r="P180" s="130" t="e">
        <f t="shared" si="10"/>
        <v>#VALUE!</v>
      </c>
      <c r="Q180" s="130" t="e">
        <f t="shared" si="11"/>
        <v>#VALUE!</v>
      </c>
      <c r="R180" s="130" t="e">
        <f t="shared" si="12"/>
        <v>#VALUE!</v>
      </c>
      <c r="S180" s="130" t="str">
        <f t="shared" si="20"/>
        <v/>
      </c>
      <c r="T180" s="130" t="e">
        <f t="shared" si="21"/>
        <v>#VALUE!</v>
      </c>
      <c r="U180" s="132" t="e">
        <f t="shared" si="22"/>
        <v>#VALUE!</v>
      </c>
    </row>
    <row r="181" spans="2:21" x14ac:dyDescent="0.2">
      <c r="B181" s="126"/>
      <c r="C181" s="127"/>
      <c r="D181" s="127"/>
      <c r="E181" s="133"/>
      <c r="F181" s="16"/>
      <c r="G181"/>
      <c r="H181" s="134"/>
      <c r="I181" s="130" t="str">
        <f t="shared" si="25"/>
        <v/>
      </c>
      <c r="J181" s="130" t="str">
        <f t="shared" si="26"/>
        <v/>
      </c>
      <c r="K181" s="16"/>
      <c r="L181" s="134"/>
      <c r="M181" s="134"/>
      <c r="N181" s="130" t="str">
        <f t="shared" si="23"/>
        <v/>
      </c>
      <c r="O181" s="130" t="str">
        <f t="shared" si="24"/>
        <v/>
      </c>
      <c r="P181" s="130" t="e">
        <f t="shared" si="10"/>
        <v>#VALUE!</v>
      </c>
      <c r="Q181" s="130" t="e">
        <f t="shared" si="11"/>
        <v>#VALUE!</v>
      </c>
      <c r="R181" s="130" t="e">
        <f t="shared" si="12"/>
        <v>#VALUE!</v>
      </c>
      <c r="S181" s="130" t="str">
        <f t="shared" si="20"/>
        <v/>
      </c>
      <c r="T181" s="130" t="e">
        <f t="shared" si="21"/>
        <v>#VALUE!</v>
      </c>
      <c r="U181" s="132" t="e">
        <f t="shared" si="22"/>
        <v>#VALUE!</v>
      </c>
    </row>
    <row r="182" spans="2:21" x14ac:dyDescent="0.2">
      <c r="B182" s="126"/>
      <c r="C182" s="127"/>
      <c r="D182" s="127"/>
      <c r="E182" s="133"/>
      <c r="F182" s="16"/>
      <c r="G182"/>
      <c r="H182" s="134"/>
      <c r="I182" s="130" t="str">
        <f t="shared" si="25"/>
        <v/>
      </c>
      <c r="J182" s="130" t="str">
        <f t="shared" si="26"/>
        <v/>
      </c>
      <c r="K182" s="16"/>
      <c r="L182" s="134"/>
      <c r="M182" s="134"/>
      <c r="N182" s="130" t="str">
        <f t="shared" ref="N182" si="27">IF(L182&gt;0,L182-(Wcordandbag),"")</f>
        <v/>
      </c>
      <c r="O182" s="130" t="str">
        <f t="shared" ref="O182" si="28">IF(M182&gt;0,M182-(Wcordandbag),"")</f>
        <v/>
      </c>
      <c r="P182" s="130" t="e">
        <f t="shared" si="10"/>
        <v>#VALUE!</v>
      </c>
      <c r="Q182" s="130" t="e">
        <f t="shared" si="11"/>
        <v>#VALUE!</v>
      </c>
      <c r="R182" s="130" t="e">
        <f t="shared" si="12"/>
        <v>#VALUE!</v>
      </c>
      <c r="S182" s="130" t="str">
        <f t="shared" si="20"/>
        <v/>
      </c>
      <c r="T182" s="130" t="e">
        <f t="shared" si="21"/>
        <v>#VALUE!</v>
      </c>
      <c r="U182" s="132" t="e">
        <f t="shared" si="22"/>
        <v>#VALUE!</v>
      </c>
    </row>
    <row r="183" spans="2:21" x14ac:dyDescent="0.2">
      <c r="C183" s="127"/>
      <c r="D183" s="127"/>
      <c r="F183" s="16"/>
      <c r="G183"/>
      <c r="I183" s="130"/>
      <c r="J183" s="130"/>
      <c r="O183" s="76"/>
      <c r="P183" s="130"/>
      <c r="Q183" s="130"/>
      <c r="R183" s="130"/>
      <c r="S183" s="130"/>
      <c r="T183" s="130"/>
      <c r="U183" s="76"/>
    </row>
    <row r="184" spans="2:21" x14ac:dyDescent="0.2">
      <c r="C184" s="127"/>
      <c r="D184" s="127"/>
      <c r="F184" s="16"/>
      <c r="G184"/>
      <c r="I184" s="130"/>
      <c r="J184" s="130"/>
      <c r="O184" s="76"/>
      <c r="P184" s="130"/>
      <c r="Q184" s="130"/>
      <c r="R184" s="130"/>
      <c r="S184" s="130"/>
      <c r="T184" s="130"/>
      <c r="U184" s="76"/>
    </row>
    <row r="185" spans="2:21" x14ac:dyDescent="0.2">
      <c r="G185"/>
    </row>
    <row r="186" spans="2:21" x14ac:dyDescent="0.2">
      <c r="G186"/>
    </row>
    <row r="187" spans="2:21" x14ac:dyDescent="0.2">
      <c r="G187"/>
    </row>
    <row r="188" spans="2:21" x14ac:dyDescent="0.2">
      <c r="G188"/>
    </row>
    <row r="189" spans="2:21" x14ac:dyDescent="0.2">
      <c r="G189"/>
    </row>
    <row r="190" spans="2:21" x14ac:dyDescent="0.2">
      <c r="G190"/>
    </row>
    <row r="191" spans="2:21" x14ac:dyDescent="0.2">
      <c r="G191"/>
    </row>
    <row r="192" spans="2:21" x14ac:dyDescent="0.2">
      <c r="G192"/>
    </row>
    <row r="193" spans="7:7" x14ac:dyDescent="0.2">
      <c r="G193"/>
    </row>
    <row r="194" spans="7:7" x14ac:dyDescent="0.2">
      <c r="G194"/>
    </row>
    <row r="195" spans="7:7" x14ac:dyDescent="0.2">
      <c r="G195"/>
    </row>
    <row r="196" spans="7:7" x14ac:dyDescent="0.2">
      <c r="G196"/>
    </row>
    <row r="197" spans="7:7" x14ac:dyDescent="0.2">
      <c r="G197"/>
    </row>
    <row r="198" spans="7:7" x14ac:dyDescent="0.2">
      <c r="G198"/>
    </row>
    <row r="199" spans="7:7" x14ac:dyDescent="0.2">
      <c r="G199"/>
    </row>
    <row r="200" spans="7:7" x14ac:dyDescent="0.2">
      <c r="G200"/>
    </row>
    <row r="201" spans="7:7" x14ac:dyDescent="0.2">
      <c r="G201"/>
    </row>
    <row r="202" spans="7:7" x14ac:dyDescent="0.2">
      <c r="G202"/>
    </row>
    <row r="203" spans="7:7" x14ac:dyDescent="0.2">
      <c r="G203"/>
    </row>
    <row r="204" spans="7:7" x14ac:dyDescent="0.2">
      <c r="G204"/>
    </row>
    <row r="205" spans="7:7" x14ac:dyDescent="0.2">
      <c r="G205"/>
    </row>
    <row r="206" spans="7:7" x14ac:dyDescent="0.2">
      <c r="G206"/>
    </row>
    <row r="207" spans="7:7" x14ac:dyDescent="0.2">
      <c r="G207"/>
    </row>
    <row r="208" spans="7:7" x14ac:dyDescent="0.2">
      <c r="G208"/>
    </row>
    <row r="209" spans="7:7" x14ac:dyDescent="0.2">
      <c r="G209"/>
    </row>
    <row r="210" spans="7:7" x14ac:dyDescent="0.2">
      <c r="G210"/>
    </row>
    <row r="211" spans="7:7" x14ac:dyDescent="0.2">
      <c r="G211"/>
    </row>
    <row r="212" spans="7:7" x14ac:dyDescent="0.2">
      <c r="G212"/>
    </row>
    <row r="213" spans="7:7" x14ac:dyDescent="0.2">
      <c r="G213"/>
    </row>
    <row r="214" spans="7:7" x14ac:dyDescent="0.2">
      <c r="G214"/>
    </row>
    <row r="215" spans="7:7" x14ac:dyDescent="0.2">
      <c r="G215"/>
    </row>
    <row r="216" spans="7:7" x14ac:dyDescent="0.2">
      <c r="G216"/>
    </row>
    <row r="217" spans="7:7" x14ac:dyDescent="0.2">
      <c r="G217"/>
    </row>
    <row r="218" spans="7:7" x14ac:dyDescent="0.2">
      <c r="G218"/>
    </row>
    <row r="219" spans="7:7" x14ac:dyDescent="0.2">
      <c r="G219"/>
    </row>
    <row r="220" spans="7:7" x14ac:dyDescent="0.2">
      <c r="G220"/>
    </row>
    <row r="221" spans="7:7" x14ac:dyDescent="0.2">
      <c r="G221"/>
    </row>
    <row r="222" spans="7:7" x14ac:dyDescent="0.2">
      <c r="G222"/>
    </row>
    <row r="223" spans="7:7" x14ac:dyDescent="0.2">
      <c r="G223"/>
    </row>
    <row r="224" spans="7:7" x14ac:dyDescent="0.2">
      <c r="G224"/>
    </row>
    <row r="225" spans="7:7" x14ac:dyDescent="0.2">
      <c r="G225"/>
    </row>
    <row r="226" spans="7:7" x14ac:dyDescent="0.2">
      <c r="G226"/>
    </row>
    <row r="227" spans="7:7" x14ac:dyDescent="0.2">
      <c r="G227"/>
    </row>
    <row r="228" spans="7:7" x14ac:dyDescent="0.2">
      <c r="G228"/>
    </row>
    <row r="229" spans="7:7" x14ac:dyDescent="0.2">
      <c r="G229"/>
    </row>
    <row r="230" spans="7:7" x14ac:dyDescent="0.2">
      <c r="G230"/>
    </row>
    <row r="231" spans="7:7" x14ac:dyDescent="0.2">
      <c r="G231"/>
    </row>
    <row r="232" spans="7:7" x14ac:dyDescent="0.2">
      <c r="G232"/>
    </row>
    <row r="233" spans="7:7" x14ac:dyDescent="0.2">
      <c r="G233"/>
    </row>
    <row r="234" spans="7:7" x14ac:dyDescent="0.2">
      <c r="G234"/>
    </row>
    <row r="235" spans="7:7" x14ac:dyDescent="0.2">
      <c r="G235"/>
    </row>
    <row r="236" spans="7:7" x14ac:dyDescent="0.2">
      <c r="G236"/>
    </row>
    <row r="237" spans="7:7" x14ac:dyDescent="0.2">
      <c r="G237"/>
    </row>
    <row r="238" spans="7:7" x14ac:dyDescent="0.2">
      <c r="G238"/>
    </row>
    <row r="239" spans="7:7" x14ac:dyDescent="0.2">
      <c r="G239"/>
    </row>
    <row r="240" spans="7:7" x14ac:dyDescent="0.2">
      <c r="G240"/>
    </row>
    <row r="241" spans="7:7" x14ac:dyDescent="0.2">
      <c r="G241"/>
    </row>
    <row r="242" spans="7:7" x14ac:dyDescent="0.2">
      <c r="G242"/>
    </row>
    <row r="243" spans="7:7" x14ac:dyDescent="0.2">
      <c r="G243"/>
    </row>
    <row r="244" spans="7:7" x14ac:dyDescent="0.2">
      <c r="G244"/>
    </row>
    <row r="245" spans="7:7" x14ac:dyDescent="0.2">
      <c r="G245"/>
    </row>
    <row r="246" spans="7:7" x14ac:dyDescent="0.2">
      <c r="G246"/>
    </row>
  </sheetData>
  <sheetProtection formatCells="0" formatColumns="0" formatRows="0" insertColumns="0" insertRows="0" insertHyperlinks="0" deleteColumns="0" deleteRows="0" selectLockedCells="1" sort="0" autoFilter="0" pivotTables="0"/>
  <dataConsolidate/>
  <mergeCells count="40">
    <mergeCell ref="B17:E17"/>
    <mergeCell ref="B25:E25"/>
    <mergeCell ref="B12:E12"/>
    <mergeCell ref="B14:E14"/>
    <mergeCell ref="B15:E15"/>
    <mergeCell ref="B19:E19"/>
    <mergeCell ref="B16:E16"/>
    <mergeCell ref="B18:E18"/>
    <mergeCell ref="B13:E13"/>
    <mergeCell ref="B42:D42"/>
    <mergeCell ref="E42:F42"/>
    <mergeCell ref="B43:D43"/>
    <mergeCell ref="E43:F43"/>
    <mergeCell ref="B24:E24"/>
    <mergeCell ref="B26:E26"/>
    <mergeCell ref="B29:E29"/>
    <mergeCell ref="B27:E27"/>
    <mergeCell ref="B39:D39"/>
    <mergeCell ref="E39:G39"/>
    <mergeCell ref="B34:F34"/>
    <mergeCell ref="B33:F33"/>
    <mergeCell ref="F53:K53"/>
    <mergeCell ref="B44:D44"/>
    <mergeCell ref="E44:F44"/>
    <mergeCell ref="B45:D45"/>
    <mergeCell ref="E45:F45"/>
    <mergeCell ref="B46:D46"/>
    <mergeCell ref="E46:F46"/>
    <mergeCell ref="B51:E51"/>
    <mergeCell ref="B52:E52"/>
    <mergeCell ref="B53:E53"/>
    <mergeCell ref="B47:D47"/>
    <mergeCell ref="E47:F47"/>
    <mergeCell ref="F51:K51"/>
    <mergeCell ref="F52:K52"/>
    <mergeCell ref="M39:T39"/>
    <mergeCell ref="B40:D40"/>
    <mergeCell ref="E40:F40"/>
    <mergeCell ref="B41:D41"/>
    <mergeCell ref="E41:F41"/>
  </mergeCells>
  <phoneticPr fontId="1" type="noConversion"/>
  <conditionalFormatting sqref="N59:U184">
    <cfRule type="containsErrors" dxfId="1" priority="1" stopIfTrue="1">
      <formula>ISERROR(N59)</formula>
    </cfRule>
  </conditionalFormatting>
  <dataValidations count="10">
    <dataValidation type="date" operator="greaterThan" allowBlank="1" showErrorMessage="1" errorTitle="Oops" error="It seems that you are trying to fill out an invalid date. The TBI requires a data in the format DD/MM/YYYY for correct calculation." sqref="F59:F184">
      <formula1>40179</formula1>
    </dataValidation>
    <dataValidation type="date" operator="greaterThan" allowBlank="1" showErrorMessage="1" errorTitle="Oops!" error="It seems that you are trying to fill out an invalid date. The TBI requires a data in the format DD/MM/YYYY for correct calculation." sqref="K59:K182">
      <formula1>41640</formula1>
    </dataValidation>
    <dataValidation type="list" allowBlank="1" showInputMessage="1" showErrorMessage="1" sqref="M41:M47">
      <formula1>shading</formula1>
    </dataValidation>
    <dataValidation type="list" allowBlank="1" showInputMessage="1" showErrorMessage="1" sqref="N41:N47">
      <formula1>human_impact</formula1>
    </dataValidation>
    <dataValidation type="list" allowBlank="1" showInputMessage="1" showErrorMessage="1" sqref="O41:O47">
      <formula1>soil_texture</formula1>
    </dataValidation>
    <dataValidation type="list" allowBlank="1" showInputMessage="1" showErrorMessage="1" sqref="P41:P47">
      <formula1>ecosystem</formula1>
    </dataValidation>
    <dataValidation type="list" allowBlank="1" showInputMessage="1" showErrorMessage="1" sqref="Q41:Q47">
      <formula1>soildepth</formula1>
    </dataValidation>
    <dataValidation type="list" allowBlank="1" showInputMessage="1" showErrorMessage="1" sqref="R41:R47">
      <formula1>rootingdepth</formula1>
    </dataValidation>
    <dataValidation type="list" allowBlank="1" showInputMessage="1" showErrorMessage="1" sqref="S41:S47">
      <formula1>slope</formula1>
    </dataValidation>
    <dataValidation type="list" allowBlank="1" showInputMessage="1" showErrorMessage="1" sqref="T41:T47">
      <formula1>aspect</formula1>
    </dataValidation>
  </dataValidations>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topLeftCell="A7" workbookViewId="0">
      <selection activeCell="B8" sqref="B8"/>
    </sheetView>
  </sheetViews>
  <sheetFormatPr baseColWidth="10" defaultColWidth="11.33203125" defaultRowHeight="15" x14ac:dyDescent="0.2"/>
  <cols>
    <col min="1" max="1" width="36.33203125" style="30" customWidth="1"/>
    <col min="2" max="2" width="110.1640625" style="30" customWidth="1"/>
    <col min="3" max="3" width="32.1640625" customWidth="1"/>
    <col min="4" max="4" width="10.1640625" customWidth="1"/>
  </cols>
  <sheetData>
    <row r="1" spans="1:5" x14ac:dyDescent="0.2">
      <c r="A1" s="48" t="s">
        <v>63</v>
      </c>
      <c r="B1" s="48"/>
    </row>
    <row r="2" spans="1:5" x14ac:dyDescent="0.2">
      <c r="A2" s="48"/>
      <c r="B2" s="48"/>
    </row>
    <row r="3" spans="1:5" x14ac:dyDescent="0.2">
      <c r="A3" s="48">
        <v>1</v>
      </c>
      <c r="B3" s="48" t="s">
        <v>245</v>
      </c>
    </row>
    <row r="4" spans="1:5" x14ac:dyDescent="0.2">
      <c r="A4" s="48"/>
      <c r="B4" s="48" t="s">
        <v>64</v>
      </c>
    </row>
    <row r="5" spans="1:5" x14ac:dyDescent="0.2">
      <c r="A5" s="48">
        <v>2</v>
      </c>
      <c r="B5" s="48" t="s">
        <v>65</v>
      </c>
    </row>
    <row r="6" spans="1:5" ht="29.25" customHeight="1" x14ac:dyDescent="0.2">
      <c r="A6" s="48">
        <v>3</v>
      </c>
      <c r="B6" s="49" t="s">
        <v>66</v>
      </c>
    </row>
    <row r="7" spans="1:5" ht="30" x14ac:dyDescent="0.2">
      <c r="A7" s="54">
        <v>4</v>
      </c>
      <c r="B7" s="53" t="s">
        <v>67</v>
      </c>
    </row>
    <row r="8" spans="1:5" x14ac:dyDescent="0.2">
      <c r="A8" s="54">
        <v>5</v>
      </c>
      <c r="B8" s="53" t="s">
        <v>328</v>
      </c>
    </row>
    <row r="10" spans="1:5" x14ac:dyDescent="0.2">
      <c r="B10" s="145" t="s">
        <v>246</v>
      </c>
    </row>
    <row r="11" spans="1:5" x14ac:dyDescent="0.2">
      <c r="B11" s="146" t="s">
        <v>247</v>
      </c>
    </row>
    <row r="12" spans="1:5" x14ac:dyDescent="0.2">
      <c r="B12" s="147"/>
    </row>
    <row r="13" spans="1:5" x14ac:dyDescent="0.2">
      <c r="A13" s="30" t="s">
        <v>68</v>
      </c>
      <c r="E13" s="51"/>
    </row>
    <row r="14" spans="1:5" x14ac:dyDescent="0.2">
      <c r="A14" s="51" t="s">
        <v>69</v>
      </c>
      <c r="E14" s="51"/>
    </row>
    <row r="15" spans="1:5" x14ac:dyDescent="0.2">
      <c r="A15" s="51" t="s">
        <v>70</v>
      </c>
      <c r="E15" s="51"/>
    </row>
    <row r="16" spans="1:5" x14ac:dyDescent="0.2">
      <c r="A16" s="51" t="s">
        <v>71</v>
      </c>
      <c r="E16" s="51"/>
    </row>
    <row r="17" spans="1:11" x14ac:dyDescent="0.2">
      <c r="A17" s="51" t="s">
        <v>72</v>
      </c>
      <c r="E17" s="51"/>
    </row>
    <row r="18" spans="1:11" x14ac:dyDescent="0.2">
      <c r="A18" s="51" t="s">
        <v>73</v>
      </c>
      <c r="D18" s="1"/>
      <c r="E18" s="58"/>
    </row>
    <row r="19" spans="1:11" x14ac:dyDescent="0.2">
      <c r="A19" s="51" t="s">
        <v>74</v>
      </c>
      <c r="E19" s="51"/>
    </row>
    <row r="20" spans="1:11" x14ac:dyDescent="0.2">
      <c r="A20" s="51" t="s">
        <v>75</v>
      </c>
      <c r="E20" s="51"/>
    </row>
    <row r="21" spans="1:11" x14ac:dyDescent="0.2">
      <c r="A21" s="51" t="s">
        <v>76</v>
      </c>
      <c r="E21" s="51"/>
    </row>
    <row r="22" spans="1:11" x14ac:dyDescent="0.2">
      <c r="A22" s="51" t="s">
        <v>77</v>
      </c>
      <c r="E22" s="51"/>
    </row>
    <row r="23" spans="1:11" x14ac:dyDescent="0.2">
      <c r="A23" s="51" t="s">
        <v>78</v>
      </c>
    </row>
    <row r="25" spans="1:11" x14ac:dyDescent="0.2">
      <c r="A25" s="30" t="s">
        <v>79</v>
      </c>
    </row>
    <row r="26" spans="1:11" ht="27" customHeight="1" thickBot="1" x14ac:dyDescent="0.25">
      <c r="A26" s="148" t="s">
        <v>80</v>
      </c>
      <c r="B26" s="31"/>
      <c r="C26" s="5"/>
      <c r="D26" s="5"/>
      <c r="F26" s="1"/>
      <c r="G26" s="1"/>
      <c r="H26" s="1"/>
      <c r="I26" s="1"/>
      <c r="J26" s="1"/>
      <c r="K26" s="1"/>
    </row>
    <row r="27" spans="1:11" x14ac:dyDescent="0.2">
      <c r="A27" s="66" t="s">
        <v>8</v>
      </c>
      <c r="B27" s="67" t="s">
        <v>81</v>
      </c>
      <c r="C27" s="67"/>
      <c r="D27" s="67"/>
      <c r="F27" s="1"/>
      <c r="G27" s="1"/>
      <c r="H27" s="1"/>
      <c r="I27" s="1"/>
      <c r="J27" s="1"/>
      <c r="K27" s="1"/>
    </row>
    <row r="28" spans="1:11" s="2" customFormat="1" x14ac:dyDescent="0.2">
      <c r="A28" s="64" t="s">
        <v>9</v>
      </c>
      <c r="B28" s="65" t="s">
        <v>82</v>
      </c>
      <c r="C28" s="65"/>
      <c r="D28" s="65"/>
    </row>
    <row r="29" spans="1:11" s="2" customFormat="1" x14ac:dyDescent="0.2">
      <c r="A29" s="64" t="s">
        <v>10</v>
      </c>
      <c r="B29" s="65" t="s">
        <v>83</v>
      </c>
      <c r="C29" s="65"/>
      <c r="D29" s="65"/>
    </row>
    <row r="30" spans="1:11" s="2" customFormat="1" x14ac:dyDescent="0.2">
      <c r="A30" s="64" t="s">
        <v>11</v>
      </c>
      <c r="B30" s="65" t="s">
        <v>84</v>
      </c>
      <c r="C30" s="65"/>
      <c r="D30" s="65"/>
    </row>
    <row r="31" spans="1:11" s="2" customFormat="1" ht="30" x14ac:dyDescent="0.2">
      <c r="A31" s="64" t="s">
        <v>13</v>
      </c>
      <c r="B31" s="27" t="s">
        <v>85</v>
      </c>
      <c r="C31" s="65"/>
      <c r="D31" s="65"/>
    </row>
    <row r="32" spans="1:11" s="2" customFormat="1" x14ac:dyDescent="0.2">
      <c r="A32" s="64" t="s">
        <v>12</v>
      </c>
      <c r="B32" s="65" t="s">
        <v>86</v>
      </c>
      <c r="C32" s="65"/>
      <c r="D32" s="65"/>
    </row>
    <row r="33" spans="1:9" s="2" customFormat="1" ht="30" x14ac:dyDescent="0.2">
      <c r="A33" s="64" t="s">
        <v>14</v>
      </c>
      <c r="B33" s="27" t="s">
        <v>87</v>
      </c>
      <c r="C33" s="65"/>
      <c r="D33" s="65"/>
    </row>
    <row r="34" spans="1:9" s="2" customFormat="1" ht="16" thickBot="1" x14ac:dyDescent="0.25">
      <c r="A34" s="68" t="s">
        <v>15</v>
      </c>
      <c r="B34" s="28" t="s">
        <v>88</v>
      </c>
      <c r="C34" s="69"/>
      <c r="D34" s="69"/>
    </row>
    <row r="35" spans="1:9" s="2" customFormat="1" ht="30.75" customHeight="1" thickBot="1" x14ac:dyDescent="0.25">
      <c r="A35" s="149" t="s">
        <v>89</v>
      </c>
      <c r="B35" s="33"/>
      <c r="C35" s="52"/>
      <c r="D35" s="6"/>
      <c r="E35" s="3"/>
    </row>
    <row r="36" spans="1:9" s="2" customFormat="1" ht="29.25" customHeight="1" x14ac:dyDescent="0.2">
      <c r="A36" s="66" t="s">
        <v>19</v>
      </c>
      <c r="B36" s="29" t="s">
        <v>90</v>
      </c>
      <c r="C36" s="65" t="s">
        <v>91</v>
      </c>
      <c r="D36" s="67"/>
    </row>
    <row r="37" spans="1:9" s="2" customFormat="1" ht="16" thickBot="1" x14ac:dyDescent="0.25">
      <c r="A37" s="64" t="s">
        <v>20</v>
      </c>
      <c r="B37" s="65" t="s">
        <v>92</v>
      </c>
      <c r="C37" s="65" t="s">
        <v>91</v>
      </c>
      <c r="D37" s="65"/>
    </row>
    <row r="38" spans="1:9" s="2" customFormat="1" ht="16" thickBot="1" x14ac:dyDescent="0.25">
      <c r="A38" s="64" t="s">
        <v>21</v>
      </c>
      <c r="B38" s="65" t="s">
        <v>93</v>
      </c>
      <c r="C38" s="65" t="s">
        <v>94</v>
      </c>
      <c r="D38" s="65"/>
      <c r="F38" s="150" t="s">
        <v>248</v>
      </c>
      <c r="G38" s="151"/>
      <c r="H38" s="151"/>
      <c r="I38" s="152"/>
    </row>
    <row r="39" spans="1:9" s="2" customFormat="1" x14ac:dyDescent="0.2">
      <c r="A39" s="64" t="s">
        <v>22</v>
      </c>
      <c r="B39" s="65" t="s">
        <v>95</v>
      </c>
      <c r="C39" s="65" t="s">
        <v>94</v>
      </c>
      <c r="D39" s="65"/>
      <c r="F39" s="64" t="s">
        <v>99</v>
      </c>
      <c r="G39" s="65" t="s">
        <v>100</v>
      </c>
      <c r="H39" s="65" t="s">
        <v>101</v>
      </c>
      <c r="I39" s="153" t="s">
        <v>102</v>
      </c>
    </row>
    <row r="40" spans="1:9" s="2" customFormat="1" x14ac:dyDescent="0.2">
      <c r="A40" s="99" t="s">
        <v>23</v>
      </c>
      <c r="B40" s="65" t="s">
        <v>249</v>
      </c>
      <c r="C40" s="65"/>
      <c r="D40" s="65"/>
      <c r="F40" s="64" t="s">
        <v>103</v>
      </c>
      <c r="G40" s="50">
        <v>2.0009999999999999</v>
      </c>
      <c r="H40" s="50">
        <v>1.7889999999999999</v>
      </c>
      <c r="I40" s="154">
        <f>(H40-Wcordandbag)/(G40-(Wcordandbag+Wlabel))</f>
        <v>0.93558702603928734</v>
      </c>
    </row>
    <row r="41" spans="1:9" s="2" customFormat="1" x14ac:dyDescent="0.2">
      <c r="A41" s="2" t="s">
        <v>24</v>
      </c>
      <c r="B41" s="65" t="s">
        <v>96</v>
      </c>
      <c r="C41" s="65" t="s">
        <v>94</v>
      </c>
      <c r="D41" s="65"/>
      <c r="E41" s="65"/>
      <c r="F41" s="64" t="s">
        <v>104</v>
      </c>
      <c r="G41" s="50" t="s">
        <v>105</v>
      </c>
      <c r="H41" s="50"/>
      <c r="I41" s="154" t="e">
        <f>(H41-Wcordandbag)/(G41-(Wcordandbag+Wlabel))</f>
        <v>#VALUE!</v>
      </c>
    </row>
    <row r="42" spans="1:9" s="2" customFormat="1" ht="45" x14ac:dyDescent="0.2">
      <c r="A42" s="64" t="s">
        <v>25</v>
      </c>
      <c r="B42" s="27" t="s">
        <v>97</v>
      </c>
      <c r="C42" s="65" t="s">
        <v>98</v>
      </c>
      <c r="D42" s="65"/>
      <c r="E42" s="65"/>
      <c r="F42" s="64" t="s">
        <v>106</v>
      </c>
      <c r="G42" s="50"/>
      <c r="H42" s="50"/>
      <c r="I42" s="154">
        <f>(H42-Wcordandbag)/(G42-(Wcordandbag+Wlabel))</f>
        <v>0.60288230584467573</v>
      </c>
    </row>
    <row r="43" spans="1:9" s="2" customFormat="1" x14ac:dyDescent="0.2">
      <c r="A43" s="65" t="s">
        <v>27</v>
      </c>
      <c r="B43" s="65" t="s">
        <v>92</v>
      </c>
      <c r="C43" s="65" t="s">
        <v>98</v>
      </c>
      <c r="D43" s="65"/>
      <c r="E43" s="65"/>
      <c r="F43" s="64" t="s">
        <v>107</v>
      </c>
      <c r="G43" s="50"/>
      <c r="H43" s="50"/>
      <c r="I43" s="154">
        <f>(H43-Wcordandbag)/(G43-(Wcordandbag+Wlabel))</f>
        <v>0.60288230584467573</v>
      </c>
    </row>
    <row r="44" spans="1:9" s="2" customFormat="1" ht="31" thickBot="1" x14ac:dyDescent="0.25">
      <c r="A44" s="69" t="s">
        <v>232</v>
      </c>
      <c r="B44" s="28" t="s">
        <v>250</v>
      </c>
      <c r="C44" s="69"/>
      <c r="D44" s="69"/>
      <c r="E44" s="65"/>
      <c r="F44" s="68" t="s">
        <v>105</v>
      </c>
      <c r="G44" s="155"/>
      <c r="H44" s="155"/>
      <c r="I44" s="154">
        <f>(H44-Wcordandbag)/(G44-(Wcordandbag+Wlabel))</f>
        <v>0.60288230584467573</v>
      </c>
    </row>
    <row r="45" spans="1:9" s="2" customFormat="1" ht="29.25" customHeight="1" thickBot="1" x14ac:dyDescent="0.25">
      <c r="A45" s="156" t="s">
        <v>108</v>
      </c>
      <c r="B45" s="34"/>
      <c r="C45" s="4"/>
      <c r="D45" s="4"/>
    </row>
    <row r="46" spans="1:9" s="2" customFormat="1" ht="77.25" customHeight="1" x14ac:dyDescent="0.2">
      <c r="A46" s="35" t="s">
        <v>30</v>
      </c>
      <c r="B46" s="29" t="s">
        <v>251</v>
      </c>
      <c r="C46" s="60"/>
      <c r="D46" s="60"/>
      <c r="G46" s="1"/>
    </row>
    <row r="47" spans="1:9" s="2" customFormat="1" ht="15" customHeight="1" x14ac:dyDescent="0.2">
      <c r="A47" s="65" t="s">
        <v>34</v>
      </c>
      <c r="B47" s="65" t="s">
        <v>109</v>
      </c>
      <c r="C47" s="26"/>
      <c r="D47" s="26"/>
      <c r="E47" s="61"/>
      <c r="G47" s="1"/>
      <c r="H47" s="1"/>
    </row>
    <row r="48" spans="1:9" s="2" customFormat="1" ht="15" customHeight="1" x14ac:dyDescent="0.2">
      <c r="A48" s="65" t="s">
        <v>35</v>
      </c>
      <c r="B48" s="65" t="s">
        <v>109</v>
      </c>
      <c r="C48" s="26"/>
      <c r="D48" s="26"/>
      <c r="E48" s="61"/>
      <c r="G48" s="1"/>
      <c r="H48" s="1"/>
    </row>
    <row r="49" spans="1:13" s="2" customFormat="1" ht="15" customHeight="1" x14ac:dyDescent="0.2">
      <c r="A49" s="2" t="s">
        <v>31</v>
      </c>
      <c r="C49" s="26"/>
      <c r="D49" s="26"/>
      <c r="E49" s="61"/>
      <c r="G49" s="1"/>
      <c r="H49" s="1"/>
    </row>
    <row r="50" spans="1:13" s="2" customFormat="1" ht="15" customHeight="1" thickBot="1" x14ac:dyDescent="0.25">
      <c r="A50" s="2" t="s">
        <v>33</v>
      </c>
      <c r="B50" s="27" t="s">
        <v>252</v>
      </c>
      <c r="C50" s="26"/>
    </row>
    <row r="51" spans="1:13" s="2" customFormat="1" ht="15" customHeight="1" thickBot="1" x14ac:dyDescent="0.25">
      <c r="A51" s="65" t="s">
        <v>236</v>
      </c>
      <c r="B51" s="27" t="s">
        <v>253</v>
      </c>
      <c r="C51" s="26"/>
      <c r="F51" s="140" t="s">
        <v>225</v>
      </c>
      <c r="G51" s="141" t="s">
        <v>224</v>
      </c>
      <c r="H51" s="143" t="s">
        <v>226</v>
      </c>
      <c r="I51" s="144" t="s">
        <v>240</v>
      </c>
      <c r="J51" s="144" t="s">
        <v>227</v>
      </c>
      <c r="K51" s="141" t="s">
        <v>228</v>
      </c>
      <c r="L51" s="141" t="s">
        <v>241</v>
      </c>
      <c r="M51" s="142" t="s">
        <v>242</v>
      </c>
    </row>
    <row r="52" spans="1:13" s="2" customFormat="1" ht="15" customHeight="1" x14ac:dyDescent="0.2">
      <c r="A52" s="2" t="s">
        <v>237</v>
      </c>
      <c r="B52" s="27" t="s">
        <v>254</v>
      </c>
      <c r="C52" s="61" t="s">
        <v>98</v>
      </c>
      <c r="F52" s="157" t="s">
        <v>255</v>
      </c>
      <c r="G52" s="61" t="s">
        <v>256</v>
      </c>
      <c r="H52" s="61" t="s">
        <v>257</v>
      </c>
      <c r="I52" s="158" t="s">
        <v>258</v>
      </c>
      <c r="J52" s="61" t="s">
        <v>259</v>
      </c>
      <c r="K52" s="61" t="s">
        <v>259</v>
      </c>
      <c r="L52" s="61" t="s">
        <v>260</v>
      </c>
      <c r="M52" s="153" t="s">
        <v>261</v>
      </c>
    </row>
    <row r="53" spans="1:13" s="2" customFormat="1" ht="15" customHeight="1" x14ac:dyDescent="0.2">
      <c r="A53" s="2" t="s">
        <v>325</v>
      </c>
      <c r="B53" s="27" t="s">
        <v>327</v>
      </c>
      <c r="C53" s="61" t="s">
        <v>98</v>
      </c>
      <c r="F53" s="157"/>
      <c r="G53" s="61"/>
      <c r="H53" s="61"/>
      <c r="I53" s="158"/>
      <c r="J53" s="61"/>
      <c r="K53" s="61"/>
      <c r="L53" s="61"/>
      <c r="M53" s="153"/>
    </row>
    <row r="54" spans="1:13" s="2" customFormat="1" ht="33" customHeight="1" x14ac:dyDescent="0.2">
      <c r="A54" s="2" t="s">
        <v>238</v>
      </c>
      <c r="B54" s="27" t="s">
        <v>262</v>
      </c>
      <c r="C54" s="61" t="s">
        <v>98</v>
      </c>
      <c r="F54" s="157" t="s">
        <v>263</v>
      </c>
      <c r="G54" s="61" t="s">
        <v>316</v>
      </c>
      <c r="H54" s="61" t="s">
        <v>264</v>
      </c>
      <c r="I54" s="158" t="s">
        <v>265</v>
      </c>
      <c r="J54" s="61" t="s">
        <v>266</v>
      </c>
      <c r="K54" s="61" t="s">
        <v>266</v>
      </c>
      <c r="L54" s="61" t="s">
        <v>308</v>
      </c>
      <c r="M54" s="153" t="s">
        <v>267</v>
      </c>
    </row>
    <row r="55" spans="1:13" s="2" customFormat="1" ht="30.75" customHeight="1" x14ac:dyDescent="0.2">
      <c r="A55" s="2" t="s">
        <v>239</v>
      </c>
      <c r="B55" s="27" t="s">
        <v>268</v>
      </c>
      <c r="C55" s="61" t="s">
        <v>98</v>
      </c>
      <c r="F55" s="157" t="s">
        <v>269</v>
      </c>
      <c r="G55" s="61" t="s">
        <v>270</v>
      </c>
      <c r="H55" s="61" t="s">
        <v>271</v>
      </c>
      <c r="I55" s="158" t="s">
        <v>272</v>
      </c>
      <c r="J55" s="61" t="s">
        <v>273</v>
      </c>
      <c r="K55" s="61" t="s">
        <v>273</v>
      </c>
      <c r="L55" s="61" t="s">
        <v>274</v>
      </c>
      <c r="M55" s="153" t="s">
        <v>275</v>
      </c>
    </row>
    <row r="56" spans="1:13" s="2" customFormat="1" ht="16.5" customHeight="1" x14ac:dyDescent="0.2">
      <c r="A56" s="2" t="s">
        <v>229</v>
      </c>
      <c r="B56" s="27" t="s">
        <v>276</v>
      </c>
      <c r="C56" s="61" t="s">
        <v>98</v>
      </c>
      <c r="F56" s="157" t="s">
        <v>277</v>
      </c>
      <c r="G56" s="61" t="s">
        <v>278</v>
      </c>
      <c r="H56" s="61"/>
      <c r="I56" s="158" t="s">
        <v>279</v>
      </c>
      <c r="J56" s="158"/>
      <c r="K56" s="61"/>
      <c r="L56" s="61"/>
      <c r="M56" s="153" t="s">
        <v>280</v>
      </c>
    </row>
    <row r="57" spans="1:13" s="2" customFormat="1" ht="16.5" customHeight="1" x14ac:dyDescent="0.2">
      <c r="A57" s="2" t="s">
        <v>225</v>
      </c>
      <c r="B57" s="27" t="s">
        <v>281</v>
      </c>
      <c r="C57" s="61" t="s">
        <v>98</v>
      </c>
      <c r="F57" s="159" t="s">
        <v>282</v>
      </c>
      <c r="G57" s="160" t="s">
        <v>283</v>
      </c>
      <c r="H57" s="158"/>
      <c r="I57" s="158" t="s">
        <v>284</v>
      </c>
      <c r="J57" s="61"/>
      <c r="K57" s="61"/>
      <c r="L57" s="61"/>
      <c r="M57" s="153" t="s">
        <v>285</v>
      </c>
    </row>
    <row r="58" spans="1:13" s="2" customFormat="1" ht="29.25" customHeight="1" x14ac:dyDescent="0.2">
      <c r="A58" s="2" t="s">
        <v>224</v>
      </c>
      <c r="B58" s="27" t="s">
        <v>286</v>
      </c>
      <c r="C58" s="61" t="s">
        <v>98</v>
      </c>
      <c r="F58" s="157"/>
      <c r="G58" s="61"/>
      <c r="H58" s="61"/>
      <c r="I58" s="158" t="s">
        <v>287</v>
      </c>
      <c r="J58" s="61"/>
      <c r="K58" s="61"/>
      <c r="L58" s="61"/>
      <c r="M58" s="153" t="s">
        <v>288</v>
      </c>
    </row>
    <row r="59" spans="1:13" s="2" customFormat="1" ht="16.5" customHeight="1" x14ac:dyDescent="0.2">
      <c r="A59" s="2" t="s">
        <v>226</v>
      </c>
      <c r="B59" s="27" t="s">
        <v>289</v>
      </c>
      <c r="C59" s="61" t="s">
        <v>98</v>
      </c>
      <c r="F59" s="157"/>
      <c r="G59" s="61"/>
      <c r="H59" s="61"/>
      <c r="I59" s="61" t="s">
        <v>290</v>
      </c>
      <c r="J59" s="61"/>
      <c r="K59" s="61"/>
      <c r="L59" s="61"/>
      <c r="M59" s="153" t="s">
        <v>291</v>
      </c>
    </row>
    <row r="60" spans="1:13" s="2" customFormat="1" x14ac:dyDescent="0.2">
      <c r="A60" s="2" t="s">
        <v>292</v>
      </c>
      <c r="B60" s="61" t="s">
        <v>293</v>
      </c>
      <c r="C60" s="61" t="s">
        <v>98</v>
      </c>
      <c r="F60" s="157"/>
      <c r="G60" s="61"/>
      <c r="H60" s="61"/>
      <c r="I60" s="61" t="s">
        <v>294</v>
      </c>
      <c r="J60" s="61"/>
      <c r="K60" s="61"/>
      <c r="L60" s="61"/>
      <c r="M60" s="153" t="s">
        <v>295</v>
      </c>
    </row>
    <row r="61" spans="1:13" s="2" customFormat="1" x14ac:dyDescent="0.2">
      <c r="A61" s="2" t="s">
        <v>227</v>
      </c>
      <c r="B61" s="61" t="s">
        <v>296</v>
      </c>
      <c r="C61" s="61"/>
      <c r="F61" s="157"/>
      <c r="G61" s="61"/>
      <c r="H61" s="61"/>
      <c r="I61" s="61" t="s">
        <v>297</v>
      </c>
      <c r="J61" s="61"/>
      <c r="K61" s="61"/>
      <c r="L61" s="61"/>
      <c r="M61" s="153"/>
    </row>
    <row r="62" spans="1:13" s="2" customFormat="1" x14ac:dyDescent="0.2">
      <c r="A62" s="2" t="s">
        <v>228</v>
      </c>
      <c r="B62" s="61" t="s">
        <v>298</v>
      </c>
      <c r="C62" s="61" t="s">
        <v>98</v>
      </c>
      <c r="F62" s="157"/>
      <c r="G62" s="61"/>
      <c r="H62" s="61"/>
      <c r="I62" s="61" t="s">
        <v>299</v>
      </c>
      <c r="J62" s="61"/>
      <c r="K62" s="61"/>
      <c r="L62" s="61"/>
      <c r="M62" s="153"/>
    </row>
    <row r="63" spans="1:13" s="2" customFormat="1" x14ac:dyDescent="0.2">
      <c r="A63" s="1" t="s">
        <v>241</v>
      </c>
      <c r="B63" s="65" t="s">
        <v>300</v>
      </c>
      <c r="C63" s="61" t="s">
        <v>98</v>
      </c>
      <c r="F63" s="157"/>
      <c r="G63" s="61"/>
      <c r="H63" s="61"/>
      <c r="I63" s="61" t="s">
        <v>301</v>
      </c>
      <c r="J63" s="61"/>
      <c r="K63" s="61"/>
      <c r="L63" s="61"/>
      <c r="M63" s="153"/>
    </row>
    <row r="64" spans="1:13" s="2" customFormat="1" ht="16" thickBot="1" x14ac:dyDescent="0.25">
      <c r="A64" s="1" t="s">
        <v>242</v>
      </c>
      <c r="B64" s="65" t="s">
        <v>302</v>
      </c>
      <c r="C64" s="61" t="s">
        <v>98</v>
      </c>
      <c r="F64" s="161"/>
      <c r="G64" s="61"/>
      <c r="H64" s="61"/>
      <c r="I64" s="61" t="s">
        <v>303</v>
      </c>
      <c r="J64" s="61"/>
      <c r="K64" s="61"/>
      <c r="L64" s="61"/>
      <c r="M64" s="153"/>
    </row>
    <row r="65" spans="1:16" s="2" customFormat="1" ht="21" customHeight="1" thickBot="1" x14ac:dyDescent="0.25">
      <c r="A65" s="150" t="s">
        <v>110</v>
      </c>
      <c r="B65" s="151"/>
      <c r="C65" s="162"/>
      <c r="D65" s="163"/>
      <c r="F65" s="164"/>
      <c r="G65" s="62"/>
      <c r="H65" s="62"/>
      <c r="I65" s="62" t="s">
        <v>304</v>
      </c>
      <c r="J65" s="62"/>
      <c r="K65" s="62"/>
      <c r="L65" s="62"/>
      <c r="M65" s="165"/>
    </row>
    <row r="66" spans="1:16" s="2" customFormat="1" ht="30" x14ac:dyDescent="0.2">
      <c r="A66" s="64" t="s">
        <v>38</v>
      </c>
      <c r="B66" s="27" t="s">
        <v>111</v>
      </c>
      <c r="C66" s="26"/>
    </row>
    <row r="67" spans="1:16" s="2" customFormat="1" ht="27.75" customHeight="1" x14ac:dyDescent="0.2">
      <c r="A67" s="64" t="s">
        <v>39</v>
      </c>
      <c r="B67" s="27" t="s">
        <v>112</v>
      </c>
      <c r="C67" s="26"/>
    </row>
    <row r="68" spans="1:16" s="2" customFormat="1" ht="18" customHeight="1" thickBot="1" x14ac:dyDescent="0.25">
      <c r="A68" s="68" t="s">
        <v>44</v>
      </c>
      <c r="B68" s="69" t="s">
        <v>113</v>
      </c>
      <c r="C68" s="62"/>
      <c r="D68" s="62"/>
    </row>
    <row r="69" spans="1:16" ht="16" thickBot="1" x14ac:dyDescent="0.25">
      <c r="B69" s="31"/>
      <c r="C69" s="5"/>
      <c r="D69" s="5"/>
      <c r="H69" s="1"/>
      <c r="I69" s="1"/>
      <c r="J69" s="1"/>
      <c r="K69" s="1"/>
      <c r="L69" s="1"/>
      <c r="M69" s="1"/>
      <c r="N69" s="1"/>
      <c r="O69" s="1"/>
      <c r="P69" s="1"/>
    </row>
    <row r="70" spans="1:16" s="160" customFormat="1" ht="16" thickBot="1" x14ac:dyDescent="0.25">
      <c r="A70" s="166" t="s">
        <v>114</v>
      </c>
      <c r="B70" s="167"/>
      <c r="C70" s="168"/>
      <c r="D70" s="168"/>
      <c r="G70" s="158"/>
      <c r="H70" s="158"/>
      <c r="I70" s="158"/>
      <c r="J70" s="158"/>
      <c r="K70" s="158"/>
      <c r="L70" s="158"/>
      <c r="M70" s="158"/>
      <c r="N70" s="158"/>
      <c r="O70" s="158"/>
      <c r="P70" s="158"/>
    </row>
    <row r="71" spans="1:16" x14ac:dyDescent="0.2">
      <c r="A71" s="169" t="s">
        <v>42</v>
      </c>
      <c r="B71" s="31" t="s">
        <v>115</v>
      </c>
      <c r="C71" s="5"/>
      <c r="G71" s="1"/>
      <c r="H71" s="1"/>
      <c r="I71" s="1"/>
      <c r="J71" s="1"/>
      <c r="K71" s="1"/>
      <c r="L71" s="1"/>
      <c r="M71" s="1"/>
      <c r="N71" s="1"/>
      <c r="O71" s="1"/>
      <c r="P71" s="1"/>
    </row>
    <row r="72" spans="1:16" x14ac:dyDescent="0.2">
      <c r="A72" s="169" t="s">
        <v>43</v>
      </c>
      <c r="B72" s="31" t="s">
        <v>116</v>
      </c>
      <c r="C72" s="5"/>
      <c r="G72" s="1"/>
      <c r="H72" s="1"/>
      <c r="I72" s="1"/>
      <c r="J72" s="1"/>
      <c r="K72" s="1"/>
      <c r="L72" s="1"/>
      <c r="M72" s="1"/>
      <c r="N72" s="1"/>
      <c r="O72" s="1"/>
      <c r="P72" s="1"/>
    </row>
    <row r="73" spans="1:16" x14ac:dyDescent="0.2">
      <c r="A73" s="169" t="s">
        <v>44</v>
      </c>
      <c r="B73" s="36" t="s">
        <v>117</v>
      </c>
      <c r="C73" s="5"/>
      <c r="G73" s="1"/>
      <c r="H73" s="1"/>
      <c r="I73" s="1"/>
      <c r="J73" s="1"/>
      <c r="K73" s="1"/>
      <c r="L73" s="1"/>
      <c r="M73" s="1"/>
      <c r="N73" s="1"/>
      <c r="O73" s="1"/>
      <c r="P73" s="1"/>
    </row>
    <row r="74" spans="1:16" x14ac:dyDescent="0.2">
      <c r="A74" s="169" t="s">
        <v>45</v>
      </c>
      <c r="B74" s="31" t="s">
        <v>118</v>
      </c>
      <c r="C74" s="5"/>
      <c r="G74" s="1"/>
      <c r="H74" s="1"/>
      <c r="I74" s="1"/>
      <c r="J74" s="1"/>
      <c r="K74" s="1"/>
      <c r="L74" s="1"/>
      <c r="M74" s="1"/>
      <c r="N74" s="1"/>
      <c r="O74" s="1"/>
      <c r="P74" s="1"/>
    </row>
    <row r="75" spans="1:16" ht="18" customHeight="1" x14ac:dyDescent="0.2">
      <c r="A75" s="170" t="s">
        <v>46</v>
      </c>
      <c r="B75" s="36" t="s">
        <v>120</v>
      </c>
      <c r="C75" s="5"/>
      <c r="G75" s="1"/>
      <c r="H75" s="1"/>
      <c r="I75" s="1"/>
      <c r="J75" s="1"/>
      <c r="K75" s="1"/>
      <c r="L75" s="1"/>
      <c r="M75" s="1"/>
      <c r="N75" s="1"/>
      <c r="O75" s="1"/>
      <c r="P75" s="1"/>
    </row>
    <row r="76" spans="1:16" ht="30" x14ac:dyDescent="0.2">
      <c r="A76" s="171" t="s">
        <v>121</v>
      </c>
      <c r="B76" s="30" t="s">
        <v>122</v>
      </c>
      <c r="C76" s="5"/>
      <c r="G76" s="1"/>
      <c r="H76" s="1"/>
      <c r="I76" s="1"/>
      <c r="J76" s="1"/>
      <c r="K76" s="1"/>
      <c r="L76" s="1"/>
      <c r="M76" s="1"/>
      <c r="N76" s="1"/>
      <c r="O76" s="1"/>
      <c r="P76" s="1"/>
    </row>
    <row r="77" spans="1:16" ht="30" x14ac:dyDescent="0.2">
      <c r="A77" s="171" t="s">
        <v>48</v>
      </c>
      <c r="B77" s="30" t="s">
        <v>123</v>
      </c>
      <c r="C77" s="5"/>
      <c r="G77" s="1"/>
      <c r="H77" s="1"/>
      <c r="I77" s="1"/>
      <c r="J77" s="1"/>
      <c r="K77" s="1"/>
      <c r="L77" s="1"/>
      <c r="M77" s="1"/>
      <c r="N77" s="1"/>
      <c r="O77" s="1"/>
      <c r="P77" s="1"/>
    </row>
    <row r="78" spans="1:16" x14ac:dyDescent="0.2">
      <c r="A78" s="171" t="s">
        <v>49</v>
      </c>
      <c r="B78" s="11" t="s">
        <v>124</v>
      </c>
      <c r="C78" s="5" t="s">
        <v>125</v>
      </c>
      <c r="G78" s="1"/>
      <c r="H78" s="1"/>
      <c r="I78" s="1"/>
      <c r="J78" s="1"/>
      <c r="K78" s="1"/>
      <c r="L78" s="1"/>
      <c r="M78" s="1"/>
      <c r="N78" s="1"/>
      <c r="O78" s="1"/>
      <c r="P78" s="1"/>
    </row>
    <row r="79" spans="1:16" x14ac:dyDescent="0.2">
      <c r="A79" s="171" t="s">
        <v>50</v>
      </c>
      <c r="B79" s="11" t="s">
        <v>126</v>
      </c>
      <c r="C79" s="5" t="s">
        <v>127</v>
      </c>
      <c r="G79" s="1"/>
      <c r="H79" s="1"/>
      <c r="I79" s="1"/>
      <c r="J79" s="1"/>
      <c r="K79" s="1"/>
      <c r="L79" s="1"/>
      <c r="M79" s="1"/>
      <c r="N79" s="1"/>
      <c r="O79" s="1"/>
      <c r="P79" s="1"/>
    </row>
    <row r="80" spans="1:16" x14ac:dyDescent="0.2">
      <c r="A80" s="170" t="s">
        <v>51</v>
      </c>
      <c r="B80" s="32" t="s">
        <v>129</v>
      </c>
      <c r="C80" s="5"/>
      <c r="G80" s="1"/>
      <c r="H80" s="1"/>
      <c r="I80" s="1"/>
      <c r="J80" s="1"/>
      <c r="K80" s="1"/>
      <c r="L80" s="1"/>
      <c r="M80" s="1"/>
      <c r="N80" s="1"/>
      <c r="O80" s="1"/>
      <c r="P80" s="1"/>
    </row>
    <row r="81" spans="1:16" ht="30" x14ac:dyDescent="0.2">
      <c r="A81" s="172" t="s">
        <v>52</v>
      </c>
      <c r="B81" s="32" t="s">
        <v>305</v>
      </c>
      <c r="G81" s="1"/>
      <c r="H81" s="1"/>
      <c r="I81" s="1"/>
      <c r="J81" s="1"/>
      <c r="K81" s="1"/>
      <c r="L81" s="1"/>
      <c r="M81" s="1"/>
      <c r="N81" s="1"/>
      <c r="O81" s="1"/>
      <c r="P81" s="1"/>
    </row>
    <row r="82" spans="1:16" ht="30" x14ac:dyDescent="0.2">
      <c r="A82" s="172" t="s">
        <v>53</v>
      </c>
      <c r="B82" s="32" t="s">
        <v>92</v>
      </c>
    </row>
    <row r="83" spans="1:16" x14ac:dyDescent="0.2">
      <c r="A83" s="169" t="s">
        <v>54</v>
      </c>
      <c r="B83" s="11" t="s">
        <v>130</v>
      </c>
    </row>
    <row r="84" spans="1:16" x14ac:dyDescent="0.2">
      <c r="A84" s="169" t="s">
        <v>55</v>
      </c>
      <c r="B84" s="11" t="s">
        <v>131</v>
      </c>
    </row>
    <row r="85" spans="1:16" x14ac:dyDescent="0.2">
      <c r="A85" s="30" t="s">
        <v>318</v>
      </c>
      <c r="B85" s="30" t="s">
        <v>132</v>
      </c>
    </row>
    <row r="86" spans="1:16" x14ac:dyDescent="0.2">
      <c r="A86" s="30" t="s">
        <v>319</v>
      </c>
      <c r="B86" s="30" t="s">
        <v>133</v>
      </c>
    </row>
    <row r="87" spans="1:16" x14ac:dyDescent="0.2">
      <c r="A87" s="30" t="s">
        <v>320</v>
      </c>
      <c r="B87" s="30" t="s">
        <v>134</v>
      </c>
    </row>
    <row r="88" spans="1:16" x14ac:dyDescent="0.2">
      <c r="A88" s="30" t="s">
        <v>321</v>
      </c>
      <c r="B88" s="30" t="s">
        <v>135</v>
      </c>
    </row>
    <row r="89" spans="1:16" x14ac:dyDescent="0.2">
      <c r="A89" s="30" t="s">
        <v>60</v>
      </c>
      <c r="B89" s="30" t="s">
        <v>136</v>
      </c>
    </row>
    <row r="90" spans="1:16" x14ac:dyDescent="0.2">
      <c r="A90" s="30" t="s">
        <v>61</v>
      </c>
      <c r="B90" s="30" t="s">
        <v>137</v>
      </c>
    </row>
    <row r="92" spans="1:16" x14ac:dyDescent="0.2">
      <c r="A92" s="37" t="s">
        <v>138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25" workbookViewId="0">
      <selection activeCell="E38" sqref="E38"/>
    </sheetView>
  </sheetViews>
  <sheetFormatPr baseColWidth="10" defaultColWidth="11.33203125" defaultRowHeight="15" x14ac:dyDescent="0.2"/>
  <cols>
    <col min="3" max="3" width="13.33203125" style="16" customWidth="1"/>
    <col min="4" max="4" width="6.1640625" style="17" customWidth="1"/>
    <col min="5" max="5" width="11.33203125" style="17" customWidth="1"/>
    <col min="6" max="6" width="9.83203125" style="17" customWidth="1"/>
    <col min="7" max="7" width="87" customWidth="1"/>
  </cols>
  <sheetData>
    <row r="1" spans="1:7" x14ac:dyDescent="0.2">
      <c r="A1" t="s">
        <v>139</v>
      </c>
      <c r="B1" t="s">
        <v>140</v>
      </c>
      <c r="C1" s="16" t="s">
        <v>141</v>
      </c>
      <c r="D1" s="17" t="s">
        <v>142</v>
      </c>
      <c r="E1" s="17" t="s">
        <v>143</v>
      </c>
      <c r="F1" s="17" t="s">
        <v>144</v>
      </c>
    </row>
    <row r="2" spans="1:7" s="18" customFormat="1" x14ac:dyDescent="0.2">
      <c r="A2" s="18">
        <v>1</v>
      </c>
      <c r="B2" s="18" t="s">
        <v>145</v>
      </c>
      <c r="C2" s="19">
        <v>42163</v>
      </c>
      <c r="D2" s="20" t="str">
        <f ca="1">IF(AND(C2&lt;&gt;"",B2&lt;&gt;"Resolved"),TODAY()-C2,"")</f>
        <v/>
      </c>
      <c r="E2" s="20" t="s">
        <v>146</v>
      </c>
      <c r="F2" s="20" t="s">
        <v>147</v>
      </c>
      <c r="G2" s="18" t="s">
        <v>148</v>
      </c>
    </row>
    <row r="3" spans="1:7" s="18" customFormat="1" x14ac:dyDescent="0.2">
      <c r="A3" s="18">
        <f>A2+1</f>
        <v>2</v>
      </c>
      <c r="B3" s="18" t="s">
        <v>145</v>
      </c>
      <c r="C3" s="19">
        <v>42163</v>
      </c>
      <c r="D3" s="20" t="str">
        <f t="shared" ref="D3:D41" ca="1" si="0">IF(AND(C3&lt;&gt;"",B3&lt;&gt;"Resolved"),TODAY()-C3,"")</f>
        <v/>
      </c>
      <c r="E3" s="20" t="s">
        <v>146</v>
      </c>
      <c r="F3" s="20" t="s">
        <v>147</v>
      </c>
      <c r="G3" s="18" t="s">
        <v>149</v>
      </c>
    </row>
    <row r="4" spans="1:7" s="18" customFormat="1" x14ac:dyDescent="0.2">
      <c r="A4" s="18">
        <v>3</v>
      </c>
      <c r="B4" s="18" t="s">
        <v>145</v>
      </c>
      <c r="C4" s="19">
        <v>42170</v>
      </c>
      <c r="D4" s="20" t="str">
        <f t="shared" ca="1" si="0"/>
        <v/>
      </c>
      <c r="E4" s="20" t="s">
        <v>150</v>
      </c>
      <c r="F4" s="20" t="s">
        <v>147</v>
      </c>
      <c r="G4" s="18" t="s">
        <v>151</v>
      </c>
    </row>
    <row r="5" spans="1:7" s="18" customFormat="1" x14ac:dyDescent="0.2">
      <c r="A5" s="18">
        <v>4</v>
      </c>
      <c r="B5" s="18" t="s">
        <v>145</v>
      </c>
      <c r="C5" s="19">
        <v>42170</v>
      </c>
      <c r="D5" s="20" t="str">
        <f t="shared" ca="1" si="0"/>
        <v/>
      </c>
      <c r="E5" s="20" t="s">
        <v>150</v>
      </c>
      <c r="F5" s="20" t="s">
        <v>147</v>
      </c>
      <c r="G5" s="18" t="s">
        <v>152</v>
      </c>
    </row>
    <row r="6" spans="1:7" s="18" customFormat="1" x14ac:dyDescent="0.2">
      <c r="A6" s="18">
        <v>5</v>
      </c>
      <c r="B6" s="18" t="s">
        <v>145</v>
      </c>
      <c r="C6" s="19">
        <v>42170</v>
      </c>
      <c r="D6" s="20" t="str">
        <f t="shared" ca="1" si="0"/>
        <v/>
      </c>
      <c r="E6" s="20" t="s">
        <v>150</v>
      </c>
      <c r="F6" s="20" t="s">
        <v>147</v>
      </c>
      <c r="G6" s="18" t="s">
        <v>153</v>
      </c>
    </row>
    <row r="7" spans="1:7" s="21" customFormat="1" ht="28.5" customHeight="1" x14ac:dyDescent="0.2">
      <c r="A7" s="21">
        <v>6</v>
      </c>
      <c r="B7" s="21" t="s">
        <v>154</v>
      </c>
      <c r="C7" s="22">
        <v>42170</v>
      </c>
      <c r="D7" s="23">
        <f ca="1">IF(AND(C7&lt;&gt;"",B7&lt;&gt;"Resolved"),TODAY()-C7,"")</f>
        <v>648</v>
      </c>
      <c r="E7" s="23" t="s">
        <v>150</v>
      </c>
      <c r="F7" s="23"/>
      <c r="G7" s="41" t="s">
        <v>155</v>
      </c>
    </row>
    <row r="8" spans="1:7" x14ac:dyDescent="0.2">
      <c r="G8" s="24" t="s">
        <v>156</v>
      </c>
    </row>
    <row r="9" spans="1:7" s="43" customFormat="1" ht="30" x14ac:dyDescent="0.2">
      <c r="A9" s="43">
        <v>7</v>
      </c>
      <c r="B9" s="43" t="s">
        <v>154</v>
      </c>
      <c r="C9" s="44">
        <v>42170</v>
      </c>
      <c r="D9" s="45">
        <f t="shared" ca="1" si="0"/>
        <v>648</v>
      </c>
      <c r="E9" s="45" t="s">
        <v>150</v>
      </c>
      <c r="F9" s="45" t="s">
        <v>146</v>
      </c>
      <c r="G9" s="46" t="s">
        <v>157</v>
      </c>
    </row>
    <row r="10" spans="1:7" s="18" customFormat="1" ht="30" x14ac:dyDescent="0.2">
      <c r="C10" s="19"/>
      <c r="D10" s="20" t="str">
        <f ca="1">IF(AND(C10&lt;&gt;"",B10&lt;&gt;"Resolved"),TODAY()-C10,"")</f>
        <v/>
      </c>
      <c r="E10" s="20"/>
      <c r="F10" s="20"/>
      <c r="G10" s="47" t="s">
        <v>158</v>
      </c>
    </row>
    <row r="11" spans="1:7" s="18" customFormat="1" ht="30" x14ac:dyDescent="0.2">
      <c r="C11" s="19"/>
      <c r="D11" s="20" t="str">
        <f t="shared" ca="1" si="0"/>
        <v/>
      </c>
      <c r="E11" s="20"/>
      <c r="F11" s="20"/>
      <c r="G11" s="47" t="s">
        <v>159</v>
      </c>
    </row>
    <row r="12" spans="1:7" s="38" customFormat="1" x14ac:dyDescent="0.2">
      <c r="A12" s="38">
        <v>8</v>
      </c>
      <c r="B12" s="38" t="s">
        <v>145</v>
      </c>
      <c r="C12" s="39">
        <v>42279</v>
      </c>
      <c r="D12" s="40" t="str">
        <f t="shared" ca="1" si="0"/>
        <v/>
      </c>
      <c r="E12" s="40" t="s">
        <v>147</v>
      </c>
      <c r="F12" s="40" t="s">
        <v>147</v>
      </c>
      <c r="G12" s="38" t="s">
        <v>160</v>
      </c>
    </row>
    <row r="13" spans="1:7" s="38" customFormat="1" ht="30" x14ac:dyDescent="0.2">
      <c r="C13" s="39"/>
      <c r="D13" s="40"/>
      <c r="E13" s="40"/>
      <c r="F13" s="40"/>
      <c r="G13" s="63" t="s">
        <v>161</v>
      </c>
    </row>
    <row r="14" spans="1:7" s="18" customFormat="1" x14ac:dyDescent="0.2">
      <c r="A14" s="18">
        <f>A12+1</f>
        <v>9</v>
      </c>
      <c r="B14" s="18" t="s">
        <v>145</v>
      </c>
      <c r="C14" s="19"/>
      <c r="D14" s="20" t="str">
        <f t="shared" ca="1" si="0"/>
        <v/>
      </c>
      <c r="E14" s="20" t="s">
        <v>146</v>
      </c>
      <c r="F14" s="20" t="s">
        <v>146</v>
      </c>
      <c r="G14" s="18" t="s">
        <v>162</v>
      </c>
    </row>
    <row r="15" spans="1:7" s="18" customFormat="1" x14ac:dyDescent="0.2">
      <c r="A15" s="18">
        <f>A14+1</f>
        <v>10</v>
      </c>
      <c r="B15" s="18" t="s">
        <v>145</v>
      </c>
      <c r="C15" s="19"/>
      <c r="D15" s="20" t="str">
        <f t="shared" ca="1" si="0"/>
        <v/>
      </c>
      <c r="E15" s="20" t="s">
        <v>146</v>
      </c>
      <c r="F15" s="20" t="s">
        <v>147</v>
      </c>
      <c r="G15" s="18" t="s">
        <v>163</v>
      </c>
    </row>
    <row r="16" spans="1:7" s="18" customFormat="1" x14ac:dyDescent="0.2">
      <c r="A16" s="18">
        <f>A15+1</f>
        <v>11</v>
      </c>
      <c r="B16" s="18" t="s">
        <v>145</v>
      </c>
      <c r="C16" s="19"/>
      <c r="D16" s="20" t="str">
        <f t="shared" ca="1" si="0"/>
        <v/>
      </c>
      <c r="E16" s="20" t="s">
        <v>146</v>
      </c>
      <c r="F16" s="20" t="s">
        <v>146</v>
      </c>
      <c r="G16" s="18" t="s">
        <v>164</v>
      </c>
    </row>
    <row r="17" spans="1:7" s="18" customFormat="1" x14ac:dyDescent="0.2">
      <c r="A17" s="18">
        <f>A16+1</f>
        <v>12</v>
      </c>
      <c r="B17" s="18" t="s">
        <v>145</v>
      </c>
      <c r="C17" s="19"/>
      <c r="D17" s="20" t="str">
        <f t="shared" ca="1" si="0"/>
        <v/>
      </c>
      <c r="E17" s="20" t="s">
        <v>146</v>
      </c>
      <c r="F17" s="20" t="s">
        <v>147</v>
      </c>
      <c r="G17" s="18" t="s">
        <v>165</v>
      </c>
    </row>
    <row r="18" spans="1:7" s="18" customFormat="1" x14ac:dyDescent="0.2">
      <c r="A18" s="18">
        <f>A17+1</f>
        <v>13</v>
      </c>
      <c r="B18" s="18" t="s">
        <v>145</v>
      </c>
      <c r="C18" s="19"/>
      <c r="D18" s="20" t="str">
        <f t="shared" ca="1" si="0"/>
        <v/>
      </c>
      <c r="E18" s="20" t="s">
        <v>146</v>
      </c>
      <c r="F18" s="20" t="s">
        <v>147</v>
      </c>
      <c r="G18" s="18" t="s">
        <v>166</v>
      </c>
    </row>
    <row r="19" spans="1:7" s="18" customFormat="1" x14ac:dyDescent="0.2">
      <c r="C19" s="19"/>
      <c r="D19" s="20"/>
      <c r="E19" s="20"/>
      <c r="F19" s="20"/>
      <c r="G19" s="18" t="s">
        <v>167</v>
      </c>
    </row>
    <row r="20" spans="1:7" s="18" customFormat="1" x14ac:dyDescent="0.2">
      <c r="A20" s="18">
        <f>A18+1</f>
        <v>14</v>
      </c>
      <c r="B20" s="18" t="s">
        <v>145</v>
      </c>
      <c r="C20" s="19"/>
      <c r="D20" s="20" t="str">
        <f t="shared" ca="1" si="0"/>
        <v/>
      </c>
      <c r="E20" s="20" t="s">
        <v>146</v>
      </c>
      <c r="F20" s="20" t="s">
        <v>147</v>
      </c>
      <c r="G20" s="18" t="s">
        <v>168</v>
      </c>
    </row>
    <row r="21" spans="1:7" s="18" customFormat="1" x14ac:dyDescent="0.2">
      <c r="C21" s="19"/>
      <c r="D21" s="20"/>
      <c r="E21" s="20"/>
      <c r="F21" s="20" t="s">
        <v>146</v>
      </c>
      <c r="G21" s="18" t="s">
        <v>169</v>
      </c>
    </row>
    <row r="22" spans="1:7" s="18" customFormat="1" ht="60" x14ac:dyDescent="0.2">
      <c r="C22" s="19"/>
      <c r="D22" s="20"/>
      <c r="E22" s="20"/>
      <c r="F22" s="18" t="s">
        <v>146</v>
      </c>
      <c r="G22" s="47" t="s">
        <v>170</v>
      </c>
    </row>
    <row r="23" spans="1:7" s="18" customFormat="1" x14ac:dyDescent="0.2">
      <c r="A23" s="18">
        <f>A20+1</f>
        <v>15</v>
      </c>
      <c r="B23" s="18" t="s">
        <v>145</v>
      </c>
      <c r="C23" s="19"/>
      <c r="D23" s="20" t="str">
        <f t="shared" ca="1" si="0"/>
        <v/>
      </c>
      <c r="E23" s="20" t="s">
        <v>146</v>
      </c>
      <c r="F23" s="20" t="s">
        <v>147</v>
      </c>
      <c r="G23" s="18" t="s">
        <v>171</v>
      </c>
    </row>
    <row r="24" spans="1:7" s="18" customFormat="1" x14ac:dyDescent="0.2">
      <c r="C24" s="19"/>
      <c r="D24" s="20"/>
      <c r="E24" s="20"/>
      <c r="F24" s="20" t="s">
        <v>146</v>
      </c>
      <c r="G24" s="18" t="s">
        <v>172</v>
      </c>
    </row>
    <row r="25" spans="1:7" s="18" customFormat="1" x14ac:dyDescent="0.2">
      <c r="C25" s="59"/>
      <c r="D25" s="20"/>
      <c r="E25" s="20"/>
      <c r="F25" s="20"/>
      <c r="G25" s="18" t="s">
        <v>173</v>
      </c>
    </row>
    <row r="26" spans="1:7" s="18" customFormat="1" x14ac:dyDescent="0.2">
      <c r="C26" s="59"/>
      <c r="D26" s="20"/>
      <c r="E26" s="20"/>
      <c r="F26" s="20"/>
      <c r="G26" s="18" t="s">
        <v>174</v>
      </c>
    </row>
    <row r="27" spans="1:7" s="18" customFormat="1" x14ac:dyDescent="0.2">
      <c r="C27" s="19"/>
      <c r="D27" s="20"/>
      <c r="E27" s="20"/>
      <c r="F27" s="20"/>
      <c r="G27" s="18" t="s">
        <v>175</v>
      </c>
    </row>
    <row r="28" spans="1:7" s="18" customFormat="1" x14ac:dyDescent="0.2">
      <c r="C28" s="19"/>
      <c r="D28" s="20"/>
      <c r="E28" s="20"/>
      <c r="F28" s="20"/>
      <c r="G28" s="18" t="s">
        <v>176</v>
      </c>
    </row>
    <row r="29" spans="1:7" s="18" customFormat="1" x14ac:dyDescent="0.2">
      <c r="A29" s="18">
        <f>A23+1</f>
        <v>16</v>
      </c>
      <c r="B29" s="18" t="s">
        <v>145</v>
      </c>
      <c r="C29" s="19"/>
      <c r="D29" s="20" t="str">
        <f t="shared" ca="1" si="0"/>
        <v/>
      </c>
      <c r="E29" s="20" t="s">
        <v>146</v>
      </c>
      <c r="F29" s="20" t="s">
        <v>147</v>
      </c>
      <c r="G29" s="18" t="s">
        <v>177</v>
      </c>
    </row>
    <row r="30" spans="1:7" s="18" customFormat="1" x14ac:dyDescent="0.2">
      <c r="C30" s="19"/>
      <c r="D30" s="20"/>
      <c r="E30" s="20"/>
      <c r="F30" s="20"/>
      <c r="G30" s="18" t="s">
        <v>178</v>
      </c>
    </row>
    <row r="31" spans="1:7" s="18" customFormat="1" x14ac:dyDescent="0.2">
      <c r="A31" s="18">
        <f>A29+1</f>
        <v>17</v>
      </c>
      <c r="B31" s="18" t="s">
        <v>145</v>
      </c>
      <c r="C31" s="19"/>
      <c r="D31" s="20" t="str">
        <f t="shared" ca="1" si="0"/>
        <v/>
      </c>
      <c r="E31" s="20" t="s">
        <v>146</v>
      </c>
      <c r="F31" s="20" t="s">
        <v>147</v>
      </c>
      <c r="G31" s="18" t="s">
        <v>179</v>
      </c>
    </row>
    <row r="32" spans="1:7" s="18" customFormat="1" x14ac:dyDescent="0.2">
      <c r="C32" s="19"/>
      <c r="D32" s="20"/>
      <c r="E32" s="20"/>
      <c r="F32" s="20"/>
      <c r="G32" s="18" t="s">
        <v>180</v>
      </c>
    </row>
    <row r="33" spans="1:7" s="18" customFormat="1" x14ac:dyDescent="0.2">
      <c r="A33" s="18">
        <f>A31+1</f>
        <v>18</v>
      </c>
      <c r="B33" s="18" t="s">
        <v>145</v>
      </c>
      <c r="C33" s="19"/>
      <c r="D33" s="20" t="str">
        <f t="shared" ca="1" si="0"/>
        <v/>
      </c>
      <c r="E33" s="20" t="s">
        <v>146</v>
      </c>
      <c r="F33" s="20" t="s">
        <v>147</v>
      </c>
      <c r="G33" s="18" t="s">
        <v>181</v>
      </c>
    </row>
    <row r="34" spans="1:7" s="18" customFormat="1" x14ac:dyDescent="0.2">
      <c r="A34" s="18">
        <v>19</v>
      </c>
      <c r="B34" s="18" t="s">
        <v>145</v>
      </c>
      <c r="D34" s="20" t="str">
        <f t="shared" ca="1" si="0"/>
        <v/>
      </c>
      <c r="E34" s="18" t="s">
        <v>147</v>
      </c>
      <c r="F34" s="18" t="s">
        <v>146</v>
      </c>
      <c r="G34" s="18" t="s">
        <v>182</v>
      </c>
    </row>
    <row r="35" spans="1:7" s="24" customFormat="1" x14ac:dyDescent="0.2">
      <c r="A35" s="24">
        <v>20</v>
      </c>
      <c r="B35" s="24" t="s">
        <v>183</v>
      </c>
      <c r="D35" s="25" t="str">
        <f t="shared" ca="1" si="0"/>
        <v/>
      </c>
      <c r="E35" s="25" t="s">
        <v>147</v>
      </c>
      <c r="F35" s="24" t="s">
        <v>146</v>
      </c>
      <c r="G35" s="24" t="s">
        <v>184</v>
      </c>
    </row>
    <row r="36" spans="1:7" s="24" customFormat="1" x14ac:dyDescent="0.2">
      <c r="D36" s="25"/>
      <c r="E36" s="25"/>
      <c r="G36" s="24" t="s">
        <v>185</v>
      </c>
    </row>
    <row r="37" spans="1:7" s="18" customFormat="1" x14ac:dyDescent="0.2">
      <c r="A37" s="18">
        <v>21</v>
      </c>
      <c r="B37" s="18" t="s">
        <v>145</v>
      </c>
      <c r="D37" s="20" t="str">
        <f t="shared" ca="1" si="0"/>
        <v/>
      </c>
      <c r="E37" s="20" t="s">
        <v>147</v>
      </c>
      <c r="F37" s="18" t="s">
        <v>146</v>
      </c>
      <c r="G37" s="18" t="s">
        <v>186</v>
      </c>
    </row>
    <row r="38" spans="1:7" s="18" customFormat="1" x14ac:dyDescent="0.2">
      <c r="A38" s="18">
        <v>22</v>
      </c>
      <c r="B38" s="18" t="s">
        <v>145</v>
      </c>
      <c r="D38" s="20" t="str">
        <f t="shared" ca="1" si="0"/>
        <v/>
      </c>
      <c r="E38" s="18" t="s">
        <v>146</v>
      </c>
      <c r="F38" s="18" t="s">
        <v>147</v>
      </c>
      <c r="G38" s="18" t="s">
        <v>187</v>
      </c>
    </row>
    <row r="39" spans="1:7" s="18" customFormat="1" x14ac:dyDescent="0.2">
      <c r="A39" s="18">
        <v>23</v>
      </c>
      <c r="C39" s="19">
        <v>42522</v>
      </c>
      <c r="D39" s="20"/>
      <c r="E39" s="18" t="s">
        <v>146</v>
      </c>
      <c r="F39" s="18" t="s">
        <v>147</v>
      </c>
      <c r="G39" s="18" t="s">
        <v>188</v>
      </c>
    </row>
    <row r="40" spans="1:7" s="18" customFormat="1" x14ac:dyDescent="0.2">
      <c r="A40" s="18">
        <v>24</v>
      </c>
      <c r="C40" s="19">
        <v>42523</v>
      </c>
      <c r="D40" s="20"/>
      <c r="E40" s="18" t="s">
        <v>150</v>
      </c>
      <c r="G40" s="18" t="s">
        <v>189</v>
      </c>
    </row>
    <row r="41" spans="1:7" s="18" customFormat="1" x14ac:dyDescent="0.2">
      <c r="D41" s="20" t="str">
        <f t="shared" ca="1" si="0"/>
        <v/>
      </c>
      <c r="E41" s="20"/>
      <c r="G41" s="18" t="s">
        <v>190</v>
      </c>
    </row>
    <row r="42" spans="1:7" s="18" customFormat="1" x14ac:dyDescent="0.2">
      <c r="A42" s="18">
        <v>25</v>
      </c>
      <c r="C42" s="19"/>
      <c r="D42" s="20"/>
      <c r="E42" s="18" t="s">
        <v>146</v>
      </c>
      <c r="F42" s="20" t="s">
        <v>147</v>
      </c>
      <c r="G42" s="18" t="s">
        <v>191</v>
      </c>
    </row>
    <row r="43" spans="1:7" s="18" customFormat="1" x14ac:dyDescent="0.2">
      <c r="A43" s="18">
        <v>26</v>
      </c>
      <c r="C43" s="19"/>
      <c r="D43" s="20"/>
      <c r="E43" s="20"/>
      <c r="F43" s="20" t="s">
        <v>147</v>
      </c>
      <c r="G43" s="18" t="s">
        <v>192</v>
      </c>
    </row>
    <row r="44" spans="1:7" s="55" customFormat="1" x14ac:dyDescent="0.2">
      <c r="A44" s="55">
        <v>27</v>
      </c>
      <c r="B44" s="55" t="s">
        <v>223</v>
      </c>
      <c r="C44" s="57"/>
      <c r="D44" s="56"/>
      <c r="E44" s="56" t="s">
        <v>146</v>
      </c>
      <c r="F44" s="56" t="s">
        <v>147</v>
      </c>
      <c r="G44" s="55" t="s">
        <v>193</v>
      </c>
    </row>
    <row r="45" spans="1:7" s="18" customFormat="1" ht="45" x14ac:dyDescent="0.2">
      <c r="A45" s="18">
        <v>28</v>
      </c>
      <c r="C45" s="19"/>
      <c r="D45" s="20"/>
      <c r="E45" s="20" t="s">
        <v>146</v>
      </c>
      <c r="F45" s="20"/>
      <c r="G45" s="47" t="s">
        <v>194</v>
      </c>
    </row>
    <row r="46" spans="1:7" s="18" customFormat="1" x14ac:dyDescent="0.2">
      <c r="A46" s="18">
        <v>29</v>
      </c>
      <c r="B46" s="18" t="s">
        <v>223</v>
      </c>
      <c r="C46" s="19">
        <v>42480</v>
      </c>
      <c r="D46" s="20"/>
      <c r="E46" s="20" t="s">
        <v>146</v>
      </c>
      <c r="F46" s="20"/>
      <c r="G46" s="18" t="s">
        <v>312</v>
      </c>
    </row>
    <row r="47" spans="1:7" s="18" customFormat="1" x14ac:dyDescent="0.2">
      <c r="A47" s="18">
        <v>30</v>
      </c>
      <c r="B47" s="18" t="s">
        <v>223</v>
      </c>
      <c r="C47" s="19">
        <v>42480</v>
      </c>
      <c r="D47" s="20"/>
      <c r="E47" s="20" t="s">
        <v>146</v>
      </c>
      <c r="F47" s="20"/>
      <c r="G47" s="18" t="s">
        <v>313</v>
      </c>
    </row>
    <row r="48" spans="1:7" s="174" customFormat="1" x14ac:dyDescent="0.2">
      <c r="A48" s="174">
        <v>31</v>
      </c>
      <c r="B48" s="174" t="s">
        <v>223</v>
      </c>
      <c r="C48" s="175"/>
      <c r="D48" s="176"/>
      <c r="E48" s="176" t="s">
        <v>146</v>
      </c>
      <c r="F48" s="176" t="s">
        <v>146</v>
      </c>
      <c r="G48" s="174" t="s">
        <v>230</v>
      </c>
    </row>
    <row r="49" spans="1:7" s="174" customFormat="1" x14ac:dyDescent="0.2">
      <c r="C49" s="175"/>
      <c r="D49" s="176"/>
      <c r="E49" s="176"/>
      <c r="F49" s="176"/>
      <c r="G49" s="174" t="s">
        <v>311</v>
      </c>
    </row>
    <row r="50" spans="1:7" s="24" customFormat="1" x14ac:dyDescent="0.2">
      <c r="C50" s="177"/>
      <c r="D50" s="25"/>
      <c r="E50" s="25"/>
      <c r="F50" s="25"/>
      <c r="G50" s="24" t="s">
        <v>231</v>
      </c>
    </row>
    <row r="51" spans="1:7" s="55" customFormat="1" x14ac:dyDescent="0.2">
      <c r="A51" s="55">
        <v>32</v>
      </c>
      <c r="B51" s="55" t="s">
        <v>223</v>
      </c>
      <c r="C51" s="57">
        <v>42480</v>
      </c>
      <c r="D51" s="56"/>
      <c r="E51" s="56" t="s">
        <v>314</v>
      </c>
      <c r="F51" s="56"/>
      <c r="G51" s="55" t="s">
        <v>315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6" sqref="C16"/>
    </sheetView>
  </sheetViews>
  <sheetFormatPr baseColWidth="10" defaultColWidth="11.33203125" defaultRowHeight="15" x14ac:dyDescent="0.2"/>
  <cols>
    <col min="1" max="1" width="11.33203125" style="42"/>
  </cols>
  <sheetData>
    <row r="1" spans="1:3" x14ac:dyDescent="0.2">
      <c r="B1" t="s">
        <v>195</v>
      </c>
      <c r="C1" t="s">
        <v>196</v>
      </c>
    </row>
    <row r="2" spans="1:3" x14ac:dyDescent="0.2">
      <c r="B2" t="s">
        <v>197</v>
      </c>
      <c r="C2" t="s">
        <v>198</v>
      </c>
    </row>
    <row r="3" spans="1:3" x14ac:dyDescent="0.2">
      <c r="A3" s="42">
        <v>42163</v>
      </c>
      <c r="B3" t="s">
        <v>199</v>
      </c>
      <c r="C3" t="s">
        <v>200</v>
      </c>
    </row>
    <row r="4" spans="1:3" x14ac:dyDescent="0.2">
      <c r="C4" t="s">
        <v>201</v>
      </c>
    </row>
    <row r="5" spans="1:3" x14ac:dyDescent="0.2">
      <c r="C5" t="s">
        <v>202</v>
      </c>
    </row>
    <row r="6" spans="1:3" x14ac:dyDescent="0.2">
      <c r="C6" t="s">
        <v>203</v>
      </c>
    </row>
    <row r="7" spans="1:3" x14ac:dyDescent="0.2">
      <c r="C7" t="s">
        <v>204</v>
      </c>
    </row>
    <row r="8" spans="1:3" x14ac:dyDescent="0.2">
      <c r="C8" t="s">
        <v>205</v>
      </c>
    </row>
    <row r="9" spans="1:3" x14ac:dyDescent="0.2">
      <c r="A9" s="42">
        <v>42158</v>
      </c>
      <c r="B9" t="s">
        <v>206</v>
      </c>
      <c r="C9" t="s">
        <v>207</v>
      </c>
    </row>
    <row r="10" spans="1:3" x14ac:dyDescent="0.2">
      <c r="A10" s="42">
        <v>42342</v>
      </c>
      <c r="C10" t="s">
        <v>208</v>
      </c>
    </row>
    <row r="11" spans="1:3" x14ac:dyDescent="0.2">
      <c r="A11" s="42">
        <v>42345</v>
      </c>
      <c r="C11" t="s">
        <v>209</v>
      </c>
    </row>
    <row r="12" spans="1:3" x14ac:dyDescent="0.2">
      <c r="C12" t="s">
        <v>210</v>
      </c>
    </row>
    <row r="13" spans="1:3" x14ac:dyDescent="0.2">
      <c r="C13" t="s">
        <v>211</v>
      </c>
    </row>
    <row r="14" spans="1:3" x14ac:dyDescent="0.2">
      <c r="C14" t="s">
        <v>212</v>
      </c>
    </row>
    <row r="15" spans="1:3" x14ac:dyDescent="0.2">
      <c r="C15" t="s">
        <v>213</v>
      </c>
    </row>
    <row r="16" spans="1:3" x14ac:dyDescent="0.2">
      <c r="C16" t="s">
        <v>214</v>
      </c>
    </row>
    <row r="17" spans="3:3" x14ac:dyDescent="0.2">
      <c r="C17" t="s">
        <v>215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
  <sheetViews>
    <sheetView workbookViewId="0">
      <selection activeCell="C16" sqref="C16"/>
    </sheetView>
  </sheetViews>
  <sheetFormatPr baseColWidth="10" defaultColWidth="11.33203125" defaultRowHeight="15" x14ac:dyDescent="0.2"/>
  <sheetData>
    <row r="1" spans="2:21" s="10" customFormat="1" ht="42" customHeight="1" thickBot="1" x14ac:dyDescent="0.25">
      <c r="B1" s="15" t="s">
        <v>42</v>
      </c>
      <c r="C1" s="9" t="s">
        <v>43</v>
      </c>
      <c r="D1" s="14" t="s">
        <v>44</v>
      </c>
      <c r="E1" s="9" t="s">
        <v>45</v>
      </c>
      <c r="F1" s="12" t="s">
        <v>119</v>
      </c>
      <c r="G1" s="8" t="s">
        <v>216</v>
      </c>
      <c r="H1" s="8" t="s">
        <v>48</v>
      </c>
      <c r="I1" s="8" t="s">
        <v>49</v>
      </c>
      <c r="J1" s="8" t="s">
        <v>50</v>
      </c>
      <c r="K1" s="12" t="s">
        <v>128</v>
      </c>
      <c r="L1" s="13" t="s">
        <v>52</v>
      </c>
      <c r="M1" s="13" t="s">
        <v>53</v>
      </c>
      <c r="N1" s="9" t="s">
        <v>54</v>
      </c>
      <c r="O1" s="9" t="s">
        <v>55</v>
      </c>
      <c r="P1" s="9" t="s">
        <v>56</v>
      </c>
      <c r="Q1" s="9" t="s">
        <v>57</v>
      </c>
      <c r="R1" s="9" t="s">
        <v>58</v>
      </c>
      <c r="S1" s="9" t="s">
        <v>59</v>
      </c>
      <c r="T1" s="7" t="s">
        <v>60</v>
      </c>
      <c r="U1" s="7" t="s">
        <v>61</v>
      </c>
    </row>
    <row r="2" spans="2:21" x14ac:dyDescent="0.2">
      <c r="B2" t="s">
        <v>42</v>
      </c>
      <c r="C2" t="s">
        <v>43</v>
      </c>
      <c r="D2" t="s">
        <v>44</v>
      </c>
      <c r="E2" t="s">
        <v>217</v>
      </c>
      <c r="I2" t="s">
        <v>218</v>
      </c>
      <c r="J2" t="s">
        <v>219</v>
      </c>
      <c r="N2" t="s">
        <v>220</v>
      </c>
      <c r="O2" t="s">
        <v>221</v>
      </c>
      <c r="S2" t="s">
        <v>222</v>
      </c>
    </row>
  </sheetData>
  <conditionalFormatting sqref="P1:U1">
    <cfRule type="containsErrors" dxfId="0" priority="1">
      <formula>ISERROR(P1)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manual</vt:lpstr>
      <vt:lpstr>Bugs&amp;Issues</vt:lpstr>
      <vt:lpstr>Changelog</vt:lpstr>
      <vt:lpstr>DIAGNOSTICS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Microsoft Office User</cp:lastModifiedBy>
  <cp:revision/>
  <dcterms:created xsi:type="dcterms:W3CDTF">2013-08-01T12:13:43Z</dcterms:created>
  <dcterms:modified xsi:type="dcterms:W3CDTF">2017-03-24T11:31:26Z</dcterms:modified>
</cp:coreProperties>
</file>