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D:\Excel Dashboard\"/>
    </mc:Choice>
  </mc:AlternateContent>
  <xr:revisionPtr revIDLastSave="0" documentId="13_ncr:1_{C0B37159-B701-4202-83AB-51C72B5BF30C}" xr6:coauthVersionLast="47" xr6:coauthVersionMax="47" xr10:uidLastSave="{00000000-0000-0000-0000-000000000000}"/>
  <workbookProtection workbookAlgorithmName="SHA-512" workbookHashValue="PA15eBcIOYf6dVNr0wMf9Z1ZJbgq98B1FiB+yMC2outU2nKplbpEL82jPe1Pc4H7OF29b+Y8oBbUMnOVbxee3g==" workbookSaltValue="5MhHTbEbugtWjNPIt+KmAw==" workbookSpinCount="100000" lockStructure="1"/>
  <bookViews>
    <workbookView xWindow="-110" yWindow="-110" windowWidth="19420" windowHeight="10300" xr2:uid="{00000000-000D-0000-FFFF-FFFF00000000}"/>
  </bookViews>
  <sheets>
    <sheet name="Dashboard" sheetId="1" r:id="rId1"/>
    <sheet name="Data" sheetId="2" state="hidden" r:id="rId2"/>
    <sheet name="Sheet3" sheetId="4" state="hidden" r:id="rId3"/>
    <sheet name="Working" sheetId="3" state="hidden" r:id="rId4"/>
  </sheets>
  <externalReferences>
    <externalReference r:id="rId5"/>
  </externalReferences>
  <definedNames>
    <definedName name="Slicer_Manager">#N/A</definedName>
    <definedName name="Slicer_Project">#N/A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 l="1" a="1"/>
  <c r="K6" i="1" s="1"/>
  <c r="D1" i="1"/>
  <c r="B6" i="3"/>
  <c r="B5" i="3"/>
  <c r="B4" i="3"/>
  <c r="B8" i="3"/>
  <c r="F2" i="2"/>
  <c r="H41" i="2"/>
  <c r="F41" i="2"/>
  <c r="H40" i="2"/>
  <c r="F40" i="2"/>
  <c r="H39" i="2"/>
  <c r="F39" i="2"/>
  <c r="H38" i="2"/>
  <c r="F38" i="2"/>
  <c r="H37" i="2"/>
  <c r="F37" i="2"/>
  <c r="H36" i="2"/>
  <c r="F36" i="2"/>
  <c r="H35" i="2"/>
  <c r="F35" i="2"/>
  <c r="H34" i="2"/>
  <c r="F34" i="2"/>
  <c r="H33" i="2"/>
  <c r="F33" i="2"/>
  <c r="H32" i="2"/>
  <c r="F32" i="2"/>
  <c r="H31" i="2"/>
  <c r="F31" i="2"/>
  <c r="H30" i="2"/>
  <c r="F30" i="2"/>
  <c r="H29" i="2"/>
  <c r="F29" i="2"/>
  <c r="H28" i="2"/>
  <c r="F28" i="2"/>
  <c r="H27" i="2"/>
  <c r="F27" i="2"/>
  <c r="H26" i="2"/>
  <c r="F26" i="2"/>
  <c r="H25" i="2"/>
  <c r="F25" i="2"/>
  <c r="H24" i="2"/>
  <c r="F24" i="2"/>
  <c r="H23" i="2"/>
  <c r="F23" i="2"/>
  <c r="H22" i="2"/>
  <c r="F22" i="2"/>
  <c r="H21" i="2"/>
  <c r="F21" i="2"/>
  <c r="H20" i="2"/>
  <c r="F20" i="2"/>
  <c r="H19" i="2"/>
  <c r="F19" i="2"/>
  <c r="H18" i="2"/>
  <c r="F18" i="2"/>
  <c r="H17" i="2"/>
  <c r="F17" i="2"/>
  <c r="H16" i="2"/>
  <c r="F16" i="2"/>
  <c r="H15" i="2"/>
  <c r="F15" i="2"/>
  <c r="H14" i="2"/>
  <c r="F14" i="2"/>
  <c r="H13" i="2"/>
  <c r="F13" i="2"/>
  <c r="H12" i="2"/>
  <c r="F12" i="2"/>
  <c r="H11" i="2"/>
  <c r="F11" i="2"/>
  <c r="H10" i="2"/>
  <c r="F10" i="2"/>
  <c r="H9" i="2"/>
  <c r="F9" i="2"/>
  <c r="H8" i="2"/>
  <c r="F8" i="2"/>
  <c r="H7" i="2"/>
  <c r="F7" i="2"/>
  <c r="H6" i="2"/>
  <c r="F6" i="2"/>
  <c r="H5" i="2"/>
  <c r="F5" i="2"/>
  <c r="H4" i="2"/>
  <c r="F4" i="2"/>
  <c r="H3" i="2"/>
  <c r="F3" i="2"/>
  <c r="H2" i="2"/>
  <c r="G15" i="3"/>
  <c r="G14" i="3"/>
  <c r="J7" i="3"/>
  <c r="I7" i="3" l="1"/>
  <c r="B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<sst xmlns="http://schemas.openxmlformats.org/spreadsheetml/2006/main" count="265" uniqueCount="55">
  <si>
    <t>PROJECT MANAGEMENT</t>
  </si>
  <si>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</si>
  <si>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</si>
  <si>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</si>
  <si>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</si>
  <si>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</si>
  <si>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</si>
  <si>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</si>
  <si>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</si>
  <si>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</si>
  <si>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</si>
  <si>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</si>
  <si>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</si>
  <si>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</si>
  <si>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</si>
  <si>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</si>
  <si>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</si>
  <si>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</si>
  <si>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</si>
  <si>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</si>
  <si>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</si>
  <si>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</si>
  <si>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</si>
  <si>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</si>
  <si>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</si>
  <si>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</si>
  <si>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</si>
  <si>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</si>
  <si>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</si>
  <si>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</si>
  <si>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</si>
  <si>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Row Labels</t>
  </si>
  <si>
    <t>Grand Total</t>
  </si>
  <si>
    <t>Feb</t>
  </si>
  <si>
    <t>Mar</t>
  </si>
  <si>
    <t>Sum of Days completed</t>
  </si>
  <si>
    <t>Sum of Progress</t>
  </si>
  <si>
    <t>Sum of Budget</t>
  </si>
  <si>
    <t>Sum of Actual</t>
  </si>
  <si>
    <t>Not Started</t>
  </si>
  <si>
    <t>In Progress</t>
  </si>
  <si>
    <t>Completed</t>
  </si>
  <si>
    <t>Remaining</t>
  </si>
  <si>
    <t>Total Tasks</t>
  </si>
  <si>
    <t>Sum of 33</t>
  </si>
  <si>
    <t>days remaining</t>
  </si>
  <si>
    <t>days completed</t>
  </si>
  <si>
    <t xml:space="preserve"> Actual</t>
  </si>
  <si>
    <t>Budgets</t>
  </si>
  <si>
    <t>Bar chart</t>
  </si>
  <si>
    <t>Doughnut chart</t>
  </si>
  <si>
    <t>Scroll bar</t>
  </si>
  <si>
    <t>(blank)</t>
  </si>
  <si>
    <t>&lt;17-02-2020</t>
  </si>
  <si>
    <t>Sum of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</si>
</sst>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0.00,,\M"/>
    <numFmt numFmtId="166" formatCode="dd/mmmm"/>
    <numFmt numFmtId="169" formatCode="[$-10409]hh:mm\ AM/PM;@"/>
  </numFmts>
  <fonts count="4" x14ac:knownFonts="1">
    <font>
      <sz val="11"/>
      <color theme="1"/>
      <name val="Calibri"/>
      <family val="2"/>
      <scheme val="minor"/>
    </font>
    <font>
      <sz val="11"/>
      <color theme="1"/>
      <name val="Calibri"/>
      <family val="2"/>
      <scheme val="minor"/>
    </font>
    <font>
      <sz val="20"/>
      <color theme="1"/>
      <name val="Calibri"/>
      <family val="2"/>
      <scheme val="minor"/>
    </font>
    <font>
      <sz val="20"/>
      <color theme="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2" borderId="0" xfId="0" applyFont="1" applyFill="1"/>
    <xf numFmtId="0" fontId="3" fillId="2" borderId="0" xfId="0" applyFont="1" applyFill="1"/>
    <xf numFmtId="164" fontId="0" fillId="0" borderId="0" xfId="0" applyNumberFormat="1"/>
    <xf numFmtId="14" fontId="0" fillId="0" borderId="0" xfId="0" applyNumberFormat="1"/>
    <xf numFmtId="3" fontId="0" fillId="0" borderId="0" xfId="0" applyNumberFormat="1"/>
    <xf numFmtId="9" fontId="0" fillId="0" borderId="0" xfId="1" applyFont="1"/>
    <xf numFmtId="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1" xfId="0" applyBorder="1" applyAlignment="1">
      <alignment horizontal="center"/>
    </xf>
    <xf numFmtId="0" fontId="3" fillId="3" borderId="0" xfId="0" applyFont="1" applyFill="1"/>
    <xf numFmtId="0" fontId="2" fillId="3" borderId="0" xfId="0" applyFont="1" applyFill="1"/>
    <xf numFmtId="165" fontId="0" fillId="0" borderId="0" xfId="0" applyNumberFormat="1"/>
    <xf numFmtId="166" fontId="0" fillId="0" borderId="0" xfId="0" applyNumberFormat="1"/>
    <xf numFmtId="169" fontId="0" fillId="0" borderId="0" xfId="0" applyNumberFormat="1"/>
  </cellXfs>
  <cellStyles count="2">
    <cellStyle name="Normal" xfId="0" builtinId="0"/>
    <cellStyle name="Percent" xfId="1" builtinId="5"/>
  </cellStyles>
  <dxfs count="9">
    <dxf>
      <fill>
        <patternFill>
          <bgColor theme="0" tint="-0.14996795556505021"/>
        </patternFill>
      </fill>
      <border>
        <vertical/>
        <horizontal/>
      </border>
    </dxf>
    <dxf>
      <fill>
        <gradientFill degree="90">
          <stop position="0">
            <color theme="2" tint="-9.8025452436902985E-2"/>
          </stop>
          <stop position="1">
            <color theme="1" tint="0.1490218817712943"/>
          </stop>
        </gradientFill>
      </fill>
      <border>
        <vertical/>
        <horizontal/>
      </border>
    </dxf>
    <dxf>
      <fill>
        <patternFill>
          <bgColor theme="2" tint="-9.9948118533890809E-2"/>
        </patternFill>
      </fill>
      <border>
        <left/>
        <right/>
        <top/>
        <bottom/>
        <vertical/>
        <horizontal/>
      </border>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7" formatCode="d/mm/yyyy"/>
    </dxf>
    <dxf>
      <numFmt numFmtId="167"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Overall</a:t>
            </a:r>
            <a:r>
              <a:rPr lang="en-IN" baseline="0"/>
              <a:t> Task Progress</a:t>
            </a:r>
            <a:endParaRPr lang="en-IN"/>
          </a:p>
        </c:rich>
      </c:tx>
      <c:layout>
        <c:manualLayout>
          <c:xMode val="edge"/>
          <c:yMode val="edge"/>
          <c:x val="0.4160358042894040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230224430502339"/>
          <c:y val="0.33173116658290053"/>
          <c:w val="0.61647640459015707"/>
          <c:h val="0.48175731344840178"/>
        </c:manualLayout>
      </c:layout>
      <c:barChart>
        <c:barDir val="col"/>
        <c:grouping val="stacked"/>
        <c:varyColors val="0"/>
        <c:ser>
          <c:idx val="0"/>
          <c:order val="0"/>
          <c:tx>
            <c:strRef>
              <c:f>Working!$A$4</c:f>
              <c:strCache>
                <c:ptCount val="1"/>
                <c:pt idx="0">
                  <c:v>Not Started</c:v>
                </c:pt>
              </c:strCache>
            </c:strRef>
          </c:tx>
          <c:spPr>
            <a:solidFill>
              <a:schemeClr val="accent1"/>
            </a:solidFill>
            <a:ln>
              <a:noFill/>
            </a:ln>
            <a:effectLst/>
          </c:spPr>
          <c:invertIfNegative val="0"/>
          <c:val>
            <c:numRef>
              <c:f>Working!$B$4</c:f>
              <c:numCache>
                <c:formatCode>General</c:formatCode>
                <c:ptCount val="1"/>
                <c:pt idx="0">
                  <c:v>4</c:v>
                </c:pt>
              </c:numCache>
            </c:numRef>
          </c:val>
          <c:extLst>
            <c:ext xmlns:c16="http://schemas.microsoft.com/office/drawing/2014/chart" uri="{C3380CC4-5D6E-409C-BE32-E72D297353CC}">
              <c16:uniqueId val="{00000000-6F21-4B45-B0D3-61F0A2DCCBEA}"/>
            </c:ext>
          </c:extLst>
        </c:ser>
        <c:ser>
          <c:idx val="1"/>
          <c:order val="1"/>
          <c:tx>
            <c:strRef>
              <c:f>Working!$A$5</c:f>
              <c:strCache>
                <c:ptCount val="1"/>
                <c:pt idx="0">
                  <c:v>In Progress</c:v>
                </c:pt>
              </c:strCache>
            </c:strRef>
          </c:tx>
          <c:spPr>
            <a:solidFill>
              <a:schemeClr val="accent2"/>
            </a:solidFill>
            <a:ln>
              <a:noFill/>
            </a:ln>
            <a:effectLst/>
          </c:spPr>
          <c:invertIfNegative val="0"/>
          <c:val>
            <c:numRef>
              <c:f>Working!$B$5</c:f>
              <c:numCache>
                <c:formatCode>General</c:formatCode>
                <c:ptCount val="1"/>
                <c:pt idx="0">
                  <c:v>33</c:v>
                </c:pt>
              </c:numCache>
            </c:numRef>
          </c:val>
          <c:extLst>
            <c:ext xmlns:c16="http://schemas.microsoft.com/office/drawing/2014/chart" uri="{C3380CC4-5D6E-409C-BE32-E72D297353CC}">
              <c16:uniqueId val="{00000001-6F21-4B45-B0D3-61F0A2DCCBEA}"/>
            </c:ext>
          </c:extLst>
        </c:ser>
        <c:ser>
          <c:idx val="2"/>
          <c:order val="2"/>
          <c:tx>
            <c:strRef>
              <c:f>Working!$A$6</c:f>
              <c:strCache>
                <c:ptCount val="1"/>
                <c:pt idx="0">
                  <c:v>Completed</c:v>
                </c:pt>
              </c:strCache>
            </c:strRef>
          </c:tx>
          <c:spPr>
            <a:solidFill>
              <a:schemeClr val="accent3"/>
            </a:solidFill>
            <a:ln>
              <a:noFill/>
            </a:ln>
            <a:effectLst/>
          </c:spPr>
          <c:invertIfNegative val="0"/>
          <c:val>
            <c:numRef>
              <c:f>Working!$B$6</c:f>
              <c:numCache>
                <c:formatCode>General</c:formatCode>
                <c:ptCount val="1"/>
                <c:pt idx="0">
                  <c:v>64</c:v>
                </c:pt>
              </c:numCache>
            </c:numRef>
          </c:val>
          <c:extLst>
            <c:ext xmlns:c16="http://schemas.microsoft.com/office/drawing/2014/chart" uri="{C3380CC4-5D6E-409C-BE32-E72D297353CC}">
              <c16:uniqueId val="{00000002-6F21-4B45-B0D3-61F0A2DCCBEA}"/>
            </c:ext>
          </c:extLst>
        </c:ser>
        <c:ser>
          <c:idx val="3"/>
          <c:order val="3"/>
          <c:tx>
            <c:strRef>
              <c:f>Working!$A$7</c:f>
              <c:strCache>
                <c:ptCount val="1"/>
                <c:pt idx="0">
                  <c:v>Remaining</c:v>
                </c:pt>
              </c:strCache>
            </c:strRef>
          </c:tx>
          <c:spPr>
            <a:solidFill>
              <a:schemeClr val="accent4"/>
            </a:solidFill>
            <a:ln>
              <a:noFill/>
            </a:ln>
            <a:effectLst/>
          </c:spPr>
          <c:invertIfNegative val="0"/>
          <c:val>
            <c:numRef>
              <c:f>Working!$B$7</c:f>
              <c:numCache>
                <c:formatCode>General</c:formatCode>
                <c:ptCount val="1"/>
                <c:pt idx="0">
                  <c:v>37</c:v>
                </c:pt>
              </c:numCache>
            </c:numRef>
          </c:val>
          <c:extLst>
            <c:ext xmlns:c16="http://schemas.microsoft.com/office/drawing/2014/chart" uri="{C3380CC4-5D6E-409C-BE32-E72D297353CC}">
              <c16:uniqueId val="{00000003-6F21-4B45-B0D3-61F0A2DCCBEA}"/>
            </c:ext>
          </c:extLst>
        </c:ser>
        <c:ser>
          <c:idx val="4"/>
          <c:order val="4"/>
          <c:tx>
            <c:strRef>
              <c:f>Working!$A$8</c:f>
              <c:strCache>
                <c:ptCount val="1"/>
                <c:pt idx="0">
                  <c:v>Total Tasks</c:v>
                </c:pt>
              </c:strCache>
            </c:strRef>
          </c:tx>
          <c:spPr>
            <a:solidFill>
              <a:schemeClr val="accent5"/>
            </a:solidFill>
            <a:ln>
              <a:noFill/>
            </a:ln>
            <a:effectLst/>
          </c:spPr>
          <c:invertIfNegative val="0"/>
          <c:val>
            <c:numRef>
              <c:f>Working!$B$8</c:f>
              <c:numCache>
                <c:formatCode>General</c:formatCode>
                <c:ptCount val="1"/>
                <c:pt idx="0">
                  <c:v>1</c:v>
                </c:pt>
              </c:numCache>
            </c:numRef>
          </c:val>
          <c:extLst>
            <c:ext xmlns:c16="http://schemas.microsoft.com/office/drawing/2014/chart" uri="{C3380CC4-5D6E-409C-BE32-E72D297353CC}">
              <c16:uniqueId val="{00000004-6F21-4B45-B0D3-61F0A2DCCBEA}"/>
            </c:ext>
          </c:extLst>
        </c:ser>
        <c:dLbls>
          <c:showLegendKey val="0"/>
          <c:showVal val="0"/>
          <c:showCatName val="0"/>
          <c:showSerName val="0"/>
          <c:showPercent val="0"/>
          <c:showBubbleSize val="0"/>
        </c:dLbls>
        <c:gapWidth val="150"/>
        <c:overlap val="100"/>
        <c:axId val="457077167"/>
        <c:axId val="1787072287"/>
      </c:barChart>
      <c:catAx>
        <c:axId val="457077167"/>
        <c:scaling>
          <c:orientation val="minMax"/>
        </c:scaling>
        <c:delete val="1"/>
        <c:axPos val="b"/>
        <c:numFmt formatCode="General" sourceLinked="1"/>
        <c:majorTickMark val="none"/>
        <c:minorTickMark val="none"/>
        <c:tickLblPos val="nextTo"/>
        <c:crossAx val="1787072287"/>
        <c:crosses val="autoZero"/>
        <c:auto val="1"/>
        <c:lblAlgn val="ctr"/>
        <c:lblOffset val="100"/>
        <c:noMultiLvlLbl val="0"/>
      </c:catAx>
      <c:valAx>
        <c:axId val="1787072287"/>
        <c:scaling>
          <c:orientation val="minMax"/>
        </c:scaling>
        <c:delete val="1"/>
        <c:axPos val="l"/>
        <c:numFmt formatCode="General" sourceLinked="1"/>
        <c:majorTickMark val="none"/>
        <c:minorTickMark val="none"/>
        <c:tickLblPos val="nextTo"/>
        <c:crossAx val="457077167"/>
        <c:crosses val="autoZero"/>
        <c:crossBetween val="between"/>
      </c:valAx>
      <c:spPr>
        <a:noFill/>
        <a:ln>
          <a:noFill/>
        </a:ln>
        <a:effectLst/>
      </c:spPr>
    </c:plotArea>
    <c:legend>
      <c:legendPos val="t"/>
      <c:layout>
        <c:manualLayout>
          <c:xMode val="edge"/>
          <c:yMode val="edge"/>
          <c:x val="0.31704533992074518"/>
          <c:y val="0.13031299212598424"/>
          <c:w val="0.63780453913849"/>
          <c:h val="9.89593175853018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487434824910814"/>
          <c:y val="0.44808793409494335"/>
          <c:w val="0.53099506873009406"/>
          <c:h val="0.465003868736061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94-4583-A11E-BF23F11E13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94-4583-A11E-BF23F11E1320}"/>
              </c:ext>
            </c:extLst>
          </c:dPt>
          <c:cat>
            <c:strRef>
              <c:f>Working!$F$14:$F$15</c:f>
              <c:strCache>
                <c:ptCount val="2"/>
                <c:pt idx="0">
                  <c:v>days completed</c:v>
                </c:pt>
                <c:pt idx="1">
                  <c:v>days remaining</c:v>
                </c:pt>
              </c:strCache>
            </c:strRef>
          </c:cat>
          <c:val>
            <c:numRef>
              <c:f>Working!$G$14:$G$15</c:f>
              <c:numCache>
                <c:formatCode>0%</c:formatCode>
                <c:ptCount val="2"/>
                <c:pt idx="0">
                  <c:v>0.32</c:v>
                </c:pt>
                <c:pt idx="1">
                  <c:v>0.185</c:v>
                </c:pt>
              </c:numCache>
            </c:numRef>
          </c:val>
          <c:extLst>
            <c:ext xmlns:c16="http://schemas.microsoft.com/office/drawing/2014/chart" uri="{C3380CC4-5D6E-409C-BE32-E72D297353CC}">
              <c16:uniqueId val="{00000004-2A94-4583-A11E-BF23F11E1320}"/>
            </c:ext>
          </c:extLst>
        </c:ser>
        <c:dLbls>
          <c:showLegendKey val="0"/>
          <c:showVal val="0"/>
          <c:showCatName val="0"/>
          <c:showSerName val="0"/>
          <c:showPercent val="0"/>
          <c:showBubbleSize val="0"/>
          <c:showLeaderLines val="1"/>
        </c:dLbls>
        <c:firstSliceAng val="0"/>
        <c:holeSize val="75"/>
      </c:doughnut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t"/>
      <c:layout>
        <c:manualLayout>
          <c:xMode val="edge"/>
          <c:yMode val="edge"/>
          <c:x val="5.4296036900843513E-4"/>
          <c:y val="6.3692038495188081E-3"/>
          <c:w val="0.76999230297243237"/>
          <c:h val="0.352727272727272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Budget Spent</a:t>
            </a:r>
          </a:p>
        </c:rich>
      </c:tx>
      <c:layout>
        <c:manualLayout>
          <c:xMode val="edge"/>
          <c:yMode val="edge"/>
          <c:x val="0.20895567336951404"/>
          <c:y val="1.407620255998807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653229601279922"/>
          <c:y val="0.28410493711982687"/>
          <c:w val="0.54862000815635092"/>
          <c:h val="0.65262380117177299"/>
        </c:manualLayout>
      </c:layout>
      <c:doughnutChart>
        <c:varyColors val="0"/>
        <c:ser>
          <c:idx val="0"/>
          <c:order val="0"/>
          <c:tx>
            <c:strRef>
              <c:f>Working!$I$5</c:f>
              <c:strCache>
                <c:ptCount val="1"/>
                <c:pt idx="0">
                  <c:v>Budgets</c:v>
                </c:pt>
              </c:strCache>
            </c:strRef>
          </c:tx>
          <c:spPr>
            <a:solidFill>
              <a:schemeClr val="accent1"/>
            </a:solidFill>
            <a:ln w="19050">
              <a:solidFill>
                <a:schemeClr val="lt1"/>
              </a:solidFill>
            </a:ln>
            <a:effectLst/>
          </c:spPr>
          <c:cat>
            <c:strRef>
              <c:f>Working!$I$6</c:f>
              <c:strCache>
                <c:ptCount val="1"/>
                <c:pt idx="0">
                  <c:v>Total</c:v>
                </c:pt>
              </c:strCache>
            </c:strRef>
          </c:cat>
          <c:val>
            <c:numRef>
              <c:f>Working!$I$6</c:f>
              <c:numCache>
                <c:formatCode>0.00,,\M</c:formatCode>
                <c:ptCount val="1"/>
                <c:pt idx="0">
                  <c:v>19695000</c:v>
                </c:pt>
              </c:numCache>
            </c:numRef>
          </c:val>
          <c:extLst>
            <c:ext xmlns:c16="http://schemas.microsoft.com/office/drawing/2014/chart" uri="{C3380CC4-5D6E-409C-BE32-E72D297353CC}">
              <c16:uniqueId val="{00000000-1116-4FDE-8E4C-56075E75BD29}"/>
            </c:ext>
          </c:extLst>
        </c:ser>
        <c:ser>
          <c:idx val="1"/>
          <c:order val="1"/>
          <c:tx>
            <c:strRef>
              <c:f>Working!$J$5</c:f>
              <c:strCache>
                <c:ptCount val="1"/>
                <c:pt idx="0">
                  <c:v> Actual</c:v>
                </c:pt>
              </c:strCache>
            </c:strRef>
          </c:tx>
          <c:spPr>
            <a:solidFill>
              <a:schemeClr val="accent2"/>
            </a:solidFill>
            <a:ln w="19050">
              <a:solidFill>
                <a:schemeClr val="lt1"/>
              </a:solidFill>
            </a:ln>
            <a:effectLst/>
          </c:spPr>
          <c:cat>
            <c:strRef>
              <c:f>Working!$I$6</c:f>
              <c:strCache>
                <c:ptCount val="1"/>
                <c:pt idx="0">
                  <c:v>Total</c:v>
                </c:pt>
              </c:strCache>
            </c:strRef>
          </c:cat>
          <c:val>
            <c:numRef>
              <c:f>Working!$J$6</c:f>
              <c:numCache>
                <c:formatCode>0.00,,\M</c:formatCode>
                <c:ptCount val="1"/>
                <c:pt idx="0">
                  <c:v>8340291</c:v>
                </c:pt>
              </c:numCache>
            </c:numRef>
          </c:val>
          <c:extLst>
            <c:ext xmlns:c16="http://schemas.microsoft.com/office/drawing/2014/chart" uri="{C3380CC4-5D6E-409C-BE32-E72D297353CC}">
              <c16:uniqueId val="{00000001-1116-4FDE-8E4C-56075E75BD29}"/>
            </c:ext>
          </c:extLst>
        </c:ser>
        <c:dLbls>
          <c:showLegendKey val="0"/>
          <c:showVal val="0"/>
          <c:showCatName val="0"/>
          <c:showSerName val="0"/>
          <c:showPercent val="0"/>
          <c:showBubbleSize val="0"/>
          <c:showLeaderLines val="1"/>
        </c:dLbls>
        <c:firstSliceAng val="0"/>
        <c:holeSize val="75"/>
      </c:doughnutChart>
      <c:spPr>
        <a:pattFill prst="dashVert">
          <a:fgClr>
            <a:schemeClr val="tx1"/>
          </a:fgClr>
          <a:bgClr>
            <a:schemeClr val="bg1"/>
          </a:bgClr>
        </a:pattFill>
        <a:ln>
          <a:noFill/>
        </a:ln>
        <a:effectLst/>
      </c:spPr>
    </c:plotArea>
    <c:legend>
      <c:legendPos val="t"/>
      <c:layout>
        <c:manualLayout>
          <c:xMode val="edge"/>
          <c:yMode val="edge"/>
          <c:x val="0.23921134360197008"/>
          <c:y val="0.12820717131474105"/>
          <c:w val="0.71281237255701602"/>
          <c:h val="0.13446309251184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Dashboard.xlsx]Working!PivotTable13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Budget VS ACTUAL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4.4506278188769698E-2"/>
              <c:y val="1.40845070422535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Working!$I$5</c:f>
              <c:strCache>
                <c:ptCount val="1"/>
                <c:pt idx="0">
                  <c:v>Budgets</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FB13-4073-804A-4A36CD6404CC}"/>
              </c:ext>
            </c:extLst>
          </c:dPt>
          <c:dLbls>
            <c:dLbl>
              <c:idx val="0"/>
              <c:layout>
                <c:manualLayout>
                  <c:x val="4.4506278188769698E-2"/>
                  <c:y val="1.4084507042253586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FB13-4073-804A-4A36CD6404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Working!$I$6</c:f>
              <c:strCache>
                <c:ptCount val="1"/>
                <c:pt idx="0">
                  <c:v>Total</c:v>
                </c:pt>
              </c:strCache>
            </c:strRef>
          </c:cat>
          <c:val>
            <c:numRef>
              <c:f>Working!$I$6</c:f>
              <c:numCache>
                <c:formatCode>0.00,,\M</c:formatCode>
                <c:ptCount val="1"/>
                <c:pt idx="0">
                  <c:v>19695000</c:v>
                </c:pt>
              </c:numCache>
            </c:numRef>
          </c:val>
          <c:extLst>
            <c:ext xmlns:c16="http://schemas.microsoft.com/office/drawing/2014/chart" uri="{C3380CC4-5D6E-409C-BE32-E72D297353CC}">
              <c16:uniqueId val="{00000000-FB13-4073-804A-4A36CD6404CC}"/>
            </c:ext>
          </c:extLst>
        </c:ser>
        <c:ser>
          <c:idx val="1"/>
          <c:order val="1"/>
          <c:tx>
            <c:strRef>
              <c:f>Working!$J$5</c:f>
              <c:strCache>
                <c:ptCount val="1"/>
                <c:pt idx="0">
                  <c:v> Actual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Working!$I$6</c:f>
              <c:strCache>
                <c:ptCount val="1"/>
                <c:pt idx="0">
                  <c:v>Total</c:v>
                </c:pt>
              </c:strCache>
            </c:strRef>
          </c:cat>
          <c:val>
            <c:numRef>
              <c:f>Working!$J$6</c:f>
              <c:numCache>
                <c:formatCode>0.00,,\M</c:formatCode>
                <c:ptCount val="1"/>
                <c:pt idx="0">
                  <c:v>8340291</c:v>
                </c:pt>
              </c:numCache>
            </c:numRef>
          </c:val>
          <c:extLst>
            <c:ext xmlns:c16="http://schemas.microsoft.com/office/drawing/2014/chart" uri="{C3380CC4-5D6E-409C-BE32-E72D297353CC}">
              <c16:uniqueId val="{00000001-FB13-4073-804A-4A36CD6404CC}"/>
            </c:ext>
          </c:extLst>
        </c:ser>
        <c:dLbls>
          <c:showLegendKey val="0"/>
          <c:showVal val="0"/>
          <c:showCatName val="0"/>
          <c:showSerName val="0"/>
          <c:showPercent val="0"/>
          <c:showBubbleSize val="0"/>
        </c:dLbls>
        <c:gapWidth val="182"/>
        <c:axId val="447795647"/>
        <c:axId val="491049055"/>
      </c:barChart>
      <c:catAx>
        <c:axId val="447795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049055"/>
        <c:crosses val="autoZero"/>
        <c:auto val="1"/>
        <c:lblAlgn val="ctr"/>
        <c:lblOffset val="100"/>
        <c:noMultiLvlLbl val="0"/>
      </c:catAx>
      <c:valAx>
        <c:axId val="491049055"/>
        <c:scaling>
          <c:orientation val="minMax"/>
        </c:scaling>
        <c:delete val="0"/>
        <c:axPos val="b"/>
        <c:numFmt formatCode="0.00,,\M"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7956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Dashboard.xlsx]Sheet3!PivotTable14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370078740157481E-2"/>
          <c:y val="0.130580958854186"/>
          <c:w val="0.95436849387436795"/>
          <c:h val="0.68167965640037631"/>
        </c:manualLayout>
      </c:layout>
      <c:barChart>
        <c:barDir val="col"/>
        <c:grouping val="clustered"/>
        <c:varyColors val="0"/>
        <c:ser>
          <c:idx val="0"/>
          <c:order val="0"/>
          <c:tx>
            <c:strRef>
              <c:f>Sheet3!$C$3</c:f>
              <c:strCache>
                <c:ptCount val="1"/>
                <c:pt idx="0">
                  <c:v>Sum of Duration</c:v>
                </c:pt>
              </c:strCache>
            </c:strRef>
          </c:tx>
          <c:spPr>
            <a:solidFill>
              <a:schemeClr val="accent1"/>
            </a:solidFill>
            <a:ln>
              <a:noFill/>
            </a:ln>
            <a:effectLst/>
          </c:spPr>
          <c:invertIfNegative val="0"/>
          <c:cat>
            <c:multiLvlStrRef>
              <c:f>Sheet3!$B$4:$B$18</c:f>
              <c:multiLvlStrCache>
                <c:ptCount val="8"/>
                <c:lvl>
                  <c:pt idx="0">
                    <c:v>Feb</c:v>
                  </c:pt>
                  <c:pt idx="1">
                    <c:v>Mar</c:v>
                  </c:pt>
                  <c:pt idx="2">
                    <c:v>Feb</c:v>
                  </c:pt>
                  <c:pt idx="3">
                    <c:v>Mar</c:v>
                  </c:pt>
                  <c:pt idx="4">
                    <c:v>Feb</c:v>
                  </c:pt>
                  <c:pt idx="5">
                    <c:v>Feb</c:v>
                  </c:pt>
                  <c:pt idx="6">
                    <c:v>Feb</c:v>
                  </c:pt>
                  <c:pt idx="7">
                    <c:v>&lt;17-02-2020</c:v>
                  </c:pt>
                </c:lvl>
                <c:lvl>
                  <c:pt idx="0">
                    <c:v>Alpha</c:v>
                  </c:pt>
                  <c:pt idx="2">
                    <c:v>Delta</c:v>
                  </c:pt>
                  <c:pt idx="4">
                    <c:v>Gemini</c:v>
                  </c:pt>
                  <c:pt idx="5">
                    <c:v>Orion</c:v>
                  </c:pt>
                  <c:pt idx="6">
                    <c:v>Vega</c:v>
                  </c:pt>
                  <c:pt idx="7">
                    <c:v>(blank)</c:v>
                  </c:pt>
                </c:lvl>
              </c:multiLvlStrCache>
            </c:multiLvlStrRef>
          </c:cat>
          <c:val>
            <c:numRef>
              <c:f>Sheet3!$C$4:$C$18</c:f>
              <c:numCache>
                <c:formatCode>General</c:formatCode>
                <c:ptCount val="8"/>
                <c:pt idx="0">
                  <c:v>46</c:v>
                </c:pt>
                <c:pt idx="1">
                  <c:v>9</c:v>
                </c:pt>
                <c:pt idx="2">
                  <c:v>32</c:v>
                </c:pt>
                <c:pt idx="3">
                  <c:v>19</c:v>
                </c:pt>
                <c:pt idx="4">
                  <c:v>67</c:v>
                </c:pt>
                <c:pt idx="5">
                  <c:v>61</c:v>
                </c:pt>
                <c:pt idx="6">
                  <c:v>32</c:v>
                </c:pt>
              </c:numCache>
            </c:numRef>
          </c:val>
          <c:extLst>
            <c:ext xmlns:c16="http://schemas.microsoft.com/office/drawing/2014/chart" uri="{C3380CC4-5D6E-409C-BE32-E72D297353CC}">
              <c16:uniqueId val="{00000000-FD73-4166-8446-BFED77340CB1}"/>
            </c:ext>
          </c:extLst>
        </c:ser>
        <c:ser>
          <c:idx val="1"/>
          <c:order val="1"/>
          <c:tx>
            <c:strRef>
              <c:f>Sheet3!$D$3</c:f>
              <c:strCache>
                <c:ptCount val="1"/>
                <c:pt idx="0">
                  <c:v>Sum of Budget</c:v>
                </c:pt>
              </c:strCache>
            </c:strRef>
          </c:tx>
          <c:spPr>
            <a:solidFill>
              <a:schemeClr val="accent2"/>
            </a:solidFill>
            <a:ln>
              <a:noFill/>
            </a:ln>
            <a:effectLst/>
          </c:spPr>
          <c:invertIfNegative val="0"/>
          <c:cat>
            <c:multiLvlStrRef>
              <c:f>Sheet3!$B$4:$B$18</c:f>
              <c:multiLvlStrCache>
                <c:ptCount val="8"/>
                <c:lvl>
                  <c:pt idx="0">
                    <c:v>Feb</c:v>
                  </c:pt>
                  <c:pt idx="1">
                    <c:v>Mar</c:v>
                  </c:pt>
                  <c:pt idx="2">
                    <c:v>Feb</c:v>
                  </c:pt>
                  <c:pt idx="3">
                    <c:v>Mar</c:v>
                  </c:pt>
                  <c:pt idx="4">
                    <c:v>Feb</c:v>
                  </c:pt>
                  <c:pt idx="5">
                    <c:v>Feb</c:v>
                  </c:pt>
                  <c:pt idx="6">
                    <c:v>Feb</c:v>
                  </c:pt>
                  <c:pt idx="7">
                    <c:v>&lt;17-02-2020</c:v>
                  </c:pt>
                </c:lvl>
                <c:lvl>
                  <c:pt idx="0">
                    <c:v>Alpha</c:v>
                  </c:pt>
                  <c:pt idx="2">
                    <c:v>Delta</c:v>
                  </c:pt>
                  <c:pt idx="4">
                    <c:v>Gemini</c:v>
                  </c:pt>
                  <c:pt idx="5">
                    <c:v>Orion</c:v>
                  </c:pt>
                  <c:pt idx="6">
                    <c:v>Vega</c:v>
                  </c:pt>
                  <c:pt idx="7">
                    <c:v>(blank)</c:v>
                  </c:pt>
                </c:lvl>
              </c:multiLvlStrCache>
            </c:multiLvlStrRef>
          </c:cat>
          <c:val>
            <c:numRef>
              <c:f>Sheet3!$D$4:$D$18</c:f>
              <c:numCache>
                <c:formatCode>General</c:formatCode>
                <c:ptCount val="8"/>
                <c:pt idx="0">
                  <c:v>3449000</c:v>
                </c:pt>
                <c:pt idx="1">
                  <c:v>513000</c:v>
                </c:pt>
                <c:pt idx="2">
                  <c:v>2934000</c:v>
                </c:pt>
                <c:pt idx="3">
                  <c:v>1015000</c:v>
                </c:pt>
                <c:pt idx="4">
                  <c:v>3849000</c:v>
                </c:pt>
                <c:pt idx="5">
                  <c:v>4305000</c:v>
                </c:pt>
                <c:pt idx="6">
                  <c:v>3630000</c:v>
                </c:pt>
              </c:numCache>
            </c:numRef>
          </c:val>
          <c:extLst>
            <c:ext xmlns:c16="http://schemas.microsoft.com/office/drawing/2014/chart" uri="{C3380CC4-5D6E-409C-BE32-E72D297353CC}">
              <c16:uniqueId val="{00000001-FD73-4166-8446-BFED77340CB1}"/>
            </c:ext>
          </c:extLst>
        </c:ser>
        <c:dLbls>
          <c:showLegendKey val="0"/>
          <c:showVal val="0"/>
          <c:showCatName val="0"/>
          <c:showSerName val="0"/>
          <c:showPercent val="0"/>
          <c:showBubbleSize val="0"/>
        </c:dLbls>
        <c:gapWidth val="150"/>
        <c:axId val="485590095"/>
        <c:axId val="488744975"/>
      </c:barChart>
      <c:lineChart>
        <c:grouping val="standard"/>
        <c:varyColors val="0"/>
        <c:ser>
          <c:idx val="2"/>
          <c:order val="2"/>
          <c:tx>
            <c:strRef>
              <c:f>Sheet3!$E$3</c:f>
              <c:strCache>
                <c:ptCount val="1"/>
                <c:pt idx="0">
                  <c:v>Sum of Progress</c:v>
                </c:pt>
              </c:strCache>
            </c:strRef>
          </c:tx>
          <c:spPr>
            <a:ln w="28575" cap="rnd">
              <a:solidFill>
                <a:schemeClr val="accent3"/>
              </a:solidFill>
              <a:round/>
            </a:ln>
            <a:effectLst/>
          </c:spPr>
          <c:marker>
            <c:symbol val="none"/>
          </c:marker>
          <c:cat>
            <c:multiLvlStrRef>
              <c:f>Sheet3!$B$4:$B$18</c:f>
              <c:multiLvlStrCache>
                <c:ptCount val="8"/>
                <c:lvl>
                  <c:pt idx="0">
                    <c:v>Feb</c:v>
                  </c:pt>
                  <c:pt idx="1">
                    <c:v>Mar</c:v>
                  </c:pt>
                  <c:pt idx="2">
                    <c:v>Feb</c:v>
                  </c:pt>
                  <c:pt idx="3">
                    <c:v>Mar</c:v>
                  </c:pt>
                  <c:pt idx="4">
                    <c:v>Feb</c:v>
                  </c:pt>
                  <c:pt idx="5">
                    <c:v>Feb</c:v>
                  </c:pt>
                  <c:pt idx="6">
                    <c:v>Feb</c:v>
                  </c:pt>
                  <c:pt idx="7">
                    <c:v>&lt;17-02-2020</c:v>
                  </c:pt>
                </c:lvl>
                <c:lvl>
                  <c:pt idx="0">
                    <c:v>Alpha</c:v>
                  </c:pt>
                  <c:pt idx="2">
                    <c:v>Delta</c:v>
                  </c:pt>
                  <c:pt idx="4">
                    <c:v>Gemini</c:v>
                  </c:pt>
                  <c:pt idx="5">
                    <c:v>Orion</c:v>
                  </c:pt>
                  <c:pt idx="6">
                    <c:v>Vega</c:v>
                  </c:pt>
                  <c:pt idx="7">
                    <c:v>(blank)</c:v>
                  </c:pt>
                </c:lvl>
              </c:multiLvlStrCache>
            </c:multiLvlStrRef>
          </c:cat>
          <c:val>
            <c:numRef>
              <c:f>Sheet3!$E$4:$E$18</c:f>
              <c:numCache>
                <c:formatCode>General</c:formatCode>
                <c:ptCount val="8"/>
                <c:pt idx="0">
                  <c:v>2.9035714285714285</c:v>
                </c:pt>
                <c:pt idx="1">
                  <c:v>0.44444444444444442</c:v>
                </c:pt>
                <c:pt idx="2">
                  <c:v>1.925</c:v>
                </c:pt>
                <c:pt idx="3">
                  <c:v>1.0888888888888888</c:v>
                </c:pt>
                <c:pt idx="4">
                  <c:v>3.3230158730158728</c:v>
                </c:pt>
                <c:pt idx="5">
                  <c:v>5.1349206349206353</c:v>
                </c:pt>
                <c:pt idx="6">
                  <c:v>2.6809523809523808</c:v>
                </c:pt>
              </c:numCache>
            </c:numRef>
          </c:val>
          <c:smooth val="0"/>
          <c:extLst>
            <c:ext xmlns:c16="http://schemas.microsoft.com/office/drawing/2014/chart" uri="{C3380CC4-5D6E-409C-BE32-E72D297353CC}">
              <c16:uniqueId val="{00000002-FD73-4166-8446-BFED77340CB1}"/>
            </c:ext>
          </c:extLst>
        </c:ser>
        <c:ser>
          <c:idx val="3"/>
          <c:order val="3"/>
          <c:tx>
            <c:strRef>
              <c:f>Sheet3!$F$3</c:f>
              <c:strCache>
                <c:ptCount val="1"/>
                <c:pt idx="0">
                  <c:v>Sum of Days completed</c:v>
                </c:pt>
              </c:strCache>
            </c:strRef>
          </c:tx>
          <c:spPr>
            <a:ln w="28575" cap="rnd">
              <a:solidFill>
                <a:schemeClr val="accent4"/>
              </a:solidFill>
              <a:round/>
            </a:ln>
            <a:effectLst/>
          </c:spPr>
          <c:marker>
            <c:symbol val="none"/>
          </c:marker>
          <c:cat>
            <c:multiLvlStrRef>
              <c:f>Sheet3!$B$4:$B$18</c:f>
              <c:multiLvlStrCache>
                <c:ptCount val="8"/>
                <c:lvl>
                  <c:pt idx="0">
                    <c:v>Feb</c:v>
                  </c:pt>
                  <c:pt idx="1">
                    <c:v>Mar</c:v>
                  </c:pt>
                  <c:pt idx="2">
                    <c:v>Feb</c:v>
                  </c:pt>
                  <c:pt idx="3">
                    <c:v>Mar</c:v>
                  </c:pt>
                  <c:pt idx="4">
                    <c:v>Feb</c:v>
                  </c:pt>
                  <c:pt idx="5">
                    <c:v>Feb</c:v>
                  </c:pt>
                  <c:pt idx="6">
                    <c:v>Feb</c:v>
                  </c:pt>
                  <c:pt idx="7">
                    <c:v>&lt;17-02-2020</c:v>
                  </c:pt>
                </c:lvl>
                <c:lvl>
                  <c:pt idx="0">
                    <c:v>Alpha</c:v>
                  </c:pt>
                  <c:pt idx="2">
                    <c:v>Delta</c:v>
                  </c:pt>
                  <c:pt idx="4">
                    <c:v>Gemini</c:v>
                  </c:pt>
                  <c:pt idx="5">
                    <c:v>Orion</c:v>
                  </c:pt>
                  <c:pt idx="6">
                    <c:v>Vega</c:v>
                  </c:pt>
                  <c:pt idx="7">
                    <c:v>(blank)</c:v>
                  </c:pt>
                </c:lvl>
              </c:multiLvlStrCache>
            </c:multiLvlStrRef>
          </c:cat>
          <c:val>
            <c:numRef>
              <c:f>Sheet3!$F$4:$F$18</c:f>
              <c:numCache>
                <c:formatCode>General</c:formatCode>
                <c:ptCount val="8"/>
                <c:pt idx="0">
                  <c:v>17</c:v>
                </c:pt>
                <c:pt idx="1">
                  <c:v>4</c:v>
                </c:pt>
                <c:pt idx="2">
                  <c:v>13</c:v>
                </c:pt>
                <c:pt idx="3">
                  <c:v>10</c:v>
                </c:pt>
                <c:pt idx="4">
                  <c:v>22</c:v>
                </c:pt>
                <c:pt idx="5">
                  <c:v>30</c:v>
                </c:pt>
                <c:pt idx="6">
                  <c:v>16</c:v>
                </c:pt>
              </c:numCache>
            </c:numRef>
          </c:val>
          <c:smooth val="0"/>
          <c:extLst>
            <c:ext xmlns:c16="http://schemas.microsoft.com/office/drawing/2014/chart" uri="{C3380CC4-5D6E-409C-BE32-E72D297353CC}">
              <c16:uniqueId val="{00000003-FD73-4166-8446-BFED77340CB1}"/>
            </c:ext>
          </c:extLst>
        </c:ser>
        <c:dLbls>
          <c:showLegendKey val="0"/>
          <c:showVal val="0"/>
          <c:showCatName val="0"/>
          <c:showSerName val="0"/>
          <c:showPercent val="0"/>
          <c:showBubbleSize val="0"/>
        </c:dLbls>
        <c:marker val="1"/>
        <c:smooth val="0"/>
        <c:axId val="485590559"/>
        <c:axId val="488745935"/>
      </c:lineChart>
      <c:catAx>
        <c:axId val="48559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744975"/>
        <c:crosses val="autoZero"/>
        <c:auto val="1"/>
        <c:lblAlgn val="ctr"/>
        <c:lblOffset val="100"/>
        <c:noMultiLvlLbl val="0"/>
      </c:catAx>
      <c:valAx>
        <c:axId val="488744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590095"/>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488745935"/>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590559"/>
        <c:crosses val="max"/>
        <c:crossBetween val="between"/>
      </c:valAx>
      <c:catAx>
        <c:axId val="485590559"/>
        <c:scaling>
          <c:orientation val="minMax"/>
        </c:scaling>
        <c:delete val="1"/>
        <c:axPos val="b"/>
        <c:numFmt formatCode="General" sourceLinked="1"/>
        <c:majorTickMark val="none"/>
        <c:minorTickMark val="none"/>
        <c:tickLblPos val="nextTo"/>
        <c:crossAx val="488745935"/>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Working!$L$5" horiz="1" max="30" page="7" val="9"/>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152400</xdr:colOff>
      <xdr:row>0</xdr:row>
      <xdr:rowOff>0</xdr:rowOff>
    </xdr:from>
    <xdr:to>
      <xdr:col>16</xdr:col>
      <xdr:colOff>69850</xdr:colOff>
      <xdr:row>3</xdr:row>
      <xdr:rowOff>215900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336550</xdr:colOff>
      <xdr:row>0</xdr:row>
      <xdr:rowOff>139700</xdr:rowOff>
    </xdr:from>
    <xdr:to>
      <xdr:col>11</xdr:col>
      <xdr:colOff>777874</xdr:colOff>
      <xdr:row>3</xdr:row>
      <xdr:rowOff>165100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88900</xdr:colOff>
      <xdr:row>0</xdr:row>
      <xdr:rowOff>0</xdr:rowOff>
    </xdr:from>
    <xdr:to>
      <xdr:col>18</xdr:col>
      <xdr:colOff>584200</xdr:colOff>
      <xdr:row>3</xdr:row>
      <xdr:rowOff>203200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596900</xdr:colOff>
      <xdr:row>0</xdr:row>
      <xdr:rowOff>0</xdr:rowOff>
    </xdr:from>
    <xdr:to>
      <xdr:col>22</xdr:col>
      <xdr:colOff>441324</xdr:colOff>
      <xdr:row>3</xdr:row>
      <xdr:rowOff>241300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4983</xdr:colOff>
      <xdr:row>0</xdr:row>
      <xdr:rowOff>838201</xdr:rowOff>
    </xdr:from>
    <xdr:to>
      <xdr:col>4</xdr:col>
      <xdr:colOff>603250</xdr:colOff>
      <xdr:row>2</xdr:row>
      <xdr:rowOff>298451</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4983" y="838201"/>
              <a:ext cx="4814667"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171450</xdr:colOff>
      <xdr:row>1</xdr:row>
      <xdr:rowOff>1</xdr:rowOff>
    </xdr:from>
    <xdr:to>
      <xdr:col>9</xdr:col>
      <xdr:colOff>503464</xdr:colOff>
      <xdr:row>2</xdr:row>
      <xdr:rowOff>304801</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4997450" y="850901"/>
              <a:ext cx="4573814" cy="69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793750</xdr:colOff>
          <xdr:row>0</xdr:row>
          <xdr:rowOff>279400</xdr:rowOff>
        </xdr:from>
        <xdr:to>
          <xdr:col>9</xdr:col>
          <xdr:colOff>38100</xdr:colOff>
          <xdr:row>0</xdr:row>
          <xdr:rowOff>628650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38100</xdr:colOff>
      <xdr:row>15</xdr:row>
      <xdr:rowOff>16328</xdr:rowOff>
    </xdr:from>
    <xdr:to>
      <xdr:col>31</xdr:col>
      <xdr:colOff>203200</xdr:colOff>
      <xdr:row>36</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Excel\project_management_dashboard_non_365.xlsx" TargetMode="External"/><Relationship Id="rId1" Type="http://schemas.openxmlformats.org/officeDocument/2006/relationships/externalLinkPath" Target="/Excel/project_management_dashboard_non_36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yright"/>
      <sheetName val="Dashboard"/>
      <sheetName val="Workings"/>
      <sheetName val="Data"/>
      <sheetName val="Instructions"/>
      <sheetName val="More Resources"/>
      <sheetName val="Dashboard Protection"/>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HI K" refreshedDate="45171.805354282405" createdVersion="8" refreshedVersion="8" minRefreshableVersion="3" recordCount="40" xr:uid="{BE59B5C2-91CF-4854-B293-4DD1AB12729C}">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ount="40">
        <n v="218000"/>
        <n v="393000"/>
        <n v="86000"/>
        <n v="732000"/>
        <n v="492000"/>
        <n v="188000"/>
        <n v="180000"/>
        <n v="582000"/>
        <n v="562000"/>
        <n v="416000"/>
        <n v="293000"/>
        <n v="224000"/>
        <n v="978000"/>
        <n v="932000"/>
        <n v="854000"/>
        <n v="81000"/>
        <n v="169000"/>
        <n v="61000"/>
        <n v="645000"/>
        <n v="68000"/>
        <n v="839000"/>
        <n v="729000"/>
        <n v="826000"/>
        <n v="895000"/>
        <n v="341000"/>
        <n v="787000"/>
        <n v="228000"/>
        <n v="147000"/>
        <n v="338000"/>
        <n v="857000"/>
        <n v="602000"/>
        <n v="990000"/>
        <n v="96000"/>
        <n v="513000"/>
        <n v="616000"/>
        <n v="817000"/>
        <n v="372000"/>
        <n v="50000"/>
        <n v="807000"/>
        <n v="691000"/>
      </sharedItems>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202764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HI K" refreshedDate="45171.827011689813" createdVersion="8" refreshedVersion="8" minRefreshableVersion="3" recordCount="3" xr:uid="{896B6922-3F6E-479D-8866-614F5BB939D3}">
  <cacheSource type="worksheet">
    <worksheetSource ref="A5:B8" sheet="Working"/>
  </cacheSource>
  <cacheFields count="2">
    <cacheField name="In Progress" numFmtId="0">
      <sharedItems count="3">
        <s v="Completed"/>
        <s v="Remaining"/>
        <s v="Total Tasks"/>
      </sharedItems>
    </cacheField>
    <cacheField name="33" numFmtId="0">
      <sharedItems containsSemiMixedTypes="0" containsString="0" containsNumber="1" containsInteger="1" minValue="1" maxValue="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HI K" refreshedDate="45171.882449189812" createdVersion="8" refreshedVersion="8" minRefreshableVersion="3" recordCount="41" xr:uid="{E5364BFC-8E33-4760-B70E-A4CC0BB856D2}">
  <cacheSource type="worksheet">
    <worksheetSource ref="A1:J1048576" sheet="Data"/>
  </cacheSource>
  <cacheFields count="14">
    <cacheField name="Project" numFmtId="0">
      <sharedItems containsBlank="1" count="6">
        <s v="Gemini"/>
        <s v="Orion"/>
        <s v="Vega"/>
        <s v="Delta"/>
        <s v="Alpha"/>
        <m/>
      </sharedItems>
    </cacheField>
    <cacheField name="Task" numFmtId="0">
      <sharedItems containsBlank="1"/>
    </cacheField>
    <cacheField name="Manager" numFmtId="0">
      <sharedItems containsBlank="1"/>
    </cacheField>
    <cacheField name="Start Date" numFmtId="0">
      <sharedItems containsNonDate="0" containsDate="1" containsString="0" containsBlank="1" minDate="2020-02-17T00:00:00" maxDate="2020-03-03T00:00:00" count="12">
        <d v="2020-02-17T00:00:00"/>
        <d v="2020-02-18T00:00:00"/>
        <d v="2020-02-21T00:00:00"/>
        <d v="2020-02-20T00:00:00"/>
        <d v="2020-02-24T00:00:00"/>
        <d v="2020-02-25T00:00:00"/>
        <d v="2020-02-27T00:00:00"/>
        <d v="2020-02-26T00:00:00"/>
        <d v="2020-02-28T00:00:00"/>
        <d v="2020-03-02T00:00:00"/>
        <d v="2020-02-19T00:00:00"/>
        <m/>
      </sharedItems>
      <fieldGroup par="11"/>
    </cacheField>
    <cacheField name="Duration" numFmtId="0">
      <sharedItems containsString="0" containsBlank="1" containsNumber="1" containsInteger="1" minValue="3" maxValue="10"/>
    </cacheField>
    <cacheField name="End Date" numFmtId="14">
      <sharedItems containsNonDate="0" containsDate="1" containsString="0" containsBlank="1" minDate="2020-02-19T00:00:00" maxDate="2020-03-14T00:00:00" count="16">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m/>
      </sharedItems>
      <fieldGroup par="13"/>
    </cacheField>
    <cacheField name="Days completed" numFmtId="3">
      <sharedItems containsString="0" containsBlank="1" containsNumber="1" containsInteger="1" minValue="0" maxValue="8"/>
    </cacheField>
    <cacheField name="Progress" numFmtId="0">
      <sharedItems containsString="0" containsBlank="1" containsNumber="1" minValue="0" maxValue="1"/>
    </cacheField>
    <cacheField name="Budget" numFmtId="0">
      <sharedItems containsString="0" containsBlank="1" containsNumber="1" containsInteger="1" minValue="50000" maxValue="990000"/>
    </cacheField>
    <cacheField name="Actual" numFmtId="0">
      <sharedItems containsString="0" containsBlank="1" containsNumber="1" containsInteger="1" minValue="0" maxValue="807069"/>
    </cacheField>
    <cacheField name="Days (Start Date)" numFmtId="0" databaseField="0">
      <fieldGroup base="3">
        <rangePr groupBy="days" startDate="2020-02-17T00:00:00" endDate="2020-03-03T00:00:00"/>
        <groupItems count="368">
          <s v="&lt;17-02-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3-03-2020"/>
        </groupItems>
      </fieldGroup>
    </cacheField>
    <cacheField name="Months (Start Date)" numFmtId="0" databaseField="0">
      <fieldGroup base="3">
        <rangePr groupBy="months" startDate="2020-02-17T00:00:00" endDate="2020-03-03T00:00:00"/>
        <groupItems count="14">
          <s v="&lt;17-02-2020"/>
          <s v="Jan"/>
          <s v="Feb"/>
          <s v="Mar"/>
          <s v="Apr"/>
          <s v="May"/>
          <s v="Jun"/>
          <s v="Jul"/>
          <s v="Aug"/>
          <s v="Sep"/>
          <s v="Oct"/>
          <s v="Nov"/>
          <s v="Dec"/>
          <s v="&gt;03-03-2020"/>
        </groupItems>
      </fieldGroup>
    </cacheField>
    <cacheField name="Days (End Date)" numFmtId="0" databaseField="0">
      <fieldGroup base="5">
        <rangePr groupBy="days" startDate="2020-02-19T00:00:00" endDate="2020-03-14T00:00:00"/>
        <groupItems count="368">
          <s v="&lt;19-02-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4-03-2020"/>
        </groupItems>
      </fieldGroup>
    </cacheField>
    <cacheField name="Months (End Date)" numFmtId="0" databaseField="0">
      <fieldGroup base="5">
        <rangePr groupBy="months" startDate="2020-02-19T00:00:00" endDate="2020-03-14T00:00:00"/>
        <groupItems count="14">
          <s v="&lt;19-02-2020"/>
          <s v="Jan"/>
          <s v="Feb"/>
          <s v="Mar"/>
          <s v="Apr"/>
          <s v="May"/>
          <s v="Jun"/>
          <s v="Jul"/>
          <s v="Aug"/>
          <s v="Sep"/>
          <s v="Oct"/>
          <s v="Nov"/>
          <s v="Dec"/>
          <s v="&gt;14-03-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x v="0"/>
    <n v="97337"/>
  </r>
  <r>
    <x v="0"/>
    <x v="1"/>
    <x v="1"/>
    <x v="0"/>
    <x v="1"/>
    <x v="1"/>
    <x v="1"/>
    <x v="1"/>
    <x v="1"/>
    <n v="177440"/>
  </r>
  <r>
    <x v="0"/>
    <x v="2"/>
    <x v="2"/>
    <x v="1"/>
    <x v="2"/>
    <x v="2"/>
    <x v="2"/>
    <x v="0"/>
    <x v="2"/>
    <n v="31046"/>
  </r>
  <r>
    <x v="0"/>
    <x v="3"/>
    <x v="3"/>
    <x v="2"/>
    <x v="3"/>
    <x v="3"/>
    <x v="1"/>
    <x v="2"/>
    <x v="3"/>
    <n v="261324"/>
  </r>
  <r>
    <x v="0"/>
    <x v="4"/>
    <x v="4"/>
    <x v="0"/>
    <x v="4"/>
    <x v="4"/>
    <x v="3"/>
    <x v="3"/>
    <x v="4"/>
    <n v="116850"/>
  </r>
  <r>
    <x v="0"/>
    <x v="5"/>
    <x v="0"/>
    <x v="3"/>
    <x v="1"/>
    <x v="5"/>
    <x v="4"/>
    <x v="4"/>
    <x v="5"/>
    <n v="0"/>
  </r>
  <r>
    <x v="0"/>
    <x v="6"/>
    <x v="1"/>
    <x v="3"/>
    <x v="5"/>
    <x v="6"/>
    <x v="1"/>
    <x v="5"/>
    <x v="6"/>
    <n v="79380"/>
  </r>
  <r>
    <x v="0"/>
    <x v="7"/>
    <x v="2"/>
    <x v="4"/>
    <x v="0"/>
    <x v="6"/>
    <x v="0"/>
    <x v="0"/>
    <x v="7"/>
    <n v="195231"/>
  </r>
  <r>
    <x v="0"/>
    <x v="8"/>
    <x v="3"/>
    <x v="4"/>
    <x v="3"/>
    <x v="7"/>
    <x v="3"/>
    <x v="6"/>
    <x v="8"/>
    <n v="74746"/>
  </r>
  <r>
    <x v="0"/>
    <x v="9"/>
    <x v="4"/>
    <x v="4"/>
    <x v="1"/>
    <x v="2"/>
    <x v="1"/>
    <x v="1"/>
    <x v="9"/>
    <n v="175015"/>
  </r>
  <r>
    <x v="1"/>
    <x v="0"/>
    <x v="0"/>
    <x v="1"/>
    <x v="5"/>
    <x v="8"/>
    <x v="5"/>
    <x v="7"/>
    <x v="10"/>
    <n v="273001"/>
  </r>
  <r>
    <x v="1"/>
    <x v="1"/>
    <x v="1"/>
    <x v="0"/>
    <x v="3"/>
    <x v="5"/>
    <x v="2"/>
    <x v="8"/>
    <x v="11"/>
    <n v="57910"/>
  </r>
  <r>
    <x v="1"/>
    <x v="2"/>
    <x v="2"/>
    <x v="1"/>
    <x v="6"/>
    <x v="5"/>
    <x v="4"/>
    <x v="4"/>
    <x v="12"/>
    <n v="0"/>
  </r>
  <r>
    <x v="1"/>
    <x v="3"/>
    <x v="3"/>
    <x v="3"/>
    <x v="5"/>
    <x v="6"/>
    <x v="1"/>
    <x v="5"/>
    <x v="13"/>
    <n v="379157"/>
  </r>
  <r>
    <x v="1"/>
    <x v="4"/>
    <x v="4"/>
    <x v="2"/>
    <x v="4"/>
    <x v="8"/>
    <x v="3"/>
    <x v="3"/>
    <x v="14"/>
    <n v="322812"/>
  </r>
  <r>
    <x v="1"/>
    <x v="5"/>
    <x v="0"/>
    <x v="2"/>
    <x v="1"/>
    <x v="6"/>
    <x v="1"/>
    <x v="1"/>
    <x v="15"/>
    <n v="38461"/>
  </r>
  <r>
    <x v="1"/>
    <x v="6"/>
    <x v="1"/>
    <x v="4"/>
    <x v="1"/>
    <x v="2"/>
    <x v="6"/>
    <x v="9"/>
    <x v="16"/>
    <n v="136468"/>
  </r>
  <r>
    <x v="1"/>
    <x v="7"/>
    <x v="2"/>
    <x v="5"/>
    <x v="4"/>
    <x v="6"/>
    <x v="3"/>
    <x v="3"/>
    <x v="17"/>
    <n v="12078"/>
  </r>
  <r>
    <x v="1"/>
    <x v="8"/>
    <x v="3"/>
    <x v="6"/>
    <x v="5"/>
    <x v="9"/>
    <x v="1"/>
    <x v="5"/>
    <x v="18"/>
    <n v="273048"/>
  </r>
  <r>
    <x v="1"/>
    <x v="9"/>
    <x v="4"/>
    <x v="0"/>
    <x v="7"/>
    <x v="10"/>
    <x v="1"/>
    <x v="7"/>
    <x v="19"/>
    <n v="64987"/>
  </r>
  <r>
    <x v="2"/>
    <x v="0"/>
    <x v="0"/>
    <x v="0"/>
    <x v="2"/>
    <x v="6"/>
    <x v="6"/>
    <x v="1"/>
    <x v="20"/>
    <n v="406974"/>
  </r>
  <r>
    <x v="2"/>
    <x v="1"/>
    <x v="1"/>
    <x v="2"/>
    <x v="0"/>
    <x v="5"/>
    <x v="2"/>
    <x v="10"/>
    <x v="21"/>
    <n v="487139"/>
  </r>
  <r>
    <x v="2"/>
    <x v="2"/>
    <x v="2"/>
    <x v="4"/>
    <x v="5"/>
    <x v="11"/>
    <x v="1"/>
    <x v="5"/>
    <x v="22"/>
    <n v="298186"/>
  </r>
  <r>
    <x v="2"/>
    <x v="3"/>
    <x v="3"/>
    <x v="7"/>
    <x v="5"/>
    <x v="7"/>
    <x v="0"/>
    <x v="11"/>
    <x v="23"/>
    <n v="280583"/>
  </r>
  <r>
    <x v="2"/>
    <x v="4"/>
    <x v="4"/>
    <x v="8"/>
    <x v="7"/>
    <x v="11"/>
    <x v="0"/>
    <x v="12"/>
    <x v="24"/>
    <n v="129785"/>
  </r>
  <r>
    <x v="3"/>
    <x v="0"/>
    <x v="0"/>
    <x v="9"/>
    <x v="3"/>
    <x v="12"/>
    <x v="7"/>
    <x v="13"/>
    <x v="25"/>
    <n v="727188"/>
  </r>
  <r>
    <x v="3"/>
    <x v="1"/>
    <x v="1"/>
    <x v="9"/>
    <x v="2"/>
    <x v="13"/>
    <x v="0"/>
    <x v="14"/>
    <x v="26"/>
    <n v="47880"/>
  </r>
  <r>
    <x v="3"/>
    <x v="2"/>
    <x v="2"/>
    <x v="0"/>
    <x v="4"/>
    <x v="4"/>
    <x v="4"/>
    <x v="4"/>
    <x v="27"/>
    <n v="0"/>
  </r>
  <r>
    <x v="3"/>
    <x v="3"/>
    <x v="3"/>
    <x v="10"/>
    <x v="6"/>
    <x v="6"/>
    <x v="6"/>
    <x v="15"/>
    <x v="28"/>
    <n v="205123"/>
  </r>
  <r>
    <x v="3"/>
    <x v="4"/>
    <x v="4"/>
    <x v="4"/>
    <x v="2"/>
    <x v="9"/>
    <x v="1"/>
    <x v="16"/>
    <x v="29"/>
    <n v="305949"/>
  </r>
  <r>
    <x v="3"/>
    <x v="5"/>
    <x v="0"/>
    <x v="5"/>
    <x v="1"/>
    <x v="11"/>
    <x v="1"/>
    <x v="1"/>
    <x v="30"/>
    <n v="322371"/>
  </r>
  <r>
    <x v="3"/>
    <x v="6"/>
    <x v="1"/>
    <x v="5"/>
    <x v="4"/>
    <x v="6"/>
    <x v="0"/>
    <x v="1"/>
    <x v="31"/>
    <n v="451440"/>
  </r>
  <r>
    <x v="4"/>
    <x v="0"/>
    <x v="2"/>
    <x v="8"/>
    <x v="6"/>
    <x v="14"/>
    <x v="1"/>
    <x v="17"/>
    <x v="32"/>
    <n v="32256"/>
  </r>
  <r>
    <x v="4"/>
    <x v="1"/>
    <x v="3"/>
    <x v="9"/>
    <x v="3"/>
    <x v="12"/>
    <x v="2"/>
    <x v="8"/>
    <x v="33"/>
    <n v="226233"/>
  </r>
  <r>
    <x v="4"/>
    <x v="2"/>
    <x v="4"/>
    <x v="3"/>
    <x v="0"/>
    <x v="8"/>
    <x v="1"/>
    <x v="18"/>
    <x v="34"/>
    <n v="401579"/>
  </r>
  <r>
    <x v="4"/>
    <x v="3"/>
    <x v="0"/>
    <x v="10"/>
    <x v="7"/>
    <x v="0"/>
    <x v="1"/>
    <x v="7"/>
    <x v="35"/>
    <n v="807069"/>
  </r>
  <r>
    <x v="4"/>
    <x v="4"/>
    <x v="1"/>
    <x v="2"/>
    <x v="5"/>
    <x v="2"/>
    <x v="1"/>
    <x v="5"/>
    <x v="36"/>
    <n v="173166"/>
  </r>
  <r>
    <x v="4"/>
    <x v="5"/>
    <x v="2"/>
    <x v="4"/>
    <x v="2"/>
    <x v="9"/>
    <x v="0"/>
    <x v="14"/>
    <x v="37"/>
    <n v="8400"/>
  </r>
  <r>
    <x v="4"/>
    <x v="6"/>
    <x v="3"/>
    <x v="4"/>
    <x v="2"/>
    <x v="9"/>
    <x v="1"/>
    <x v="16"/>
    <x v="38"/>
    <n v="262679"/>
  </r>
  <r>
    <x v="4"/>
    <x v="7"/>
    <x v="4"/>
    <x v="4"/>
    <x v="7"/>
    <x v="8"/>
    <x v="4"/>
    <x v="4"/>
    <x v="39"/>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64"/>
  </r>
  <r>
    <x v="1"/>
    <n v="37"/>
  </r>
  <r>
    <x v="2"/>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s v="Task 1"/>
    <s v="Hirsch"/>
    <x v="0"/>
    <n v="5"/>
    <x v="0"/>
    <n v="2"/>
    <n v="0.4"/>
    <n v="218000"/>
    <n v="97337"/>
  </r>
  <r>
    <x v="0"/>
    <s v="Task 2"/>
    <s v="Samora"/>
    <x v="0"/>
    <n v="6"/>
    <x v="1"/>
    <n v="3"/>
    <n v="0.5"/>
    <n v="393000"/>
    <n v="177440"/>
  </r>
  <r>
    <x v="0"/>
    <s v="Task 3"/>
    <s v="McFay"/>
    <x v="1"/>
    <n v="10"/>
    <x v="2"/>
    <n v="4"/>
    <n v="0.4"/>
    <n v="86000"/>
    <n v="31046"/>
  </r>
  <r>
    <x v="0"/>
    <s v="Task 4"/>
    <s v="Wood"/>
    <x v="2"/>
    <n v="9"/>
    <x v="3"/>
    <n v="3"/>
    <n v="0.33333333333333331"/>
    <n v="732000"/>
    <n v="261324"/>
  </r>
  <r>
    <x v="0"/>
    <s v="Task 5"/>
    <s v="Ladd"/>
    <x v="0"/>
    <n v="4"/>
    <x v="4"/>
    <n v="1"/>
    <n v="0.25"/>
    <n v="492000"/>
    <n v="116850"/>
  </r>
  <r>
    <x v="0"/>
    <s v="Task 6"/>
    <s v="Hirsch"/>
    <x v="3"/>
    <n v="6"/>
    <x v="5"/>
    <n v="0"/>
    <n v="0"/>
    <n v="188000"/>
    <n v="0"/>
  </r>
  <r>
    <x v="0"/>
    <s v="Task 7"/>
    <s v="Samora"/>
    <x v="3"/>
    <n v="7"/>
    <x v="6"/>
    <n v="3"/>
    <n v="0.42857142857142855"/>
    <n v="180000"/>
    <n v="79380"/>
  </r>
  <r>
    <x v="0"/>
    <s v="Task 8"/>
    <s v="McFay"/>
    <x v="4"/>
    <n v="5"/>
    <x v="6"/>
    <n v="2"/>
    <n v="0.4"/>
    <n v="582000"/>
    <n v="195231"/>
  </r>
  <r>
    <x v="0"/>
    <s v="Task 9"/>
    <s v="Wood"/>
    <x v="4"/>
    <n v="9"/>
    <x v="7"/>
    <n v="1"/>
    <n v="0.1111111111111111"/>
    <n v="562000"/>
    <n v="74746"/>
  </r>
  <r>
    <x v="0"/>
    <s v="Task 10"/>
    <s v="Ladd"/>
    <x v="4"/>
    <n v="6"/>
    <x v="2"/>
    <n v="3"/>
    <n v="0.5"/>
    <n v="416000"/>
    <n v="175015"/>
  </r>
  <r>
    <x v="1"/>
    <s v="Task 1"/>
    <s v="Hirsch"/>
    <x v="1"/>
    <n v="7"/>
    <x v="8"/>
    <n v="7"/>
    <n v="1"/>
    <n v="293000"/>
    <n v="273001"/>
  </r>
  <r>
    <x v="1"/>
    <s v="Task 2"/>
    <s v="Samora"/>
    <x v="0"/>
    <n v="9"/>
    <x v="5"/>
    <n v="4"/>
    <n v="0.44444444444444442"/>
    <n v="224000"/>
    <n v="57910"/>
  </r>
  <r>
    <x v="1"/>
    <s v="Task 3"/>
    <s v="McFay"/>
    <x v="1"/>
    <n v="8"/>
    <x v="5"/>
    <n v="0"/>
    <n v="0"/>
    <n v="978000"/>
    <n v="0"/>
  </r>
  <r>
    <x v="1"/>
    <s v="Task 4"/>
    <s v="Wood"/>
    <x v="3"/>
    <n v="7"/>
    <x v="6"/>
    <n v="3"/>
    <n v="0.42857142857142855"/>
    <n v="932000"/>
    <n v="379157"/>
  </r>
  <r>
    <x v="1"/>
    <s v="Task 5"/>
    <s v="Ladd"/>
    <x v="2"/>
    <n v="4"/>
    <x v="8"/>
    <n v="1"/>
    <n v="0.25"/>
    <n v="854000"/>
    <n v="322812"/>
  </r>
  <r>
    <x v="1"/>
    <s v="Task 6"/>
    <s v="Hirsch"/>
    <x v="2"/>
    <n v="6"/>
    <x v="6"/>
    <n v="3"/>
    <n v="0.5"/>
    <n v="81000"/>
    <n v="38461"/>
  </r>
  <r>
    <x v="1"/>
    <s v="Task 7"/>
    <s v="Samora"/>
    <x v="4"/>
    <n v="6"/>
    <x v="2"/>
    <n v="5"/>
    <n v="0.83333333333333337"/>
    <n v="169000"/>
    <n v="136468"/>
  </r>
  <r>
    <x v="1"/>
    <s v="Task 8"/>
    <s v="McFay"/>
    <x v="5"/>
    <n v="4"/>
    <x v="6"/>
    <n v="1"/>
    <n v="0.25"/>
    <n v="61000"/>
    <n v="12078"/>
  </r>
  <r>
    <x v="1"/>
    <s v="Task 9"/>
    <s v="Wood"/>
    <x v="6"/>
    <n v="7"/>
    <x v="9"/>
    <n v="3"/>
    <n v="0.42857142857142855"/>
    <n v="645000"/>
    <n v="273048"/>
  </r>
  <r>
    <x v="1"/>
    <s v="Task 10"/>
    <s v="Ladd"/>
    <x v="0"/>
    <n v="3"/>
    <x v="10"/>
    <n v="3"/>
    <n v="1"/>
    <n v="68000"/>
    <n v="64987"/>
  </r>
  <r>
    <x v="2"/>
    <s v="Task 1"/>
    <s v="Hirsch"/>
    <x v="0"/>
    <n v="10"/>
    <x v="6"/>
    <n v="5"/>
    <n v="0.5"/>
    <n v="839000"/>
    <n v="406974"/>
  </r>
  <r>
    <x v="2"/>
    <s v="Task 2"/>
    <s v="Samora"/>
    <x v="2"/>
    <n v="5"/>
    <x v="5"/>
    <n v="4"/>
    <n v="0.8"/>
    <n v="729000"/>
    <n v="487139"/>
  </r>
  <r>
    <x v="2"/>
    <s v="Task 3"/>
    <s v="McFay"/>
    <x v="4"/>
    <n v="7"/>
    <x v="11"/>
    <n v="3"/>
    <n v="0.42857142857142855"/>
    <n v="826000"/>
    <n v="298186"/>
  </r>
  <r>
    <x v="2"/>
    <s v="Task 4"/>
    <s v="Wood"/>
    <x v="7"/>
    <n v="7"/>
    <x v="7"/>
    <n v="2"/>
    <n v="0.2857142857142857"/>
    <n v="895000"/>
    <n v="280583"/>
  </r>
  <r>
    <x v="2"/>
    <s v="Task 5"/>
    <s v="Ladd"/>
    <x v="8"/>
    <n v="3"/>
    <x v="11"/>
    <n v="2"/>
    <n v="0.66666666666666663"/>
    <n v="341000"/>
    <n v="129785"/>
  </r>
  <r>
    <x v="3"/>
    <s v="Task 1"/>
    <s v="Hirsch"/>
    <x v="9"/>
    <n v="9"/>
    <x v="12"/>
    <n v="8"/>
    <n v="0.88888888888888884"/>
    <n v="787000"/>
    <n v="727188"/>
  </r>
  <r>
    <x v="3"/>
    <s v="Task 2"/>
    <s v="Samora"/>
    <x v="9"/>
    <n v="10"/>
    <x v="13"/>
    <n v="2"/>
    <n v="0.2"/>
    <n v="228000"/>
    <n v="47880"/>
  </r>
  <r>
    <x v="3"/>
    <s v="Task 3"/>
    <s v="McFay"/>
    <x v="0"/>
    <n v="4"/>
    <x v="4"/>
    <n v="0"/>
    <n v="0"/>
    <n v="147000"/>
    <n v="0"/>
  </r>
  <r>
    <x v="3"/>
    <s v="Task 4"/>
    <s v="Wood"/>
    <x v="10"/>
    <n v="8"/>
    <x v="6"/>
    <n v="5"/>
    <n v="0.625"/>
    <n v="338000"/>
    <n v="205123"/>
  </r>
  <r>
    <x v="3"/>
    <s v="Task 5"/>
    <s v="Ladd"/>
    <x v="4"/>
    <n v="10"/>
    <x v="9"/>
    <n v="3"/>
    <n v="0.3"/>
    <n v="857000"/>
    <n v="305949"/>
  </r>
  <r>
    <x v="3"/>
    <s v="Task 6"/>
    <s v="Hirsch"/>
    <x v="5"/>
    <n v="6"/>
    <x v="11"/>
    <n v="3"/>
    <n v="0.5"/>
    <n v="602000"/>
    <n v="322371"/>
  </r>
  <r>
    <x v="3"/>
    <s v="Task 7"/>
    <s v="Samora"/>
    <x v="5"/>
    <n v="4"/>
    <x v="6"/>
    <n v="2"/>
    <n v="0.5"/>
    <n v="990000"/>
    <n v="451440"/>
  </r>
  <r>
    <x v="4"/>
    <s v="Task 1"/>
    <s v="McFay"/>
    <x v="8"/>
    <n v="8"/>
    <x v="14"/>
    <n v="3"/>
    <n v="0.375"/>
    <n v="96000"/>
    <n v="32256"/>
  </r>
  <r>
    <x v="4"/>
    <s v="Task 2"/>
    <s v="Wood"/>
    <x v="9"/>
    <n v="9"/>
    <x v="12"/>
    <n v="4"/>
    <n v="0.44444444444444442"/>
    <n v="513000"/>
    <n v="226233"/>
  </r>
  <r>
    <x v="4"/>
    <s v="Task 3"/>
    <s v="Ladd"/>
    <x v="3"/>
    <n v="5"/>
    <x v="8"/>
    <n v="3"/>
    <n v="0.6"/>
    <n v="616000"/>
    <n v="401579"/>
  </r>
  <r>
    <x v="4"/>
    <s v="Task 4"/>
    <s v="Hirsch"/>
    <x v="10"/>
    <n v="3"/>
    <x v="0"/>
    <n v="3"/>
    <n v="1"/>
    <n v="817000"/>
    <n v="807069"/>
  </r>
  <r>
    <x v="4"/>
    <s v="Task 5"/>
    <s v="Samora"/>
    <x v="2"/>
    <n v="7"/>
    <x v="2"/>
    <n v="3"/>
    <n v="0.42857142857142855"/>
    <n v="372000"/>
    <n v="173166"/>
  </r>
  <r>
    <x v="4"/>
    <s v="Task 6"/>
    <s v="McFay"/>
    <x v="4"/>
    <n v="10"/>
    <x v="9"/>
    <n v="2"/>
    <n v="0.2"/>
    <n v="50000"/>
    <n v="8400"/>
  </r>
  <r>
    <x v="4"/>
    <s v="Task 7"/>
    <s v="Wood"/>
    <x v="4"/>
    <n v="10"/>
    <x v="9"/>
    <n v="3"/>
    <n v="0.3"/>
    <n v="807000"/>
    <n v="262679"/>
  </r>
  <r>
    <x v="4"/>
    <s v="Task 8"/>
    <s v="Ladd"/>
    <x v="4"/>
    <n v="3"/>
    <x v="8"/>
    <n v="0"/>
    <n v="0"/>
    <n v="691000"/>
    <n v="0"/>
  </r>
  <r>
    <x v="5"/>
    <m/>
    <m/>
    <x v="11"/>
    <m/>
    <x v="1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86895C-B639-412A-A580-DEA449930FB1}"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6:J47"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sortType="ascending"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items count="40">
        <item x="37"/>
        <item x="17"/>
        <item x="19"/>
        <item x="15"/>
        <item x="2"/>
        <item x="32"/>
        <item x="27"/>
        <item x="16"/>
        <item x="6"/>
        <item x="5"/>
        <item x="0"/>
        <item x="11"/>
        <item x="26"/>
        <item x="10"/>
        <item x="28"/>
        <item x="24"/>
        <item x="36"/>
        <item x="1"/>
        <item x="9"/>
        <item x="4"/>
        <item x="33"/>
        <item x="8"/>
        <item x="7"/>
        <item x="30"/>
        <item x="34"/>
        <item x="18"/>
        <item x="39"/>
        <item x="21"/>
        <item x="3"/>
        <item x="25"/>
        <item x="38"/>
        <item x="35"/>
        <item x="22"/>
        <item x="20"/>
        <item x="14"/>
        <item x="29"/>
        <item x="23"/>
        <item x="13"/>
        <item x="12"/>
        <item x="31"/>
      </items>
    </pivotField>
    <pivotField dataField="1" compact="0" numFmtId="3" outline="0" showAll="0" defaultSubtotal="0"/>
  </pivotFields>
  <rowFields count="8">
    <field x="0"/>
    <field x="1"/>
    <field x="6"/>
    <field x="4"/>
    <field x="7"/>
    <field x="2"/>
    <field x="3"/>
    <field x="5"/>
  </rowFields>
  <rowItems count="41">
    <i>
      <x/>
      <x/>
      <x v="3"/>
      <x v="5"/>
      <x v="7"/>
      <x v="2"/>
      <x v="9"/>
      <x v="12"/>
    </i>
    <i r="1">
      <x v="2"/>
      <x v="4"/>
      <x v="6"/>
      <x v="10"/>
      <x v="4"/>
      <x v="10"/>
      <x v="13"/>
    </i>
    <i r="1">
      <x v="3"/>
      <x v="3"/>
      <x v="2"/>
      <x v="12"/>
      <x v="1"/>
      <x v="3"/>
      <x v="4"/>
    </i>
    <i r="1">
      <x v="4"/>
      <x v="3"/>
      <x/>
      <x v="18"/>
      <x/>
      <x v="2"/>
      <x v="2"/>
    </i>
    <i r="1">
      <x v="5"/>
      <x v="3"/>
      <x v="4"/>
      <x v="9"/>
      <x v="3"/>
      <x v="4"/>
      <x v="7"/>
    </i>
    <i r="1">
      <x v="6"/>
      <x v="2"/>
      <x v="7"/>
      <x v="2"/>
      <x v="2"/>
      <x v="5"/>
      <x v="11"/>
    </i>
    <i r="1">
      <x v="7"/>
      <x v="3"/>
      <x v="7"/>
      <x v="5"/>
      <x v="4"/>
      <x v="5"/>
      <x v="11"/>
    </i>
    <i r="1">
      <x v="8"/>
      <x/>
      <x/>
      <x/>
      <x v="1"/>
      <x v="5"/>
      <x v="4"/>
    </i>
    <i>
      <x v="1"/>
      <x/>
      <x v="7"/>
      <x v="6"/>
      <x v="17"/>
      <x/>
      <x v="10"/>
      <x v="13"/>
    </i>
    <i r="1">
      <x v="2"/>
      <x v="2"/>
      <x v="7"/>
      <x v="2"/>
      <x v="3"/>
      <x v="10"/>
      <x v="14"/>
    </i>
    <i r="1">
      <x v="3"/>
      <x/>
      <x v="1"/>
      <x/>
      <x v="2"/>
      <x/>
      <x v="1"/>
    </i>
    <i r="1">
      <x v="4"/>
      <x v="5"/>
      <x v="5"/>
      <x v="13"/>
      <x v="4"/>
      <x v="2"/>
      <x v="6"/>
    </i>
    <i r="1">
      <x v="5"/>
      <x v="3"/>
      <x v="7"/>
      <x v="5"/>
      <x v="1"/>
      <x v="5"/>
      <x v="11"/>
    </i>
    <i r="1">
      <x v="6"/>
      <x v="3"/>
      <x v="3"/>
      <x v="11"/>
      <x/>
      <x v="6"/>
      <x v="8"/>
    </i>
    <i r="1">
      <x v="7"/>
      <x v="2"/>
      <x v="1"/>
      <x v="11"/>
      <x v="3"/>
      <x v="6"/>
      <x v="6"/>
    </i>
    <i>
      <x v="2"/>
      <x/>
      <x v="2"/>
      <x v="2"/>
      <x v="8"/>
      <x/>
      <x/>
      <x v="2"/>
    </i>
    <i r="1">
      <x v="1"/>
      <x v="3"/>
      <x v="3"/>
      <x v="11"/>
      <x v="1"/>
      <x v="5"/>
      <x v="7"/>
    </i>
    <i r="1">
      <x v="2"/>
      <x v="3"/>
      <x v="3"/>
      <x v="11"/>
      <x v="3"/>
      <x/>
      <x v="3"/>
    </i>
    <i r="1">
      <x v="3"/>
      <x v="4"/>
      <x v="7"/>
      <x v="8"/>
      <x v="2"/>
      <x v="1"/>
      <x v="7"/>
    </i>
    <i r="1">
      <x v="4"/>
      <x v="3"/>
      <x v="6"/>
      <x v="6"/>
      <x v="4"/>
      <x v="4"/>
      <x v="9"/>
    </i>
    <i r="1">
      <x v="5"/>
      <x v="1"/>
      <x v="1"/>
      <x v="3"/>
      <x v="1"/>
      <x/>
      <x v="1"/>
    </i>
    <i r="1">
      <x v="6"/>
      <x/>
      <x v="3"/>
      <x/>
      <x/>
      <x v="3"/>
      <x v="5"/>
    </i>
    <i r="1">
      <x v="7"/>
      <x v="3"/>
      <x v="4"/>
      <x v="9"/>
      <x v="3"/>
      <x v="3"/>
      <x v="6"/>
    </i>
    <i r="1">
      <x v="8"/>
      <x v="2"/>
      <x v="2"/>
      <x v="8"/>
      <x v="2"/>
      <x v="5"/>
      <x v="6"/>
    </i>
    <i r="1">
      <x v="9"/>
      <x v="1"/>
      <x v="6"/>
      <x v="1"/>
      <x v="4"/>
      <x v="5"/>
      <x v="10"/>
    </i>
    <i>
      <x v="3"/>
      <x/>
      <x v="6"/>
      <x v="4"/>
      <x v="18"/>
      <x/>
      <x v="1"/>
      <x v="4"/>
    </i>
    <i r="1">
      <x v="1"/>
      <x v="3"/>
      <x/>
      <x v="18"/>
      <x v="1"/>
      <x/>
      <x/>
    </i>
    <i r="1">
      <x v="2"/>
      <x v="4"/>
      <x v="6"/>
      <x v="10"/>
      <x v="3"/>
      <x/>
      <x v="5"/>
    </i>
    <i r="1">
      <x v="3"/>
      <x/>
      <x v="5"/>
      <x/>
      <x v="2"/>
      <x v="1"/>
      <x v="5"/>
    </i>
    <i r="1">
      <x v="4"/>
      <x v="3"/>
      <x v="4"/>
      <x v="9"/>
      <x v="4"/>
      <x v="3"/>
      <x v="6"/>
    </i>
    <i r="1">
      <x v="5"/>
      <x v="1"/>
      <x v="1"/>
      <x v="3"/>
      <x v="1"/>
      <x v="4"/>
      <x v="4"/>
    </i>
    <i r="1">
      <x v="6"/>
      <x v="3"/>
      <x v="3"/>
      <x v="11"/>
      <x/>
      <x v="4"/>
      <x v="6"/>
    </i>
    <i r="1">
      <x v="7"/>
      <x v="5"/>
      <x v="3"/>
      <x v="16"/>
      <x v="3"/>
      <x v="5"/>
      <x v="7"/>
    </i>
    <i r="1">
      <x v="8"/>
      <x v="1"/>
      <x v="1"/>
      <x v="3"/>
      <x v="2"/>
      <x v="6"/>
      <x v="6"/>
    </i>
    <i r="1">
      <x v="9"/>
      <x v="3"/>
      <x v="4"/>
      <x v="9"/>
      <x v="4"/>
      <x v="8"/>
      <x v="11"/>
    </i>
    <i>
      <x v="4"/>
      <x/>
      <x v="5"/>
      <x v="7"/>
      <x v="11"/>
      <x/>
      <x/>
      <x v="6"/>
    </i>
    <i r="1">
      <x v="2"/>
      <x v="4"/>
      <x v="2"/>
      <x v="15"/>
      <x v="3"/>
      <x v="4"/>
      <x v="5"/>
    </i>
    <i r="1">
      <x v="3"/>
      <x v="3"/>
      <x v="4"/>
      <x v="9"/>
      <x v="2"/>
      <x v="5"/>
      <x v="8"/>
    </i>
    <i r="1">
      <x v="4"/>
      <x v="2"/>
      <x v="4"/>
      <x v="4"/>
      <x v="4"/>
      <x v="7"/>
      <x v="10"/>
    </i>
    <i r="1">
      <x v="5"/>
      <x v="2"/>
      <x/>
      <x v="14"/>
      <x v="1"/>
      <x v="9"/>
      <x v="8"/>
    </i>
    <i t="grand">
      <x/>
    </i>
  </rowItems>
  <colFields count="1">
    <field x="-2"/>
  </colFields>
  <colItems count="2">
    <i>
      <x/>
    </i>
    <i i="1">
      <x v="1"/>
    </i>
  </colItems>
  <dataFields count="2">
    <dataField name="Sum of Budget" fld="8" baseField="2" baseItem="4" numFmtId="3"/>
    <dataField name="Sum of Actual" fld="9" baseField="4" baseItem="5" numFmtId="3"/>
  </dataFields>
  <pivotTableStyleInfo name="PivotStyleLight15"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126F79-1B85-45F2-AEAC-C962D4644B58}"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3:F18" firstHeaderRow="0" firstDataRow="1" firstDataCol="1"/>
  <pivotFields count="14">
    <pivotField axis="axisRow" showAll="0">
      <items count="7">
        <item x="4"/>
        <item x="3"/>
        <item x="0"/>
        <item x="1"/>
        <item x="2"/>
        <item x="5"/>
        <item t="default"/>
      </items>
    </pivotField>
    <pivotField showAll="0"/>
    <pivotField showAll="0"/>
    <pivotField axis="axisRow" showAll="0">
      <items count="13">
        <item x="0"/>
        <item x="1"/>
        <item x="10"/>
        <item x="3"/>
        <item x="2"/>
        <item x="4"/>
        <item x="5"/>
        <item x="7"/>
        <item x="6"/>
        <item x="8"/>
        <item x="9"/>
        <item x="11"/>
        <item t="default"/>
      </items>
    </pivotField>
    <pivotField dataField="1" showAll="0"/>
    <pivotField axis="axisRow" showAll="0">
      <items count="17">
        <item x="10"/>
        <item x="4"/>
        <item x="0"/>
        <item x="1"/>
        <item x="8"/>
        <item x="5"/>
        <item x="6"/>
        <item x="2"/>
        <item x="11"/>
        <item x="3"/>
        <item x="7"/>
        <item x="9"/>
        <item x="14"/>
        <item x="12"/>
        <item x="13"/>
        <item x="15"/>
        <item t="default"/>
      </items>
    </pivotField>
    <pivotField dataField="1" showAll="0"/>
    <pivotField dataField="1" showAll="0"/>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7">
    <field x="0"/>
    <field x="11"/>
    <field x="10"/>
    <field x="3"/>
    <field x="13"/>
    <field x="12"/>
    <field x="5"/>
  </rowFields>
  <rowItems count="15">
    <i>
      <x/>
    </i>
    <i r="1">
      <x v="2"/>
    </i>
    <i r="1">
      <x v="3"/>
    </i>
    <i>
      <x v="1"/>
    </i>
    <i r="1">
      <x v="2"/>
    </i>
    <i r="1">
      <x v="3"/>
    </i>
    <i>
      <x v="2"/>
    </i>
    <i r="1">
      <x v="2"/>
    </i>
    <i>
      <x v="3"/>
    </i>
    <i r="1">
      <x v="2"/>
    </i>
    <i>
      <x v="4"/>
    </i>
    <i r="1">
      <x v="2"/>
    </i>
    <i>
      <x v="5"/>
    </i>
    <i r="1">
      <x/>
    </i>
    <i t="grand">
      <x/>
    </i>
  </rowItems>
  <colFields count="1">
    <field x="-2"/>
  </colFields>
  <colItems count="4">
    <i>
      <x/>
    </i>
    <i i="1">
      <x v="1"/>
    </i>
    <i i="2">
      <x v="2"/>
    </i>
    <i i="3">
      <x v="3"/>
    </i>
  </colItems>
  <dataFields count="4">
    <dataField name="Sum of Duration" fld="4" baseField="0" baseItem="0"/>
    <dataField name="Sum of Budget" fld="8" baseField="0" baseItem="0"/>
    <dataField name="Sum of Progress" fld="7" baseField="0" baseItem="0"/>
    <dataField name="Sum of Days completed" fld="6" baseField="0" baseItem="0"/>
  </dataFields>
  <chartFormats count="8">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2"/>
          </reference>
        </references>
      </pivotArea>
    </chartFormat>
    <chartFormat chart="10" format="7" series="1">
      <pivotArea type="data" outline="0" fieldPosition="0">
        <references count="1">
          <reference field="4294967294" count="1" selected="0">
            <x v="3"/>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 chart="11" format="10" series="1">
      <pivotArea type="data" outline="0" fieldPosition="0">
        <references count="1">
          <reference field="4294967294" count="1" selected="0">
            <x v="2"/>
          </reference>
        </references>
      </pivotArea>
    </chartFormat>
    <chartFormat chart="11"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3B04E4-E36A-4A68-BFDA-E3D129708D14}"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3:D17" firstHeaderRow="1" firstDataRow="1" firstDataCol="1"/>
  <pivotFields count="2">
    <pivotField axis="axisRow" showAll="0">
      <items count="4">
        <item x="0"/>
        <item x="1"/>
        <item x="2"/>
        <item t="default"/>
      </items>
    </pivotField>
    <pivotField dataField="1" showAll="0"/>
  </pivotFields>
  <rowFields count="1">
    <field x="0"/>
  </rowFields>
  <rowItems count="4">
    <i>
      <x/>
    </i>
    <i>
      <x v="1"/>
    </i>
    <i>
      <x v="2"/>
    </i>
    <i t="grand">
      <x/>
    </i>
  </rowItems>
  <colItems count="1">
    <i/>
  </colItems>
  <dataFields count="1">
    <dataField name="Sum of 33"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0FE36F-22F9-4D94-B6AD-5B1D67EF3D9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5:J6"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Budgets" fld="8" baseField="0" baseItem="1" numFmtId="165"/>
    <dataField name=" Actual" fld="9" baseField="0" baseItem="1" numFmtId="165"/>
  </dataFields>
  <chartFormats count="5">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 chart="18" format="6">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CA57742F-B2D2-4C33-9387-25F720287C58}" sourceName="Project">
  <pivotTables>
    <pivotTable tabId="1" name="PivotTable1"/>
    <pivotTable tabId="3" name="PivotTable13"/>
  </pivotTables>
  <data>
    <tabular pivotCacheId="720276488">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DBC31F07-6FB5-478E-AB8C-BA1B3BD3B59D}" sourceName="Manager">
  <pivotTables>
    <pivotTable tabId="1" name="PivotTable1"/>
    <pivotTable tabId="3" name="PivotTable13"/>
  </pivotTables>
  <data>
    <tabular pivotCacheId="72027648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2B5269B4-6356-4150-8F7E-A71193A3AE25}" cache="Slicer_Project" caption="Project" columnCount="5" rowHeight="241300"/>
  <slicer name="Manager" xr10:uid="{3FACC3AC-B5AF-4F1C-82D6-C6E7A23FB94C}"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4D6D5F-2B74-4186-A1E2-891DAA7F5449}" name="Table1" displayName="Table1" ref="A1:J41" totalsRowShown="0">
  <autoFilter ref="A1:J41" xr:uid="{9E4D6D5F-2B74-4186-A1E2-891DAA7F5449}"/>
  <tableColumns count="10">
    <tableColumn id="1" xr3:uid="{B3B3A3DF-01F2-4EF1-8D09-7E7C4E674FF4}" name="Project"/>
    <tableColumn id="2" xr3:uid="{57A81277-FC34-4D47-9E8E-F5D784A30E6B}" name="Task"/>
    <tableColumn id="3" xr3:uid="{BF1B0892-280B-4C7B-9219-DA3A4D9914F1}" name="Manager"/>
    <tableColumn id="4" xr3:uid="{EAB311F8-17B5-4068-A68B-1ACF5248954B}" name="Start Date" dataDxfId="8"/>
    <tableColumn id="5" xr3:uid="{DE6ED01D-C5F8-435A-8374-EB0266BB9927}" name="Duration"/>
    <tableColumn id="9" xr3:uid="{42AD90D1-89B9-4356-9325-E4747398F9D1}" name="End Date" dataDxfId="7">
      <calculatedColumnFormula>WORKDAY.INTL(Table1[[#This Row],[Start Date]]-1,Table1[[#This Row],[Duration]],1)</calculatedColumnFormula>
    </tableColumn>
    <tableColumn id="10" xr3:uid="{71E54FAE-9EBA-4776-90A7-C0D9B315949F}" name="Days completed" dataDxfId="6"/>
    <tableColumn id="6" xr3:uid="{2A1DC23E-C36C-4EF3-82D9-1BF2AE4D21B9}" name="Progress" dataDxfId="5" dataCellStyle="Percent">
      <calculatedColumnFormula>Table1[[#This Row],[Days completed]]/Table1[[#This Row],[Duration]]</calculatedColumnFormula>
    </tableColumn>
    <tableColumn id="7" xr3:uid="{33E3348A-F67D-49A7-9518-BA4D00729F13}" name="Budget" dataDxfId="4"/>
    <tableColumn id="8" xr3:uid="{8C381BD6-6722-4789-9217-167E3E9187B1}" name="Actual" dataDxfId="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J47"/>
  <sheetViews>
    <sheetView showGridLines="0" tabSelected="1" zoomScale="50" zoomScaleNormal="50" workbookViewId="0">
      <selection activeCell="L5" sqref="L5"/>
    </sheetView>
  </sheetViews>
  <sheetFormatPr defaultRowHeight="14.5" x14ac:dyDescent="0.35"/>
  <cols>
    <col min="1" max="1" width="14.08984375" bestFit="1" customWidth="1"/>
    <col min="2" max="2" width="13.08984375" bestFit="1" customWidth="1"/>
    <col min="3" max="3" width="12.36328125" bestFit="1" customWidth="1"/>
    <col min="4" max="4" width="20.6328125" bestFit="1" customWidth="1"/>
    <col min="6" max="6" width="11.90625" customWidth="1"/>
    <col min="7" max="7" width="13.7265625" customWidth="1"/>
    <col min="8" max="8" width="16.26953125" bestFit="1" customWidth="1"/>
    <col min="9" max="9" width="18.453125" bestFit="1" customWidth="1"/>
    <col min="10" max="10" width="17.54296875" bestFit="1" customWidth="1"/>
    <col min="11" max="11" width="13.1796875" bestFit="1" customWidth="1"/>
    <col min="12" max="12" width="17.7265625" customWidth="1"/>
    <col min="13" max="13" width="13.1796875" bestFit="1" customWidth="1"/>
    <col min="14" max="14" width="12.453125" bestFit="1" customWidth="1"/>
    <col min="15" max="15" width="14.36328125" customWidth="1"/>
    <col min="16" max="16" width="14.90625" customWidth="1"/>
    <col min="17" max="17" width="14.54296875" customWidth="1"/>
    <col min="18" max="18" width="12.7265625" customWidth="1"/>
    <col min="19" max="19" width="12.90625" customWidth="1"/>
    <col min="20" max="20" width="13.26953125" customWidth="1"/>
    <col min="21" max="21" width="13.08984375" customWidth="1"/>
    <col min="22" max="22" width="12.54296875" customWidth="1"/>
    <col min="23" max="23" width="16" customWidth="1"/>
    <col min="24" max="24" width="11.1796875" customWidth="1"/>
    <col min="25" max="25" width="13.36328125" customWidth="1"/>
    <col min="26" max="26" width="12.26953125" customWidth="1"/>
    <col min="27" max="27" width="11.90625" customWidth="1"/>
    <col min="28" max="28" width="13.54296875" customWidth="1"/>
    <col min="29" max="29" width="11.7265625" customWidth="1"/>
    <col min="30" max="30" width="13" customWidth="1"/>
    <col min="31" max="31" width="13.1796875" customWidth="1"/>
    <col min="32" max="32" width="11.7265625" customWidth="1"/>
    <col min="33" max="33" width="12.08984375" customWidth="1"/>
    <col min="34" max="34" width="11.1796875" customWidth="1"/>
    <col min="35" max="35" width="11.36328125" customWidth="1"/>
    <col min="36" max="36" width="12.81640625" customWidth="1"/>
    <col min="37" max="37" width="11.6328125" customWidth="1"/>
  </cols>
  <sheetData>
    <row r="1" spans="1:36" s="1" customFormat="1" ht="66.5" customHeight="1" x14ac:dyDescent="0.6">
      <c r="A1" s="2" t="s">
        <v>0</v>
      </c>
      <c r="D1" s="1" t="str">
        <f>TEXT(MIN(G7:G56),"DD-MM-YYYY")&amp;"to"&amp;TEXT(MAX(H7:H56),"DD-MM-YYYY")</f>
        <v>17-02-2020to13-03-2020</v>
      </c>
    </row>
    <row r="2" spans="1:36" s="14" customFormat="1" ht="30.5" customHeight="1" x14ac:dyDescent="0.6">
      <c r="A2" s="13"/>
    </row>
    <row r="3" spans="1:36" s="14" customFormat="1" ht="26" customHeight="1" x14ac:dyDescent="0.6">
      <c r="A3" s="13"/>
    </row>
    <row r="4" spans="1:36" s="14" customFormat="1" ht="25" customHeight="1" x14ac:dyDescent="0.6">
      <c r="A4" s="13"/>
    </row>
    <row r="5" spans="1:36" x14ac:dyDescent="0.35">
      <c r="K5" s="17"/>
    </row>
    <row r="6" spans="1:36" x14ac:dyDescent="0.35">
      <c r="A6" s="8" t="s">
        <v>1</v>
      </c>
      <c r="B6" s="8" t="s">
        <v>2</v>
      </c>
      <c r="C6" s="8" t="s">
        <v>7</v>
      </c>
      <c r="D6" s="8" t="s">
        <v>5</v>
      </c>
      <c r="E6" s="8" t="s">
        <v>8</v>
      </c>
      <c r="F6" s="8" t="s">
        <v>3</v>
      </c>
      <c r="G6" s="8" t="s">
        <v>4</v>
      </c>
      <c r="H6" s="8" t="s">
        <v>6</v>
      </c>
      <c r="I6" t="s">
        <v>37</v>
      </c>
      <c r="J6" t="s">
        <v>38</v>
      </c>
      <c r="K6" s="16" cm="1">
        <f t="array" ref="K6:AJ6">_xlfn.SEQUENCE(1,26,MIN(G7:G49)+Working!L5,1)</f>
        <v>43887</v>
      </c>
      <c r="L6" s="16">
        <v>43888</v>
      </c>
      <c r="M6" s="16">
        <v>43889</v>
      </c>
      <c r="N6" s="16">
        <v>43890</v>
      </c>
      <c r="O6" s="16">
        <v>43891</v>
      </c>
      <c r="P6" s="16">
        <v>43892</v>
      </c>
      <c r="Q6" s="16">
        <v>43893</v>
      </c>
      <c r="R6" s="16">
        <v>43894</v>
      </c>
      <c r="S6" s="16">
        <v>43895</v>
      </c>
      <c r="T6" s="16">
        <v>43896</v>
      </c>
      <c r="U6" s="16">
        <v>43897</v>
      </c>
      <c r="V6" s="16">
        <v>43898</v>
      </c>
      <c r="W6" s="16">
        <v>43899</v>
      </c>
      <c r="X6" s="16">
        <v>43900</v>
      </c>
      <c r="Y6" s="16">
        <v>43901</v>
      </c>
      <c r="Z6" s="16">
        <v>43902</v>
      </c>
      <c r="AA6" s="16">
        <v>43903</v>
      </c>
      <c r="AB6" s="16">
        <v>43904</v>
      </c>
      <c r="AC6" s="16">
        <v>43905</v>
      </c>
      <c r="AD6" s="16">
        <v>43906</v>
      </c>
      <c r="AE6" s="16">
        <v>43907</v>
      </c>
      <c r="AF6" s="16">
        <v>43908</v>
      </c>
      <c r="AG6" s="16">
        <v>43909</v>
      </c>
      <c r="AH6" s="16">
        <v>43910</v>
      </c>
      <c r="AI6" s="16">
        <v>43911</v>
      </c>
      <c r="AJ6" s="16">
        <v>43912</v>
      </c>
    </row>
    <row r="7" spans="1:36" x14ac:dyDescent="0.35">
      <c r="A7" t="s">
        <v>30</v>
      </c>
      <c r="B7" t="s">
        <v>12</v>
      </c>
      <c r="C7" s="5">
        <v>3</v>
      </c>
      <c r="D7">
        <v>8</v>
      </c>
      <c r="E7" s="7">
        <v>0.375</v>
      </c>
      <c r="F7" t="s">
        <v>17</v>
      </c>
      <c r="G7" s="4">
        <v>43889</v>
      </c>
      <c r="H7" s="4">
        <v>43900</v>
      </c>
      <c r="I7" s="5">
        <v>96000</v>
      </c>
      <c r="J7" s="5">
        <v>32256</v>
      </c>
    </row>
    <row r="8" spans="1:36" x14ac:dyDescent="0.35">
      <c r="B8" t="s">
        <v>14</v>
      </c>
      <c r="C8" s="5">
        <v>4</v>
      </c>
      <c r="D8">
        <v>9</v>
      </c>
      <c r="E8" s="7">
        <v>0.44444444444444442</v>
      </c>
      <c r="F8" t="s">
        <v>19</v>
      </c>
      <c r="G8" s="4">
        <v>43892</v>
      </c>
      <c r="H8" s="4">
        <v>43902</v>
      </c>
      <c r="I8" s="5">
        <v>513000</v>
      </c>
      <c r="J8" s="5">
        <v>226233</v>
      </c>
    </row>
    <row r="9" spans="1:36" x14ac:dyDescent="0.35">
      <c r="B9" t="s">
        <v>16</v>
      </c>
      <c r="C9" s="5">
        <v>3</v>
      </c>
      <c r="D9">
        <v>5</v>
      </c>
      <c r="E9" s="7">
        <v>0.6</v>
      </c>
      <c r="F9" t="s">
        <v>21</v>
      </c>
      <c r="G9" s="4">
        <v>43881</v>
      </c>
      <c r="H9" s="4">
        <v>43887</v>
      </c>
      <c r="I9" s="5">
        <v>616000</v>
      </c>
      <c r="J9" s="5">
        <v>401579</v>
      </c>
    </row>
    <row r="10" spans="1:36" x14ac:dyDescent="0.35">
      <c r="B10" t="s">
        <v>18</v>
      </c>
      <c r="C10" s="5">
        <v>3</v>
      </c>
      <c r="D10">
        <v>3</v>
      </c>
      <c r="E10" s="7">
        <v>1</v>
      </c>
      <c r="F10" t="s">
        <v>13</v>
      </c>
      <c r="G10" s="4">
        <v>43880</v>
      </c>
      <c r="H10" s="4">
        <v>43882</v>
      </c>
      <c r="I10" s="5">
        <v>817000</v>
      </c>
      <c r="J10" s="5">
        <v>807069</v>
      </c>
    </row>
    <row r="11" spans="1:36" x14ac:dyDescent="0.35">
      <c r="B11" t="s">
        <v>20</v>
      </c>
      <c r="C11" s="5">
        <v>3</v>
      </c>
      <c r="D11">
        <v>7</v>
      </c>
      <c r="E11" s="7">
        <v>0.42857142857142855</v>
      </c>
      <c r="F11" t="s">
        <v>15</v>
      </c>
      <c r="G11" s="4">
        <v>43882</v>
      </c>
      <c r="H11" s="4">
        <v>43892</v>
      </c>
      <c r="I11" s="5">
        <v>372000</v>
      </c>
      <c r="J11" s="5">
        <v>173166</v>
      </c>
    </row>
    <row r="12" spans="1:36" x14ac:dyDescent="0.35">
      <c r="B12" t="s">
        <v>22</v>
      </c>
      <c r="C12" s="5">
        <v>2</v>
      </c>
      <c r="D12">
        <v>10</v>
      </c>
      <c r="E12" s="7">
        <v>0.2</v>
      </c>
      <c r="F12" t="s">
        <v>17</v>
      </c>
      <c r="G12" s="4">
        <v>43885</v>
      </c>
      <c r="H12" s="4">
        <v>43896</v>
      </c>
      <c r="I12" s="5">
        <v>50000</v>
      </c>
      <c r="J12" s="5">
        <v>8400</v>
      </c>
    </row>
    <row r="13" spans="1:36" x14ac:dyDescent="0.35">
      <c r="B13" t="s">
        <v>23</v>
      </c>
      <c r="C13" s="5">
        <v>3</v>
      </c>
      <c r="D13">
        <v>10</v>
      </c>
      <c r="E13" s="7">
        <v>0.3</v>
      </c>
      <c r="F13" t="s">
        <v>19</v>
      </c>
      <c r="G13" s="4">
        <v>43885</v>
      </c>
      <c r="H13" s="4">
        <v>43896</v>
      </c>
      <c r="I13" s="5">
        <v>807000</v>
      </c>
      <c r="J13" s="5">
        <v>262679</v>
      </c>
    </row>
    <row r="14" spans="1:36" x14ac:dyDescent="0.35">
      <c r="B14" t="s">
        <v>24</v>
      </c>
      <c r="C14" s="5">
        <v>0</v>
      </c>
      <c r="D14">
        <v>3</v>
      </c>
      <c r="E14" s="7">
        <v>0</v>
      </c>
      <c r="F14" t="s">
        <v>21</v>
      </c>
      <c r="G14" s="4">
        <v>43885</v>
      </c>
      <c r="H14" s="4">
        <v>43887</v>
      </c>
      <c r="I14" s="5">
        <v>691000</v>
      </c>
      <c r="J14" s="5">
        <v>0</v>
      </c>
    </row>
    <row r="15" spans="1:36" x14ac:dyDescent="0.35">
      <c r="A15" t="s">
        <v>29</v>
      </c>
      <c r="B15" t="s">
        <v>12</v>
      </c>
      <c r="C15" s="5">
        <v>8</v>
      </c>
      <c r="D15">
        <v>9</v>
      </c>
      <c r="E15" s="7">
        <v>0.88888888888888884</v>
      </c>
      <c r="F15" t="s">
        <v>13</v>
      </c>
      <c r="G15" s="4">
        <v>43892</v>
      </c>
      <c r="H15" s="4">
        <v>43902</v>
      </c>
      <c r="I15" s="5">
        <v>787000</v>
      </c>
      <c r="J15" s="5">
        <v>727188</v>
      </c>
    </row>
    <row r="16" spans="1:36" x14ac:dyDescent="0.35">
      <c r="B16" t="s">
        <v>14</v>
      </c>
      <c r="C16" s="5">
        <v>2</v>
      </c>
      <c r="D16">
        <v>10</v>
      </c>
      <c r="E16" s="7">
        <v>0.2</v>
      </c>
      <c r="F16" t="s">
        <v>15</v>
      </c>
      <c r="G16" s="4">
        <v>43892</v>
      </c>
      <c r="H16" s="4">
        <v>43903</v>
      </c>
      <c r="I16" s="5">
        <v>228000</v>
      </c>
      <c r="J16" s="5">
        <v>47880</v>
      </c>
    </row>
    <row r="17" spans="1:10" x14ac:dyDescent="0.35">
      <c r="B17" t="s">
        <v>16</v>
      </c>
      <c r="C17" s="5">
        <v>0</v>
      </c>
      <c r="D17">
        <v>4</v>
      </c>
      <c r="E17" s="7">
        <v>0</v>
      </c>
      <c r="F17" t="s">
        <v>17</v>
      </c>
      <c r="G17" s="4">
        <v>43878</v>
      </c>
      <c r="H17" s="4">
        <v>43881</v>
      </c>
      <c r="I17" s="5">
        <v>147000</v>
      </c>
      <c r="J17" s="5">
        <v>0</v>
      </c>
    </row>
    <row r="18" spans="1:10" x14ac:dyDescent="0.35">
      <c r="B18" t="s">
        <v>18</v>
      </c>
      <c r="C18" s="5">
        <v>5</v>
      </c>
      <c r="D18">
        <v>8</v>
      </c>
      <c r="E18" s="7">
        <v>0.625</v>
      </c>
      <c r="F18" t="s">
        <v>19</v>
      </c>
      <c r="G18" s="4">
        <v>43880</v>
      </c>
      <c r="H18" s="4">
        <v>43889</v>
      </c>
      <c r="I18" s="5">
        <v>338000</v>
      </c>
      <c r="J18" s="5">
        <v>205123</v>
      </c>
    </row>
    <row r="19" spans="1:10" x14ac:dyDescent="0.35">
      <c r="B19" t="s">
        <v>20</v>
      </c>
      <c r="C19" s="5">
        <v>3</v>
      </c>
      <c r="D19">
        <v>10</v>
      </c>
      <c r="E19" s="7">
        <v>0.3</v>
      </c>
      <c r="F19" t="s">
        <v>21</v>
      </c>
      <c r="G19" s="4">
        <v>43885</v>
      </c>
      <c r="H19" s="4">
        <v>43896</v>
      </c>
      <c r="I19" s="5">
        <v>857000</v>
      </c>
      <c r="J19" s="5">
        <v>305949</v>
      </c>
    </row>
    <row r="20" spans="1:10" x14ac:dyDescent="0.35">
      <c r="B20" t="s">
        <v>22</v>
      </c>
      <c r="C20" s="5">
        <v>3</v>
      </c>
      <c r="D20">
        <v>6</v>
      </c>
      <c r="E20" s="7">
        <v>0.5</v>
      </c>
      <c r="F20" t="s">
        <v>13</v>
      </c>
      <c r="G20" s="4">
        <v>43886</v>
      </c>
      <c r="H20" s="4">
        <v>43893</v>
      </c>
      <c r="I20" s="5">
        <v>602000</v>
      </c>
      <c r="J20" s="5">
        <v>322371</v>
      </c>
    </row>
    <row r="21" spans="1:10" x14ac:dyDescent="0.35">
      <c r="B21" t="s">
        <v>23</v>
      </c>
      <c r="C21" s="5">
        <v>2</v>
      </c>
      <c r="D21">
        <v>4</v>
      </c>
      <c r="E21" s="7">
        <v>0.5</v>
      </c>
      <c r="F21" t="s">
        <v>15</v>
      </c>
      <c r="G21" s="4">
        <v>43886</v>
      </c>
      <c r="H21" s="4">
        <v>43889</v>
      </c>
      <c r="I21" s="5">
        <v>990000</v>
      </c>
      <c r="J21" s="5">
        <v>451440</v>
      </c>
    </row>
    <row r="22" spans="1:10" x14ac:dyDescent="0.35">
      <c r="A22" t="s">
        <v>11</v>
      </c>
      <c r="B22" t="s">
        <v>12</v>
      </c>
      <c r="C22" s="5">
        <v>2</v>
      </c>
      <c r="D22">
        <v>5</v>
      </c>
      <c r="E22" s="7">
        <v>0.4</v>
      </c>
      <c r="F22" t="s">
        <v>13</v>
      </c>
      <c r="G22" s="4">
        <v>43878</v>
      </c>
      <c r="H22" s="4">
        <v>43882</v>
      </c>
      <c r="I22" s="5">
        <v>218000</v>
      </c>
      <c r="J22" s="5">
        <v>97337</v>
      </c>
    </row>
    <row r="23" spans="1:10" x14ac:dyDescent="0.35">
      <c r="B23" t="s">
        <v>26</v>
      </c>
      <c r="C23" s="5">
        <v>3</v>
      </c>
      <c r="D23">
        <v>6</v>
      </c>
      <c r="E23" s="7">
        <v>0.5</v>
      </c>
      <c r="F23" t="s">
        <v>21</v>
      </c>
      <c r="G23" s="4">
        <v>43885</v>
      </c>
      <c r="H23" s="4">
        <v>43892</v>
      </c>
      <c r="I23" s="5">
        <v>416000</v>
      </c>
      <c r="J23" s="5">
        <v>175015</v>
      </c>
    </row>
    <row r="24" spans="1:10" x14ac:dyDescent="0.35">
      <c r="B24" t="s">
        <v>14</v>
      </c>
      <c r="C24" s="5">
        <v>3</v>
      </c>
      <c r="D24">
        <v>6</v>
      </c>
      <c r="E24" s="7">
        <v>0.5</v>
      </c>
      <c r="F24" t="s">
        <v>15</v>
      </c>
      <c r="G24" s="4">
        <v>43878</v>
      </c>
      <c r="H24" s="4">
        <v>43885</v>
      </c>
      <c r="I24" s="5">
        <v>393000</v>
      </c>
      <c r="J24" s="5">
        <v>177440</v>
      </c>
    </row>
    <row r="25" spans="1:10" x14ac:dyDescent="0.35">
      <c r="B25" t="s">
        <v>16</v>
      </c>
      <c r="C25" s="5">
        <v>4</v>
      </c>
      <c r="D25">
        <v>10</v>
      </c>
      <c r="E25" s="7">
        <v>0.4</v>
      </c>
      <c r="F25" t="s">
        <v>17</v>
      </c>
      <c r="G25" s="4">
        <v>43879</v>
      </c>
      <c r="H25" s="4">
        <v>43892</v>
      </c>
      <c r="I25" s="5">
        <v>86000</v>
      </c>
      <c r="J25" s="5">
        <v>31046</v>
      </c>
    </row>
    <row r="26" spans="1:10" x14ac:dyDescent="0.35">
      <c r="B26" t="s">
        <v>18</v>
      </c>
      <c r="C26" s="5">
        <v>3</v>
      </c>
      <c r="D26">
        <v>9</v>
      </c>
      <c r="E26" s="7">
        <v>0.33333333333333331</v>
      </c>
      <c r="F26" t="s">
        <v>19</v>
      </c>
      <c r="G26" s="4">
        <v>43882</v>
      </c>
      <c r="H26" s="4">
        <v>43894</v>
      </c>
      <c r="I26" s="5">
        <v>732000</v>
      </c>
      <c r="J26" s="5">
        <v>261324</v>
      </c>
    </row>
    <row r="27" spans="1:10" x14ac:dyDescent="0.35">
      <c r="B27" t="s">
        <v>20</v>
      </c>
      <c r="C27" s="5">
        <v>1</v>
      </c>
      <c r="D27">
        <v>4</v>
      </c>
      <c r="E27" s="7">
        <v>0.25</v>
      </c>
      <c r="F27" t="s">
        <v>21</v>
      </c>
      <c r="G27" s="4">
        <v>43878</v>
      </c>
      <c r="H27" s="4">
        <v>43881</v>
      </c>
      <c r="I27" s="5">
        <v>492000</v>
      </c>
      <c r="J27" s="5">
        <v>116850</v>
      </c>
    </row>
    <row r="28" spans="1:10" x14ac:dyDescent="0.35">
      <c r="B28" t="s">
        <v>22</v>
      </c>
      <c r="C28" s="5">
        <v>0</v>
      </c>
      <c r="D28">
        <v>6</v>
      </c>
      <c r="E28" s="7">
        <v>0</v>
      </c>
      <c r="F28" t="s">
        <v>13</v>
      </c>
      <c r="G28" s="4">
        <v>43881</v>
      </c>
      <c r="H28" s="4">
        <v>43888</v>
      </c>
      <c r="I28" s="5">
        <v>188000</v>
      </c>
      <c r="J28" s="5">
        <v>0</v>
      </c>
    </row>
    <row r="29" spans="1:10" x14ac:dyDescent="0.35">
      <c r="B29" t="s">
        <v>23</v>
      </c>
      <c r="C29" s="5">
        <v>3</v>
      </c>
      <c r="D29">
        <v>7</v>
      </c>
      <c r="E29" s="7">
        <v>0.42857142857142855</v>
      </c>
      <c r="F29" t="s">
        <v>15</v>
      </c>
      <c r="G29" s="4">
        <v>43881</v>
      </c>
      <c r="H29" s="4">
        <v>43889</v>
      </c>
      <c r="I29" s="5">
        <v>180000</v>
      </c>
      <c r="J29" s="5">
        <v>79380</v>
      </c>
    </row>
    <row r="30" spans="1:10" x14ac:dyDescent="0.35">
      <c r="B30" t="s">
        <v>24</v>
      </c>
      <c r="C30" s="5">
        <v>2</v>
      </c>
      <c r="D30">
        <v>5</v>
      </c>
      <c r="E30" s="7">
        <v>0.4</v>
      </c>
      <c r="F30" t="s">
        <v>17</v>
      </c>
      <c r="G30" s="4">
        <v>43885</v>
      </c>
      <c r="H30" s="4">
        <v>43889</v>
      </c>
      <c r="I30" s="5">
        <v>582000</v>
      </c>
      <c r="J30" s="5">
        <v>195231</v>
      </c>
    </row>
    <row r="31" spans="1:10" x14ac:dyDescent="0.35">
      <c r="B31" t="s">
        <v>25</v>
      </c>
      <c r="C31" s="5">
        <v>1</v>
      </c>
      <c r="D31">
        <v>9</v>
      </c>
      <c r="E31" s="7">
        <v>0.1111111111111111</v>
      </c>
      <c r="F31" t="s">
        <v>19</v>
      </c>
      <c r="G31" s="4">
        <v>43885</v>
      </c>
      <c r="H31" s="4">
        <v>43895</v>
      </c>
      <c r="I31" s="5">
        <v>562000</v>
      </c>
      <c r="J31" s="5">
        <v>74746</v>
      </c>
    </row>
    <row r="32" spans="1:10" x14ac:dyDescent="0.35">
      <c r="A32" t="s">
        <v>27</v>
      </c>
      <c r="B32" t="s">
        <v>12</v>
      </c>
      <c r="C32" s="5">
        <v>7</v>
      </c>
      <c r="D32">
        <v>7</v>
      </c>
      <c r="E32" s="7">
        <v>1</v>
      </c>
      <c r="F32" t="s">
        <v>13</v>
      </c>
      <c r="G32" s="4">
        <v>43879</v>
      </c>
      <c r="H32" s="4">
        <v>43887</v>
      </c>
      <c r="I32" s="5">
        <v>293000</v>
      </c>
      <c r="J32" s="5">
        <v>273001</v>
      </c>
    </row>
    <row r="33" spans="1:10" x14ac:dyDescent="0.35">
      <c r="B33" t="s">
        <v>26</v>
      </c>
      <c r="C33" s="5">
        <v>3</v>
      </c>
      <c r="D33">
        <v>3</v>
      </c>
      <c r="E33" s="7">
        <v>1</v>
      </c>
      <c r="F33" t="s">
        <v>21</v>
      </c>
      <c r="G33" s="4">
        <v>43878</v>
      </c>
      <c r="H33" s="4">
        <v>43880</v>
      </c>
      <c r="I33" s="5">
        <v>68000</v>
      </c>
      <c r="J33" s="5">
        <v>64987</v>
      </c>
    </row>
    <row r="34" spans="1:10" x14ac:dyDescent="0.35">
      <c r="B34" t="s">
        <v>14</v>
      </c>
      <c r="C34" s="5">
        <v>4</v>
      </c>
      <c r="D34">
        <v>9</v>
      </c>
      <c r="E34" s="7">
        <v>0.44444444444444442</v>
      </c>
      <c r="F34" t="s">
        <v>15</v>
      </c>
      <c r="G34" s="4">
        <v>43878</v>
      </c>
      <c r="H34" s="4">
        <v>43888</v>
      </c>
      <c r="I34" s="5">
        <v>224000</v>
      </c>
      <c r="J34" s="5">
        <v>57910</v>
      </c>
    </row>
    <row r="35" spans="1:10" x14ac:dyDescent="0.35">
      <c r="B35" t="s">
        <v>16</v>
      </c>
      <c r="C35" s="5">
        <v>0</v>
      </c>
      <c r="D35">
        <v>8</v>
      </c>
      <c r="E35" s="7">
        <v>0</v>
      </c>
      <c r="F35" t="s">
        <v>17</v>
      </c>
      <c r="G35" s="4">
        <v>43879</v>
      </c>
      <c r="H35" s="4">
        <v>43888</v>
      </c>
      <c r="I35" s="5">
        <v>978000</v>
      </c>
      <c r="J35" s="5">
        <v>0</v>
      </c>
    </row>
    <row r="36" spans="1:10" x14ac:dyDescent="0.35">
      <c r="B36" t="s">
        <v>18</v>
      </c>
      <c r="C36" s="5">
        <v>3</v>
      </c>
      <c r="D36">
        <v>7</v>
      </c>
      <c r="E36" s="7">
        <v>0.42857142857142855</v>
      </c>
      <c r="F36" t="s">
        <v>19</v>
      </c>
      <c r="G36" s="4">
        <v>43881</v>
      </c>
      <c r="H36" s="4">
        <v>43889</v>
      </c>
      <c r="I36" s="5">
        <v>932000</v>
      </c>
      <c r="J36" s="5">
        <v>379157</v>
      </c>
    </row>
    <row r="37" spans="1:10" x14ac:dyDescent="0.35">
      <c r="B37" t="s">
        <v>20</v>
      </c>
      <c r="C37" s="5">
        <v>1</v>
      </c>
      <c r="D37">
        <v>4</v>
      </c>
      <c r="E37" s="7">
        <v>0.25</v>
      </c>
      <c r="F37" t="s">
        <v>21</v>
      </c>
      <c r="G37" s="4">
        <v>43882</v>
      </c>
      <c r="H37" s="4">
        <v>43887</v>
      </c>
      <c r="I37" s="5">
        <v>854000</v>
      </c>
      <c r="J37" s="5">
        <v>322812</v>
      </c>
    </row>
    <row r="38" spans="1:10" x14ac:dyDescent="0.35">
      <c r="B38" t="s">
        <v>22</v>
      </c>
      <c r="C38" s="5">
        <v>3</v>
      </c>
      <c r="D38">
        <v>6</v>
      </c>
      <c r="E38" s="7">
        <v>0.5</v>
      </c>
      <c r="F38" t="s">
        <v>13</v>
      </c>
      <c r="G38" s="4">
        <v>43882</v>
      </c>
      <c r="H38" s="4">
        <v>43889</v>
      </c>
      <c r="I38" s="5">
        <v>81000</v>
      </c>
      <c r="J38" s="5">
        <v>38461</v>
      </c>
    </row>
    <row r="39" spans="1:10" x14ac:dyDescent="0.35">
      <c r="B39" t="s">
        <v>23</v>
      </c>
      <c r="C39" s="5">
        <v>5</v>
      </c>
      <c r="D39">
        <v>6</v>
      </c>
      <c r="E39" s="7">
        <v>0.83333333333333337</v>
      </c>
      <c r="F39" t="s">
        <v>15</v>
      </c>
      <c r="G39" s="4">
        <v>43885</v>
      </c>
      <c r="H39" s="4">
        <v>43892</v>
      </c>
      <c r="I39" s="5">
        <v>169000</v>
      </c>
      <c r="J39" s="5">
        <v>136468</v>
      </c>
    </row>
    <row r="40" spans="1:10" x14ac:dyDescent="0.35">
      <c r="B40" t="s">
        <v>24</v>
      </c>
      <c r="C40" s="5">
        <v>1</v>
      </c>
      <c r="D40">
        <v>4</v>
      </c>
      <c r="E40" s="7">
        <v>0.25</v>
      </c>
      <c r="F40" t="s">
        <v>17</v>
      </c>
      <c r="G40" s="4">
        <v>43886</v>
      </c>
      <c r="H40" s="4">
        <v>43889</v>
      </c>
      <c r="I40" s="5">
        <v>61000</v>
      </c>
      <c r="J40" s="5">
        <v>12078</v>
      </c>
    </row>
    <row r="41" spans="1:10" x14ac:dyDescent="0.35">
      <c r="B41" t="s">
        <v>25</v>
      </c>
      <c r="C41" s="5">
        <v>3</v>
      </c>
      <c r="D41">
        <v>7</v>
      </c>
      <c r="E41" s="7">
        <v>0.42857142857142855</v>
      </c>
      <c r="F41" t="s">
        <v>19</v>
      </c>
      <c r="G41" s="4">
        <v>43888</v>
      </c>
      <c r="H41" s="4">
        <v>43896</v>
      </c>
      <c r="I41" s="5">
        <v>645000</v>
      </c>
      <c r="J41" s="5">
        <v>273048</v>
      </c>
    </row>
    <row r="42" spans="1:10" x14ac:dyDescent="0.35">
      <c r="A42" t="s">
        <v>28</v>
      </c>
      <c r="B42" t="s">
        <v>12</v>
      </c>
      <c r="C42" s="5">
        <v>5</v>
      </c>
      <c r="D42">
        <v>10</v>
      </c>
      <c r="E42" s="7">
        <v>0.5</v>
      </c>
      <c r="F42" t="s">
        <v>13</v>
      </c>
      <c r="G42" s="4">
        <v>43878</v>
      </c>
      <c r="H42" s="4">
        <v>43889</v>
      </c>
      <c r="I42" s="5">
        <v>839000</v>
      </c>
      <c r="J42" s="5">
        <v>406974</v>
      </c>
    </row>
    <row r="43" spans="1:10" x14ac:dyDescent="0.35">
      <c r="B43" t="s">
        <v>14</v>
      </c>
      <c r="C43" s="5">
        <v>4</v>
      </c>
      <c r="D43">
        <v>5</v>
      </c>
      <c r="E43" s="7">
        <v>0.8</v>
      </c>
      <c r="F43" t="s">
        <v>15</v>
      </c>
      <c r="G43" s="4">
        <v>43882</v>
      </c>
      <c r="H43" s="4">
        <v>43888</v>
      </c>
      <c r="I43" s="5">
        <v>729000</v>
      </c>
      <c r="J43" s="5">
        <v>487139</v>
      </c>
    </row>
    <row r="44" spans="1:10" x14ac:dyDescent="0.35">
      <c r="B44" t="s">
        <v>16</v>
      </c>
      <c r="C44" s="5">
        <v>3</v>
      </c>
      <c r="D44">
        <v>7</v>
      </c>
      <c r="E44" s="7">
        <v>0.42857142857142855</v>
      </c>
      <c r="F44" t="s">
        <v>17</v>
      </c>
      <c r="G44" s="4">
        <v>43885</v>
      </c>
      <c r="H44" s="4">
        <v>43893</v>
      </c>
      <c r="I44" s="5">
        <v>826000</v>
      </c>
      <c r="J44" s="5">
        <v>298186</v>
      </c>
    </row>
    <row r="45" spans="1:10" x14ac:dyDescent="0.35">
      <c r="B45" t="s">
        <v>18</v>
      </c>
      <c r="C45" s="5">
        <v>2</v>
      </c>
      <c r="D45">
        <v>7</v>
      </c>
      <c r="E45" s="7">
        <v>0.2857142857142857</v>
      </c>
      <c r="F45" t="s">
        <v>19</v>
      </c>
      <c r="G45" s="4">
        <v>43887</v>
      </c>
      <c r="H45" s="4">
        <v>43895</v>
      </c>
      <c r="I45" s="5">
        <v>895000</v>
      </c>
      <c r="J45" s="5">
        <v>280583</v>
      </c>
    </row>
    <row r="46" spans="1:10" x14ac:dyDescent="0.35">
      <c r="B46" t="s">
        <v>20</v>
      </c>
      <c r="C46" s="5">
        <v>2</v>
      </c>
      <c r="D46">
        <v>3</v>
      </c>
      <c r="E46" s="7">
        <v>0.66666666666666663</v>
      </c>
      <c r="F46" t="s">
        <v>21</v>
      </c>
      <c r="G46" s="4">
        <v>43889</v>
      </c>
      <c r="H46" s="4">
        <v>43893</v>
      </c>
      <c r="I46" s="5">
        <v>341000</v>
      </c>
      <c r="J46" s="5">
        <v>129785</v>
      </c>
    </row>
    <row r="47" spans="1:10" x14ac:dyDescent="0.35">
      <c r="A47" t="s">
        <v>32</v>
      </c>
      <c r="I47" s="5">
        <v>19695000</v>
      </c>
      <c r="J47" s="5">
        <v>8340291</v>
      </c>
    </row>
  </sheetData>
  <sheetProtection algorithmName="SHA-512" hashValue="0Qkf+XW9zLMoayyTfnXjYK8i6eFrA6h+PhdwmmxhdDoNoIMgftnyDPlHhbxsIZYQnqW61+9umaBnZSAI7hwkmg==" saltValue="o/YRQ9DvgMYiLofRKavoYg==" spinCount="100000" sheet="1" formatCells="0" formatColumns="0" formatRows="0" insertColumns="0" insertRows="0" insertHyperlinks="0" deleteColumns="0" deleteRows="0" sort="0" autoFilter="0" pivotTables="0"/>
  <conditionalFormatting sqref="E6:E46">
    <cfRule type="dataBar" priority="4">
      <dataBar>
        <cfvo type="min"/>
        <cfvo type="max"/>
        <color rgb="FF638EC6"/>
      </dataBar>
      <extLst>
        <ext xmlns:x14="http://schemas.microsoft.com/office/spreadsheetml/2009/9/main" uri="{B025F937-C7B1-47D3-B67F-A62EFF666E3E}">
          <x14:id>{CEDA669D-0B06-4608-BF26-698505B58456}</x14:id>
        </ext>
      </extLst>
    </cfRule>
  </conditionalFormatting>
  <conditionalFormatting sqref="K6:AJ6">
    <cfRule type="expression" dxfId="2" priority="3">
      <formula>K$6&lt;&gt;""</formula>
    </cfRule>
  </conditionalFormatting>
  <conditionalFormatting sqref="K7:AJ58">
    <cfRule type="expression" dxfId="1" priority="2">
      <formula>AND(WEEKDAY(K$6,2)&gt;5,B$7&lt;&gt;"")</formula>
    </cfRule>
  </conditionalFormatting>
  <conditionalFormatting sqref="K7:AK166">
    <cfRule type="expression" dxfId="0" priority="1">
      <formula>AND(K$6&gt;=$G7,WORKDAY,INTL($G7,$C7,1)-1&gt;=K$6)</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5</xdr:col>
                    <xdr:colOff>793750</xdr:colOff>
                    <xdr:row>0</xdr:row>
                    <xdr:rowOff>279400</xdr:rowOff>
                  </from>
                  <to>
                    <xdr:col>9</xdr:col>
                    <xdr:colOff>38100</xdr:colOff>
                    <xdr:row>0</xdr:row>
                    <xdr:rowOff>628650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CEDA669D-0B06-4608-BF26-698505B58456}">
            <x14:dataBar minLength="0" maxLength="100" border="1" negativeBarBorderColorSameAsPositive="0">
              <x14:cfvo type="autoMin"/>
              <x14:cfvo type="autoMax"/>
              <x14:borderColor rgb="FF638EC6"/>
              <x14:negativeFillColor rgb="FFFF0000"/>
              <x14:negativeBorderColor rgb="FFFF0000"/>
              <x14:axisColor rgb="FF000000"/>
            </x14:dataBar>
          </x14:cfRule>
          <xm:sqref>E6:E46</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DF39-DAB2-444A-9B43-6E5DB7F2437F}">
  <dimension ref="A1:J41"/>
  <sheetViews>
    <sheetView workbookViewId="0">
      <selection sqref="A1:XFD1048576"/>
    </sheetView>
  </sheetViews>
  <sheetFormatPr defaultRowHeight="14.5" x14ac:dyDescent="0.35"/>
  <cols>
    <col min="1" max="1" width="10" customWidth="1"/>
    <col min="2" max="2" width="11.54296875" customWidth="1"/>
    <col min="3" max="3" width="13.1796875" customWidth="1"/>
    <col min="4" max="4" width="12" style="3" bestFit="1" customWidth="1"/>
    <col min="5" max="5" width="11.7265625" customWidth="1"/>
    <col min="6" max="6" width="11.1796875" style="4" bestFit="1" customWidth="1"/>
    <col min="7" max="7" width="17.54296875" style="5" bestFit="1" customWidth="1"/>
    <col min="8" max="8" width="11.1796875" customWidth="1"/>
    <col min="9" max="10" width="10.26953125" customWidth="1"/>
  </cols>
  <sheetData>
    <row r="1" spans="1:10" x14ac:dyDescent="0.35">
      <c r="A1" t="s">
        <v>1</v>
      </c>
      <c r="B1" t="s">
        <v>2</v>
      </c>
      <c r="C1" t="s">
        <v>3</v>
      </c>
      <c r="D1" s="3" t="s">
        <v>4</v>
      </c>
      <c r="E1" t="s">
        <v>5</v>
      </c>
      <c r="F1" s="4" t="s">
        <v>6</v>
      </c>
      <c r="G1" s="5" t="s">
        <v>7</v>
      </c>
      <c r="H1" t="s">
        <v>8</v>
      </c>
      <c r="I1" t="s">
        <v>9</v>
      </c>
      <c r="J1" t="s">
        <v>10</v>
      </c>
    </row>
    <row r="2" spans="1:10" x14ac:dyDescent="0.35">
      <c r="A2" t="s">
        <v>11</v>
      </c>
      <c r="B2" t="s">
        <v>12</v>
      </c>
      <c r="C2" t="s">
        <v>13</v>
      </c>
      <c r="D2" s="4">
        <v>43878</v>
      </c>
      <c r="E2">
        <v>5</v>
      </c>
      <c r="F2" s="4">
        <f>WORKDAY.INTL(Table1[[#This Row],[Start Date]]-1,Table1[[#This Row],[Duration]],1)</f>
        <v>43882</v>
      </c>
      <c r="G2" s="5">
        <v>2</v>
      </c>
      <c r="H2" s="6">
        <f>Table1[[#This Row],[Days completed]]/Table1[[#This Row],[Duration]]</f>
        <v>0.4</v>
      </c>
      <c r="I2" s="5">
        <v>218000</v>
      </c>
      <c r="J2" s="5">
        <v>97337</v>
      </c>
    </row>
    <row r="3" spans="1:10" x14ac:dyDescent="0.35">
      <c r="A3" t="s">
        <v>11</v>
      </c>
      <c r="B3" t="s">
        <v>14</v>
      </c>
      <c r="C3" t="s">
        <v>15</v>
      </c>
      <c r="D3" s="4">
        <v>43878</v>
      </c>
      <c r="E3">
        <v>6</v>
      </c>
      <c r="F3" s="4">
        <f>WORKDAY.INTL(Table1[[#This Row],[Start Date]]-1,Table1[[#This Row],[Duration]],1)</f>
        <v>43885</v>
      </c>
      <c r="G3" s="5">
        <v>3</v>
      </c>
      <c r="H3" s="6">
        <f>Table1[[#This Row],[Days completed]]/Table1[[#This Row],[Duration]]</f>
        <v>0.5</v>
      </c>
      <c r="I3" s="5">
        <v>393000</v>
      </c>
      <c r="J3" s="5">
        <v>177440</v>
      </c>
    </row>
    <row r="4" spans="1:10" x14ac:dyDescent="0.35">
      <c r="A4" t="s">
        <v>11</v>
      </c>
      <c r="B4" t="s">
        <v>16</v>
      </c>
      <c r="C4" t="s">
        <v>17</v>
      </c>
      <c r="D4" s="4">
        <v>43879</v>
      </c>
      <c r="E4">
        <v>10</v>
      </c>
      <c r="F4" s="4">
        <f>WORKDAY.INTL(Table1[[#This Row],[Start Date]]-1,Table1[[#This Row],[Duration]],1)</f>
        <v>43892</v>
      </c>
      <c r="G4" s="5">
        <v>4</v>
      </c>
      <c r="H4" s="6">
        <f>Table1[[#This Row],[Days completed]]/Table1[[#This Row],[Duration]]</f>
        <v>0.4</v>
      </c>
      <c r="I4" s="5">
        <v>86000</v>
      </c>
      <c r="J4" s="5">
        <v>31046</v>
      </c>
    </row>
    <row r="5" spans="1:10" x14ac:dyDescent="0.35">
      <c r="A5" t="s">
        <v>11</v>
      </c>
      <c r="B5" t="s">
        <v>18</v>
      </c>
      <c r="C5" t="s">
        <v>19</v>
      </c>
      <c r="D5" s="4">
        <v>43882</v>
      </c>
      <c r="E5">
        <v>9</v>
      </c>
      <c r="F5" s="4">
        <f>WORKDAY.INTL(Table1[[#This Row],[Start Date]]-1,Table1[[#This Row],[Duration]],1)</f>
        <v>43894</v>
      </c>
      <c r="G5" s="5">
        <v>3</v>
      </c>
      <c r="H5" s="6">
        <f>Table1[[#This Row],[Days completed]]/Table1[[#This Row],[Duration]]</f>
        <v>0.33333333333333331</v>
      </c>
      <c r="I5" s="5">
        <v>732000</v>
      </c>
      <c r="J5" s="5">
        <v>261324</v>
      </c>
    </row>
    <row r="6" spans="1:10" x14ac:dyDescent="0.35">
      <c r="A6" t="s">
        <v>11</v>
      </c>
      <c r="B6" t="s">
        <v>20</v>
      </c>
      <c r="C6" t="s">
        <v>21</v>
      </c>
      <c r="D6" s="4">
        <v>43878</v>
      </c>
      <c r="E6">
        <v>4</v>
      </c>
      <c r="F6" s="4">
        <f>WORKDAY.INTL(Table1[[#This Row],[Start Date]]-1,Table1[[#This Row],[Duration]],1)</f>
        <v>43881</v>
      </c>
      <c r="G6" s="5">
        <v>1</v>
      </c>
      <c r="H6" s="6">
        <f>Table1[[#This Row],[Days completed]]/Table1[[#This Row],[Duration]]</f>
        <v>0.25</v>
      </c>
      <c r="I6" s="5">
        <v>492000</v>
      </c>
      <c r="J6" s="5">
        <v>116850</v>
      </c>
    </row>
    <row r="7" spans="1:10" x14ac:dyDescent="0.35">
      <c r="A7" t="s">
        <v>11</v>
      </c>
      <c r="B7" t="s">
        <v>22</v>
      </c>
      <c r="C7" t="s">
        <v>13</v>
      </c>
      <c r="D7" s="4">
        <v>43881</v>
      </c>
      <c r="E7">
        <v>6</v>
      </c>
      <c r="F7" s="4">
        <f>WORKDAY.INTL(Table1[[#This Row],[Start Date]]-1,Table1[[#This Row],[Duration]],1)</f>
        <v>43888</v>
      </c>
      <c r="G7" s="5">
        <v>0</v>
      </c>
      <c r="H7" s="6">
        <f>Table1[[#This Row],[Days completed]]/Table1[[#This Row],[Duration]]</f>
        <v>0</v>
      </c>
      <c r="I7" s="5">
        <v>188000</v>
      </c>
      <c r="J7" s="5">
        <v>0</v>
      </c>
    </row>
    <row r="8" spans="1:10" x14ac:dyDescent="0.35">
      <c r="A8" t="s">
        <v>11</v>
      </c>
      <c r="B8" t="s">
        <v>23</v>
      </c>
      <c r="C8" t="s">
        <v>15</v>
      </c>
      <c r="D8" s="4">
        <v>43881</v>
      </c>
      <c r="E8">
        <v>7</v>
      </c>
      <c r="F8" s="4">
        <f>WORKDAY.INTL(Table1[[#This Row],[Start Date]]-1,Table1[[#This Row],[Duration]],1)</f>
        <v>43889</v>
      </c>
      <c r="G8" s="5">
        <v>3</v>
      </c>
      <c r="H8" s="6">
        <f>Table1[[#This Row],[Days completed]]/Table1[[#This Row],[Duration]]</f>
        <v>0.42857142857142855</v>
      </c>
      <c r="I8" s="5">
        <v>180000</v>
      </c>
      <c r="J8" s="5">
        <v>79380</v>
      </c>
    </row>
    <row r="9" spans="1:10" x14ac:dyDescent="0.35">
      <c r="A9" t="s">
        <v>11</v>
      </c>
      <c r="B9" t="s">
        <v>24</v>
      </c>
      <c r="C9" t="s">
        <v>17</v>
      </c>
      <c r="D9" s="4">
        <v>43885</v>
      </c>
      <c r="E9">
        <v>5</v>
      </c>
      <c r="F9" s="4">
        <f>WORKDAY.INTL(Table1[[#This Row],[Start Date]]-1,Table1[[#This Row],[Duration]],1)</f>
        <v>43889</v>
      </c>
      <c r="G9" s="5">
        <v>2</v>
      </c>
      <c r="H9" s="6">
        <f>Table1[[#This Row],[Days completed]]/Table1[[#This Row],[Duration]]</f>
        <v>0.4</v>
      </c>
      <c r="I9" s="5">
        <v>582000</v>
      </c>
      <c r="J9" s="5">
        <v>195231</v>
      </c>
    </row>
    <row r="10" spans="1:10" x14ac:dyDescent="0.35">
      <c r="A10" t="s">
        <v>11</v>
      </c>
      <c r="B10" t="s">
        <v>25</v>
      </c>
      <c r="C10" t="s">
        <v>19</v>
      </c>
      <c r="D10" s="4">
        <v>43885</v>
      </c>
      <c r="E10">
        <v>9</v>
      </c>
      <c r="F10" s="4">
        <f>WORKDAY.INTL(Table1[[#This Row],[Start Date]]-1,Table1[[#This Row],[Duration]],1)</f>
        <v>43895</v>
      </c>
      <c r="G10" s="5">
        <v>1</v>
      </c>
      <c r="H10" s="6">
        <f>Table1[[#This Row],[Days completed]]/Table1[[#This Row],[Duration]]</f>
        <v>0.1111111111111111</v>
      </c>
      <c r="I10" s="5">
        <v>562000</v>
      </c>
      <c r="J10" s="5">
        <v>74746</v>
      </c>
    </row>
    <row r="11" spans="1:10" x14ac:dyDescent="0.35">
      <c r="A11" t="s">
        <v>11</v>
      </c>
      <c r="B11" t="s">
        <v>26</v>
      </c>
      <c r="C11" t="s">
        <v>21</v>
      </c>
      <c r="D11" s="4">
        <v>43885</v>
      </c>
      <c r="E11">
        <v>6</v>
      </c>
      <c r="F11" s="4">
        <f>WORKDAY.INTL(Table1[[#This Row],[Start Date]]-1,Table1[[#This Row],[Duration]],1)</f>
        <v>43892</v>
      </c>
      <c r="G11" s="5">
        <v>3</v>
      </c>
      <c r="H11" s="6">
        <f>Table1[[#This Row],[Days completed]]/Table1[[#This Row],[Duration]]</f>
        <v>0.5</v>
      </c>
      <c r="I11" s="5">
        <v>416000</v>
      </c>
      <c r="J11" s="5">
        <v>175015</v>
      </c>
    </row>
    <row r="12" spans="1:10" x14ac:dyDescent="0.35">
      <c r="A12" t="s">
        <v>27</v>
      </c>
      <c r="B12" t="s">
        <v>12</v>
      </c>
      <c r="C12" t="s">
        <v>13</v>
      </c>
      <c r="D12" s="4">
        <v>43879</v>
      </c>
      <c r="E12">
        <v>7</v>
      </c>
      <c r="F12" s="4">
        <f>WORKDAY.INTL(Table1[[#This Row],[Start Date]]-1,Table1[[#This Row],[Duration]],1)</f>
        <v>43887</v>
      </c>
      <c r="G12" s="5">
        <v>7</v>
      </c>
      <c r="H12" s="6">
        <f>Table1[[#This Row],[Days completed]]/Table1[[#This Row],[Duration]]</f>
        <v>1</v>
      </c>
      <c r="I12" s="5">
        <v>293000</v>
      </c>
      <c r="J12" s="5">
        <v>273001</v>
      </c>
    </row>
    <row r="13" spans="1:10" x14ac:dyDescent="0.35">
      <c r="A13" t="s">
        <v>27</v>
      </c>
      <c r="B13" t="s">
        <v>14</v>
      </c>
      <c r="C13" t="s">
        <v>15</v>
      </c>
      <c r="D13" s="4">
        <v>43878</v>
      </c>
      <c r="E13">
        <v>9</v>
      </c>
      <c r="F13" s="4">
        <f>WORKDAY.INTL(Table1[[#This Row],[Start Date]]-1,Table1[[#This Row],[Duration]],1)</f>
        <v>43888</v>
      </c>
      <c r="G13" s="5">
        <v>4</v>
      </c>
      <c r="H13" s="6">
        <f>Table1[[#This Row],[Days completed]]/Table1[[#This Row],[Duration]]</f>
        <v>0.44444444444444442</v>
      </c>
      <c r="I13" s="5">
        <v>224000</v>
      </c>
      <c r="J13" s="5">
        <v>57910</v>
      </c>
    </row>
    <row r="14" spans="1:10" x14ac:dyDescent="0.35">
      <c r="A14" t="s">
        <v>27</v>
      </c>
      <c r="B14" t="s">
        <v>16</v>
      </c>
      <c r="C14" t="s">
        <v>17</v>
      </c>
      <c r="D14" s="4">
        <v>43879</v>
      </c>
      <c r="E14">
        <v>8</v>
      </c>
      <c r="F14" s="4">
        <f>WORKDAY.INTL(Table1[[#This Row],[Start Date]]-1,Table1[[#This Row],[Duration]],1)</f>
        <v>43888</v>
      </c>
      <c r="G14" s="5">
        <v>0</v>
      </c>
      <c r="H14" s="6">
        <f>Table1[[#This Row],[Days completed]]/Table1[[#This Row],[Duration]]</f>
        <v>0</v>
      </c>
      <c r="I14" s="5">
        <v>978000</v>
      </c>
      <c r="J14" s="5">
        <v>0</v>
      </c>
    </row>
    <row r="15" spans="1:10" x14ac:dyDescent="0.35">
      <c r="A15" t="s">
        <v>27</v>
      </c>
      <c r="B15" t="s">
        <v>18</v>
      </c>
      <c r="C15" t="s">
        <v>19</v>
      </c>
      <c r="D15" s="4">
        <v>43881</v>
      </c>
      <c r="E15">
        <v>7</v>
      </c>
      <c r="F15" s="4">
        <f>WORKDAY.INTL(Table1[[#This Row],[Start Date]]-1,Table1[[#This Row],[Duration]],1)</f>
        <v>43889</v>
      </c>
      <c r="G15" s="5">
        <v>3</v>
      </c>
      <c r="H15" s="6">
        <f>Table1[[#This Row],[Days completed]]/Table1[[#This Row],[Duration]]</f>
        <v>0.42857142857142855</v>
      </c>
      <c r="I15" s="5">
        <v>932000</v>
      </c>
      <c r="J15" s="5">
        <v>379157</v>
      </c>
    </row>
    <row r="16" spans="1:10" x14ac:dyDescent="0.35">
      <c r="A16" t="s">
        <v>27</v>
      </c>
      <c r="B16" t="s">
        <v>20</v>
      </c>
      <c r="C16" t="s">
        <v>21</v>
      </c>
      <c r="D16" s="4">
        <v>43882</v>
      </c>
      <c r="E16">
        <v>4</v>
      </c>
      <c r="F16" s="4">
        <f>WORKDAY.INTL(Table1[[#This Row],[Start Date]]-1,Table1[[#This Row],[Duration]],1)</f>
        <v>43887</v>
      </c>
      <c r="G16" s="5">
        <v>1</v>
      </c>
      <c r="H16" s="6">
        <f>Table1[[#This Row],[Days completed]]/Table1[[#This Row],[Duration]]</f>
        <v>0.25</v>
      </c>
      <c r="I16" s="5">
        <v>854000</v>
      </c>
      <c r="J16" s="5">
        <v>322812</v>
      </c>
    </row>
    <row r="17" spans="1:10" x14ac:dyDescent="0.35">
      <c r="A17" t="s">
        <v>27</v>
      </c>
      <c r="B17" t="s">
        <v>22</v>
      </c>
      <c r="C17" t="s">
        <v>13</v>
      </c>
      <c r="D17" s="4">
        <v>43882</v>
      </c>
      <c r="E17">
        <v>6</v>
      </c>
      <c r="F17" s="4">
        <f>WORKDAY.INTL(Table1[[#This Row],[Start Date]]-1,Table1[[#This Row],[Duration]],1)</f>
        <v>43889</v>
      </c>
      <c r="G17" s="5">
        <v>3</v>
      </c>
      <c r="H17" s="6">
        <f>Table1[[#This Row],[Days completed]]/Table1[[#This Row],[Duration]]</f>
        <v>0.5</v>
      </c>
      <c r="I17" s="5">
        <v>81000</v>
      </c>
      <c r="J17" s="5">
        <v>38461</v>
      </c>
    </row>
    <row r="18" spans="1:10" x14ac:dyDescent="0.35">
      <c r="A18" t="s">
        <v>27</v>
      </c>
      <c r="B18" t="s">
        <v>23</v>
      </c>
      <c r="C18" t="s">
        <v>15</v>
      </c>
      <c r="D18" s="4">
        <v>43885</v>
      </c>
      <c r="E18">
        <v>6</v>
      </c>
      <c r="F18" s="4">
        <f>WORKDAY.INTL(Table1[[#This Row],[Start Date]]-1,Table1[[#This Row],[Duration]],1)</f>
        <v>43892</v>
      </c>
      <c r="G18" s="5">
        <v>5</v>
      </c>
      <c r="H18" s="6">
        <f>Table1[[#This Row],[Days completed]]/Table1[[#This Row],[Duration]]</f>
        <v>0.83333333333333337</v>
      </c>
      <c r="I18" s="5">
        <v>169000</v>
      </c>
      <c r="J18" s="5">
        <v>136468</v>
      </c>
    </row>
    <row r="19" spans="1:10" x14ac:dyDescent="0.35">
      <c r="A19" t="s">
        <v>27</v>
      </c>
      <c r="B19" t="s">
        <v>24</v>
      </c>
      <c r="C19" t="s">
        <v>17</v>
      </c>
      <c r="D19" s="4">
        <v>43886</v>
      </c>
      <c r="E19">
        <v>4</v>
      </c>
      <c r="F19" s="4">
        <f>WORKDAY.INTL(Table1[[#This Row],[Start Date]]-1,Table1[[#This Row],[Duration]],1)</f>
        <v>43889</v>
      </c>
      <c r="G19" s="5">
        <v>1</v>
      </c>
      <c r="H19" s="6">
        <f>Table1[[#This Row],[Days completed]]/Table1[[#This Row],[Duration]]</f>
        <v>0.25</v>
      </c>
      <c r="I19" s="5">
        <v>61000</v>
      </c>
      <c r="J19" s="5">
        <v>12078</v>
      </c>
    </row>
    <row r="20" spans="1:10" x14ac:dyDescent="0.35">
      <c r="A20" t="s">
        <v>27</v>
      </c>
      <c r="B20" t="s">
        <v>25</v>
      </c>
      <c r="C20" t="s">
        <v>19</v>
      </c>
      <c r="D20" s="4">
        <v>43888</v>
      </c>
      <c r="E20">
        <v>7</v>
      </c>
      <c r="F20" s="4">
        <f>WORKDAY.INTL(Table1[[#This Row],[Start Date]]-1,Table1[[#This Row],[Duration]],1)</f>
        <v>43896</v>
      </c>
      <c r="G20" s="5">
        <v>3</v>
      </c>
      <c r="H20" s="6">
        <f>Table1[[#This Row],[Days completed]]/Table1[[#This Row],[Duration]]</f>
        <v>0.42857142857142855</v>
      </c>
      <c r="I20" s="5">
        <v>645000</v>
      </c>
      <c r="J20" s="5">
        <v>273048</v>
      </c>
    </row>
    <row r="21" spans="1:10" x14ac:dyDescent="0.35">
      <c r="A21" t="s">
        <v>27</v>
      </c>
      <c r="B21" t="s">
        <v>26</v>
      </c>
      <c r="C21" t="s">
        <v>21</v>
      </c>
      <c r="D21" s="4">
        <v>43878</v>
      </c>
      <c r="E21">
        <v>3</v>
      </c>
      <c r="F21" s="4">
        <f>WORKDAY.INTL(Table1[[#This Row],[Start Date]]-1,Table1[[#This Row],[Duration]],1)</f>
        <v>43880</v>
      </c>
      <c r="G21" s="5">
        <v>3</v>
      </c>
      <c r="H21" s="6">
        <f>Table1[[#This Row],[Days completed]]/Table1[[#This Row],[Duration]]</f>
        <v>1</v>
      </c>
      <c r="I21" s="5">
        <v>68000</v>
      </c>
      <c r="J21" s="5">
        <v>64987</v>
      </c>
    </row>
    <row r="22" spans="1:10" x14ac:dyDescent="0.35">
      <c r="A22" t="s">
        <v>28</v>
      </c>
      <c r="B22" t="s">
        <v>12</v>
      </c>
      <c r="C22" t="s">
        <v>13</v>
      </c>
      <c r="D22" s="4">
        <v>43878</v>
      </c>
      <c r="E22">
        <v>10</v>
      </c>
      <c r="F22" s="4">
        <f>WORKDAY.INTL(Table1[[#This Row],[Start Date]]-1,Table1[[#This Row],[Duration]],1)</f>
        <v>43889</v>
      </c>
      <c r="G22" s="5">
        <v>5</v>
      </c>
      <c r="H22" s="6">
        <f>Table1[[#This Row],[Days completed]]/Table1[[#This Row],[Duration]]</f>
        <v>0.5</v>
      </c>
      <c r="I22" s="5">
        <v>839000</v>
      </c>
      <c r="J22" s="5">
        <v>406974</v>
      </c>
    </row>
    <row r="23" spans="1:10" x14ac:dyDescent="0.35">
      <c r="A23" t="s">
        <v>28</v>
      </c>
      <c r="B23" t="s">
        <v>14</v>
      </c>
      <c r="C23" t="s">
        <v>15</v>
      </c>
      <c r="D23" s="4">
        <v>43882</v>
      </c>
      <c r="E23">
        <v>5</v>
      </c>
      <c r="F23" s="4">
        <f>WORKDAY.INTL(Table1[[#This Row],[Start Date]]-1,Table1[[#This Row],[Duration]],1)</f>
        <v>43888</v>
      </c>
      <c r="G23" s="5">
        <v>4</v>
      </c>
      <c r="H23" s="6">
        <f>Table1[[#This Row],[Days completed]]/Table1[[#This Row],[Duration]]</f>
        <v>0.8</v>
      </c>
      <c r="I23" s="5">
        <v>729000</v>
      </c>
      <c r="J23" s="5">
        <v>487139</v>
      </c>
    </row>
    <row r="24" spans="1:10" x14ac:dyDescent="0.35">
      <c r="A24" t="s">
        <v>28</v>
      </c>
      <c r="B24" t="s">
        <v>16</v>
      </c>
      <c r="C24" t="s">
        <v>17</v>
      </c>
      <c r="D24" s="4">
        <v>43885</v>
      </c>
      <c r="E24">
        <v>7</v>
      </c>
      <c r="F24" s="4">
        <f>WORKDAY.INTL(Table1[[#This Row],[Start Date]]-1,Table1[[#This Row],[Duration]],1)</f>
        <v>43893</v>
      </c>
      <c r="G24" s="5">
        <v>3</v>
      </c>
      <c r="H24" s="6">
        <f>Table1[[#This Row],[Days completed]]/Table1[[#This Row],[Duration]]</f>
        <v>0.42857142857142855</v>
      </c>
      <c r="I24" s="5">
        <v>826000</v>
      </c>
      <c r="J24" s="5">
        <v>298186</v>
      </c>
    </row>
    <row r="25" spans="1:10" x14ac:dyDescent="0.35">
      <c r="A25" t="s">
        <v>28</v>
      </c>
      <c r="B25" t="s">
        <v>18</v>
      </c>
      <c r="C25" t="s">
        <v>19</v>
      </c>
      <c r="D25" s="4">
        <v>43887</v>
      </c>
      <c r="E25">
        <v>7</v>
      </c>
      <c r="F25" s="4">
        <f>WORKDAY.INTL(Table1[[#This Row],[Start Date]]-1,Table1[[#This Row],[Duration]],1)</f>
        <v>43895</v>
      </c>
      <c r="G25" s="5">
        <v>2</v>
      </c>
      <c r="H25" s="6">
        <f>Table1[[#This Row],[Days completed]]/Table1[[#This Row],[Duration]]</f>
        <v>0.2857142857142857</v>
      </c>
      <c r="I25" s="5">
        <v>895000</v>
      </c>
      <c r="J25" s="5">
        <v>280583</v>
      </c>
    </row>
    <row r="26" spans="1:10" x14ac:dyDescent="0.35">
      <c r="A26" t="s">
        <v>28</v>
      </c>
      <c r="B26" t="s">
        <v>20</v>
      </c>
      <c r="C26" t="s">
        <v>21</v>
      </c>
      <c r="D26" s="4">
        <v>43889</v>
      </c>
      <c r="E26">
        <v>3</v>
      </c>
      <c r="F26" s="4">
        <f>WORKDAY.INTL(Table1[[#This Row],[Start Date]]-1,Table1[[#This Row],[Duration]],1)</f>
        <v>43893</v>
      </c>
      <c r="G26" s="5">
        <v>2</v>
      </c>
      <c r="H26" s="6">
        <f>Table1[[#This Row],[Days completed]]/Table1[[#This Row],[Duration]]</f>
        <v>0.66666666666666663</v>
      </c>
      <c r="I26" s="5">
        <v>341000</v>
      </c>
      <c r="J26" s="5">
        <v>129785</v>
      </c>
    </row>
    <row r="27" spans="1:10" x14ac:dyDescent="0.35">
      <c r="A27" t="s">
        <v>29</v>
      </c>
      <c r="B27" t="s">
        <v>12</v>
      </c>
      <c r="C27" t="s">
        <v>13</v>
      </c>
      <c r="D27" s="4">
        <v>43892</v>
      </c>
      <c r="E27">
        <v>9</v>
      </c>
      <c r="F27" s="4">
        <f>WORKDAY.INTL(Table1[[#This Row],[Start Date]]-1,Table1[[#This Row],[Duration]],1)</f>
        <v>43902</v>
      </c>
      <c r="G27" s="5">
        <v>8</v>
      </c>
      <c r="H27" s="6">
        <f>Table1[[#This Row],[Days completed]]/Table1[[#This Row],[Duration]]</f>
        <v>0.88888888888888884</v>
      </c>
      <c r="I27" s="5">
        <v>787000</v>
      </c>
      <c r="J27" s="5">
        <v>727188</v>
      </c>
    </row>
    <row r="28" spans="1:10" x14ac:dyDescent="0.35">
      <c r="A28" t="s">
        <v>29</v>
      </c>
      <c r="B28" t="s">
        <v>14</v>
      </c>
      <c r="C28" t="s">
        <v>15</v>
      </c>
      <c r="D28" s="4">
        <v>43892</v>
      </c>
      <c r="E28">
        <v>10</v>
      </c>
      <c r="F28" s="4">
        <f>WORKDAY.INTL(Table1[[#This Row],[Start Date]]-1,Table1[[#This Row],[Duration]],1)</f>
        <v>43903</v>
      </c>
      <c r="G28" s="5">
        <v>2</v>
      </c>
      <c r="H28" s="6">
        <f>Table1[[#This Row],[Days completed]]/Table1[[#This Row],[Duration]]</f>
        <v>0.2</v>
      </c>
      <c r="I28" s="5">
        <v>228000</v>
      </c>
      <c r="J28" s="5">
        <v>47880</v>
      </c>
    </row>
    <row r="29" spans="1:10" x14ac:dyDescent="0.35">
      <c r="A29" t="s">
        <v>29</v>
      </c>
      <c r="B29" t="s">
        <v>16</v>
      </c>
      <c r="C29" t="s">
        <v>17</v>
      </c>
      <c r="D29" s="4">
        <v>43878</v>
      </c>
      <c r="E29">
        <v>4</v>
      </c>
      <c r="F29" s="4">
        <f>WORKDAY.INTL(Table1[[#This Row],[Start Date]]-1,Table1[[#This Row],[Duration]],1)</f>
        <v>43881</v>
      </c>
      <c r="G29" s="5">
        <v>0</v>
      </c>
      <c r="H29" s="6">
        <f>Table1[[#This Row],[Days completed]]/Table1[[#This Row],[Duration]]</f>
        <v>0</v>
      </c>
      <c r="I29" s="5">
        <v>147000</v>
      </c>
      <c r="J29" s="5">
        <v>0</v>
      </c>
    </row>
    <row r="30" spans="1:10" x14ac:dyDescent="0.35">
      <c r="A30" t="s">
        <v>29</v>
      </c>
      <c r="B30" t="s">
        <v>18</v>
      </c>
      <c r="C30" t="s">
        <v>19</v>
      </c>
      <c r="D30" s="4">
        <v>43880</v>
      </c>
      <c r="E30">
        <v>8</v>
      </c>
      <c r="F30" s="4">
        <f>WORKDAY.INTL(Table1[[#This Row],[Start Date]]-1,Table1[[#This Row],[Duration]],1)</f>
        <v>43889</v>
      </c>
      <c r="G30" s="5">
        <v>5</v>
      </c>
      <c r="H30" s="6">
        <f>Table1[[#This Row],[Days completed]]/Table1[[#This Row],[Duration]]</f>
        <v>0.625</v>
      </c>
      <c r="I30" s="5">
        <v>338000</v>
      </c>
      <c r="J30" s="5">
        <v>205123</v>
      </c>
    </row>
    <row r="31" spans="1:10" x14ac:dyDescent="0.35">
      <c r="A31" t="s">
        <v>29</v>
      </c>
      <c r="B31" t="s">
        <v>20</v>
      </c>
      <c r="C31" t="s">
        <v>21</v>
      </c>
      <c r="D31" s="4">
        <v>43885</v>
      </c>
      <c r="E31">
        <v>10</v>
      </c>
      <c r="F31" s="4">
        <f>WORKDAY.INTL(Table1[[#This Row],[Start Date]]-1,Table1[[#This Row],[Duration]],1)</f>
        <v>43896</v>
      </c>
      <c r="G31" s="5">
        <v>3</v>
      </c>
      <c r="H31" s="6">
        <f>Table1[[#This Row],[Days completed]]/Table1[[#This Row],[Duration]]</f>
        <v>0.3</v>
      </c>
      <c r="I31" s="5">
        <v>857000</v>
      </c>
      <c r="J31" s="5">
        <v>305949</v>
      </c>
    </row>
    <row r="32" spans="1:10" x14ac:dyDescent="0.35">
      <c r="A32" t="s">
        <v>29</v>
      </c>
      <c r="B32" t="s">
        <v>22</v>
      </c>
      <c r="C32" t="s">
        <v>13</v>
      </c>
      <c r="D32" s="4">
        <v>43886</v>
      </c>
      <c r="E32">
        <v>6</v>
      </c>
      <c r="F32" s="4">
        <f>WORKDAY.INTL(Table1[[#This Row],[Start Date]]-1,Table1[[#This Row],[Duration]],1)</f>
        <v>43893</v>
      </c>
      <c r="G32" s="5">
        <v>3</v>
      </c>
      <c r="H32" s="6">
        <f>Table1[[#This Row],[Days completed]]/Table1[[#This Row],[Duration]]</f>
        <v>0.5</v>
      </c>
      <c r="I32" s="5">
        <v>602000</v>
      </c>
      <c r="J32" s="5">
        <v>322371</v>
      </c>
    </row>
    <row r="33" spans="1:10" x14ac:dyDescent="0.35">
      <c r="A33" t="s">
        <v>29</v>
      </c>
      <c r="B33" t="s">
        <v>23</v>
      </c>
      <c r="C33" t="s">
        <v>15</v>
      </c>
      <c r="D33" s="4">
        <v>43886</v>
      </c>
      <c r="E33">
        <v>4</v>
      </c>
      <c r="F33" s="4">
        <f>WORKDAY.INTL(Table1[[#This Row],[Start Date]]-1,Table1[[#This Row],[Duration]],1)</f>
        <v>43889</v>
      </c>
      <c r="G33" s="5">
        <v>2</v>
      </c>
      <c r="H33" s="6">
        <f>Table1[[#This Row],[Days completed]]/Table1[[#This Row],[Duration]]</f>
        <v>0.5</v>
      </c>
      <c r="I33" s="5">
        <v>990000</v>
      </c>
      <c r="J33" s="5">
        <v>451440</v>
      </c>
    </row>
    <row r="34" spans="1:10" x14ac:dyDescent="0.35">
      <c r="A34" t="s">
        <v>30</v>
      </c>
      <c r="B34" t="s">
        <v>12</v>
      </c>
      <c r="C34" t="s">
        <v>17</v>
      </c>
      <c r="D34" s="4">
        <v>43889</v>
      </c>
      <c r="E34">
        <v>8</v>
      </c>
      <c r="F34" s="4">
        <f>WORKDAY.INTL(Table1[[#This Row],[Start Date]]-1,Table1[[#This Row],[Duration]],1)</f>
        <v>43900</v>
      </c>
      <c r="G34" s="5">
        <v>3</v>
      </c>
      <c r="H34" s="6">
        <f>Table1[[#This Row],[Days completed]]/Table1[[#This Row],[Duration]]</f>
        <v>0.375</v>
      </c>
      <c r="I34" s="5">
        <v>96000</v>
      </c>
      <c r="J34" s="5">
        <v>32256</v>
      </c>
    </row>
    <row r="35" spans="1:10" x14ac:dyDescent="0.35">
      <c r="A35" t="s">
        <v>30</v>
      </c>
      <c r="B35" t="s">
        <v>14</v>
      </c>
      <c r="C35" t="s">
        <v>19</v>
      </c>
      <c r="D35" s="4">
        <v>43892</v>
      </c>
      <c r="E35">
        <v>9</v>
      </c>
      <c r="F35" s="4">
        <f>WORKDAY.INTL(Table1[[#This Row],[Start Date]]-1,Table1[[#This Row],[Duration]],1)</f>
        <v>43902</v>
      </c>
      <c r="G35" s="5">
        <v>4</v>
      </c>
      <c r="H35" s="6">
        <f>Table1[[#This Row],[Days completed]]/Table1[[#This Row],[Duration]]</f>
        <v>0.44444444444444442</v>
      </c>
      <c r="I35" s="5">
        <v>513000</v>
      </c>
      <c r="J35" s="5">
        <v>226233</v>
      </c>
    </row>
    <row r="36" spans="1:10" x14ac:dyDescent="0.35">
      <c r="A36" t="s">
        <v>30</v>
      </c>
      <c r="B36" t="s">
        <v>16</v>
      </c>
      <c r="C36" t="s">
        <v>21</v>
      </c>
      <c r="D36" s="4">
        <v>43881</v>
      </c>
      <c r="E36">
        <v>5</v>
      </c>
      <c r="F36" s="4">
        <f>WORKDAY.INTL(Table1[[#This Row],[Start Date]]-1,Table1[[#This Row],[Duration]],1)</f>
        <v>43887</v>
      </c>
      <c r="G36" s="5">
        <v>3</v>
      </c>
      <c r="H36" s="6">
        <f>Table1[[#This Row],[Days completed]]/Table1[[#This Row],[Duration]]</f>
        <v>0.6</v>
      </c>
      <c r="I36" s="5">
        <v>616000</v>
      </c>
      <c r="J36" s="5">
        <v>401579</v>
      </c>
    </row>
    <row r="37" spans="1:10" x14ac:dyDescent="0.35">
      <c r="A37" t="s">
        <v>30</v>
      </c>
      <c r="B37" t="s">
        <v>18</v>
      </c>
      <c r="C37" t="s">
        <v>13</v>
      </c>
      <c r="D37" s="4">
        <v>43880</v>
      </c>
      <c r="E37">
        <v>3</v>
      </c>
      <c r="F37" s="4">
        <f>WORKDAY.INTL(Table1[[#This Row],[Start Date]]-1,Table1[[#This Row],[Duration]],1)</f>
        <v>43882</v>
      </c>
      <c r="G37" s="5">
        <v>3</v>
      </c>
      <c r="H37" s="6">
        <f>Table1[[#This Row],[Days completed]]/Table1[[#This Row],[Duration]]</f>
        <v>1</v>
      </c>
      <c r="I37" s="5">
        <v>817000</v>
      </c>
      <c r="J37" s="5">
        <v>807069</v>
      </c>
    </row>
    <row r="38" spans="1:10" x14ac:dyDescent="0.35">
      <c r="A38" t="s">
        <v>30</v>
      </c>
      <c r="B38" t="s">
        <v>20</v>
      </c>
      <c r="C38" t="s">
        <v>15</v>
      </c>
      <c r="D38" s="4">
        <v>43882</v>
      </c>
      <c r="E38">
        <v>7</v>
      </c>
      <c r="F38" s="4">
        <f>WORKDAY.INTL(Table1[[#This Row],[Start Date]]-1,Table1[[#This Row],[Duration]],1)</f>
        <v>43892</v>
      </c>
      <c r="G38" s="5">
        <v>3</v>
      </c>
      <c r="H38" s="6">
        <f>Table1[[#This Row],[Days completed]]/Table1[[#This Row],[Duration]]</f>
        <v>0.42857142857142855</v>
      </c>
      <c r="I38" s="5">
        <v>372000</v>
      </c>
      <c r="J38" s="5">
        <v>173166</v>
      </c>
    </row>
    <row r="39" spans="1:10" x14ac:dyDescent="0.35">
      <c r="A39" t="s">
        <v>30</v>
      </c>
      <c r="B39" t="s">
        <v>22</v>
      </c>
      <c r="C39" t="s">
        <v>17</v>
      </c>
      <c r="D39" s="4">
        <v>43885</v>
      </c>
      <c r="E39">
        <v>10</v>
      </c>
      <c r="F39" s="4">
        <f>WORKDAY.INTL(Table1[[#This Row],[Start Date]]-1,Table1[[#This Row],[Duration]],1)</f>
        <v>43896</v>
      </c>
      <c r="G39" s="5">
        <v>2</v>
      </c>
      <c r="H39" s="6">
        <f>Table1[[#This Row],[Days completed]]/Table1[[#This Row],[Duration]]</f>
        <v>0.2</v>
      </c>
      <c r="I39" s="5">
        <v>50000</v>
      </c>
      <c r="J39" s="5">
        <v>8400</v>
      </c>
    </row>
    <row r="40" spans="1:10" x14ac:dyDescent="0.35">
      <c r="A40" t="s">
        <v>30</v>
      </c>
      <c r="B40" t="s">
        <v>23</v>
      </c>
      <c r="C40" t="s">
        <v>19</v>
      </c>
      <c r="D40" s="4">
        <v>43885</v>
      </c>
      <c r="E40">
        <v>10</v>
      </c>
      <c r="F40" s="4">
        <f>WORKDAY.INTL(Table1[[#This Row],[Start Date]]-1,Table1[[#This Row],[Duration]],1)</f>
        <v>43896</v>
      </c>
      <c r="G40" s="5">
        <v>3</v>
      </c>
      <c r="H40" s="6">
        <f>Table1[[#This Row],[Days completed]]/Table1[[#This Row],[Duration]]</f>
        <v>0.3</v>
      </c>
      <c r="I40" s="5">
        <v>807000</v>
      </c>
      <c r="J40" s="5">
        <v>262679</v>
      </c>
    </row>
    <row r="41" spans="1:10" x14ac:dyDescent="0.35">
      <c r="A41" t="s">
        <v>30</v>
      </c>
      <c r="B41" t="s">
        <v>24</v>
      </c>
      <c r="C41" t="s">
        <v>21</v>
      </c>
      <c r="D41" s="4">
        <v>43885</v>
      </c>
      <c r="E41">
        <v>3</v>
      </c>
      <c r="F41" s="4">
        <f>WORKDAY.INTL(Table1[[#This Row],[Start Date]]-1,Table1[[#This Row],[Duration]],1)</f>
        <v>43887</v>
      </c>
      <c r="G41" s="5">
        <v>0</v>
      </c>
      <c r="H41" s="6">
        <f>Table1[[#This Row],[Days completed]]/Table1[[#This Row],[Duration]]</f>
        <v>0</v>
      </c>
      <c r="I41" s="5">
        <v>691000</v>
      </c>
      <c r="J41" s="5">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2D75-F4EA-4D71-85A6-3D87DF4D8B6A}">
  <dimension ref="B3:F18"/>
  <sheetViews>
    <sheetView workbookViewId="0">
      <selection activeCell="T17" sqref="T17"/>
    </sheetView>
  </sheetViews>
  <sheetFormatPr defaultRowHeight="14.5" x14ac:dyDescent="0.35"/>
  <cols>
    <col min="2" max="2" width="14.90625" bestFit="1" customWidth="1"/>
    <col min="3" max="3" width="14.6328125" bestFit="1" customWidth="1"/>
    <col min="4" max="4" width="13.08984375" bestFit="1" customWidth="1"/>
    <col min="5" max="5" width="14.36328125" bestFit="1" customWidth="1"/>
    <col min="6" max="6" width="20.6328125" bestFit="1" customWidth="1"/>
  </cols>
  <sheetData>
    <row r="3" spans="2:6" x14ac:dyDescent="0.35">
      <c r="B3" s="8" t="s">
        <v>31</v>
      </c>
      <c r="C3" t="s">
        <v>54</v>
      </c>
      <c r="D3" t="s">
        <v>37</v>
      </c>
      <c r="E3" t="s">
        <v>36</v>
      </c>
      <c r="F3" t="s">
        <v>35</v>
      </c>
    </row>
    <row r="4" spans="2:6" x14ac:dyDescent="0.35">
      <c r="B4" s="9" t="s">
        <v>30</v>
      </c>
      <c r="C4">
        <v>55</v>
      </c>
      <c r="D4">
        <v>3962000</v>
      </c>
      <c r="E4">
        <v>3.3480158730158731</v>
      </c>
      <c r="F4">
        <v>21</v>
      </c>
    </row>
    <row r="5" spans="2:6" x14ac:dyDescent="0.35">
      <c r="B5" s="10" t="s">
        <v>33</v>
      </c>
      <c r="C5">
        <v>46</v>
      </c>
      <c r="D5">
        <v>3449000</v>
      </c>
      <c r="E5">
        <v>2.9035714285714285</v>
      </c>
      <c r="F5">
        <v>17</v>
      </c>
    </row>
    <row r="6" spans="2:6" x14ac:dyDescent="0.35">
      <c r="B6" s="10" t="s">
        <v>34</v>
      </c>
      <c r="C6">
        <v>9</v>
      </c>
      <c r="D6">
        <v>513000</v>
      </c>
      <c r="E6">
        <v>0.44444444444444442</v>
      </c>
      <c r="F6">
        <v>4</v>
      </c>
    </row>
    <row r="7" spans="2:6" x14ac:dyDescent="0.35">
      <c r="B7" s="9" t="s">
        <v>29</v>
      </c>
      <c r="C7">
        <v>51</v>
      </c>
      <c r="D7">
        <v>3949000</v>
      </c>
      <c r="E7">
        <v>3.0138888888888888</v>
      </c>
      <c r="F7">
        <v>23</v>
      </c>
    </row>
    <row r="8" spans="2:6" x14ac:dyDescent="0.35">
      <c r="B8" s="10" t="s">
        <v>33</v>
      </c>
      <c r="C8">
        <v>32</v>
      </c>
      <c r="D8">
        <v>2934000</v>
      </c>
      <c r="E8">
        <v>1.925</v>
      </c>
      <c r="F8">
        <v>13</v>
      </c>
    </row>
    <row r="9" spans="2:6" x14ac:dyDescent="0.35">
      <c r="B9" s="10" t="s">
        <v>34</v>
      </c>
      <c r="C9">
        <v>19</v>
      </c>
      <c r="D9">
        <v>1015000</v>
      </c>
      <c r="E9">
        <v>1.0888888888888888</v>
      </c>
      <c r="F9">
        <v>10</v>
      </c>
    </row>
    <row r="10" spans="2:6" x14ac:dyDescent="0.35">
      <c r="B10" s="9" t="s">
        <v>11</v>
      </c>
      <c r="C10">
        <v>67</v>
      </c>
      <c r="D10">
        <v>3849000</v>
      </c>
      <c r="E10">
        <v>3.3230158730158728</v>
      </c>
      <c r="F10">
        <v>22</v>
      </c>
    </row>
    <row r="11" spans="2:6" x14ac:dyDescent="0.35">
      <c r="B11" s="10" t="s">
        <v>33</v>
      </c>
      <c r="C11">
        <v>67</v>
      </c>
      <c r="D11">
        <v>3849000</v>
      </c>
      <c r="E11">
        <v>3.3230158730158728</v>
      </c>
      <c r="F11">
        <v>22</v>
      </c>
    </row>
    <row r="12" spans="2:6" x14ac:dyDescent="0.35">
      <c r="B12" s="9" t="s">
        <v>27</v>
      </c>
      <c r="C12">
        <v>61</v>
      </c>
      <c r="D12">
        <v>4305000</v>
      </c>
      <c r="E12">
        <v>5.1349206349206353</v>
      </c>
      <c r="F12">
        <v>30</v>
      </c>
    </row>
    <row r="13" spans="2:6" x14ac:dyDescent="0.35">
      <c r="B13" s="10" t="s">
        <v>33</v>
      </c>
      <c r="C13">
        <v>61</v>
      </c>
      <c r="D13">
        <v>4305000</v>
      </c>
      <c r="E13">
        <v>5.1349206349206353</v>
      </c>
      <c r="F13">
        <v>30</v>
      </c>
    </row>
    <row r="14" spans="2:6" x14ac:dyDescent="0.35">
      <c r="B14" s="9" t="s">
        <v>28</v>
      </c>
      <c r="C14">
        <v>32</v>
      </c>
      <c r="D14">
        <v>3630000</v>
      </c>
      <c r="E14">
        <v>2.6809523809523808</v>
      </c>
      <c r="F14">
        <v>16</v>
      </c>
    </row>
    <row r="15" spans="2:6" x14ac:dyDescent="0.35">
      <c r="B15" s="10" t="s">
        <v>33</v>
      </c>
      <c r="C15">
        <v>32</v>
      </c>
      <c r="D15">
        <v>3630000</v>
      </c>
      <c r="E15">
        <v>2.6809523809523808</v>
      </c>
      <c r="F15">
        <v>16</v>
      </c>
    </row>
    <row r="16" spans="2:6" x14ac:dyDescent="0.35">
      <c r="B16" s="9" t="s">
        <v>52</v>
      </c>
    </row>
    <row r="17" spans="2:6" x14ac:dyDescent="0.35">
      <c r="B17" s="10" t="s">
        <v>53</v>
      </c>
    </row>
    <row r="18" spans="2:6" x14ac:dyDescent="0.35">
      <c r="B18" s="9" t="s">
        <v>32</v>
      </c>
      <c r="C18">
        <v>266</v>
      </c>
      <c r="D18">
        <v>19695000</v>
      </c>
      <c r="E18">
        <v>17.50079365079365</v>
      </c>
      <c r="F18">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8F203-EBD2-41EC-9E0E-3596D8315A41}">
  <dimension ref="A4:L17"/>
  <sheetViews>
    <sheetView workbookViewId="0">
      <selection activeCell="L5" sqref="L5"/>
    </sheetView>
  </sheetViews>
  <sheetFormatPr defaultRowHeight="14.5" x14ac:dyDescent="0.35"/>
  <cols>
    <col min="1" max="1" width="15.81640625" customWidth="1"/>
    <col min="3" max="3" width="12.36328125" bestFit="1" customWidth="1"/>
    <col min="4" max="4" width="9.08984375" bestFit="1" customWidth="1"/>
    <col min="6" max="6" width="12.08984375" customWidth="1"/>
    <col min="7" max="7" width="4.08984375" customWidth="1"/>
    <col min="8" max="8" width="15.81640625" customWidth="1"/>
    <col min="9" max="9" width="7.54296875" bestFit="1" customWidth="1"/>
    <col min="10" max="10" width="6.54296875" bestFit="1" customWidth="1"/>
  </cols>
  <sheetData>
    <row r="4" spans="1:12" x14ac:dyDescent="0.35">
      <c r="A4" s="9" t="s">
        <v>39</v>
      </c>
      <c r="B4" s="11">
        <f>COUNTIF(Dashboard!E7:E57,"="&amp;0)</f>
        <v>4</v>
      </c>
      <c r="L4" t="s">
        <v>51</v>
      </c>
    </row>
    <row r="5" spans="1:12" x14ac:dyDescent="0.35">
      <c r="A5" s="9" t="s">
        <v>40</v>
      </c>
      <c r="B5" s="11">
        <f>COUNTIFS(Dashboard!E7:E135,"&lt;&gt;"&amp;0,Dashboard!E7:E135,"&lt;"&amp;1)</f>
        <v>33</v>
      </c>
      <c r="I5" t="s">
        <v>48</v>
      </c>
      <c r="J5" t="s">
        <v>47</v>
      </c>
      <c r="L5">
        <v>9</v>
      </c>
    </row>
    <row r="6" spans="1:12" x14ac:dyDescent="0.35">
      <c r="A6" t="s">
        <v>41</v>
      </c>
      <c r="B6" s="11">
        <f>COUNTIF(Dashboard!E7:E73,"&lt;&gt;"&amp;1)</f>
        <v>64</v>
      </c>
      <c r="H6" t="s">
        <v>49</v>
      </c>
      <c r="I6" s="15">
        <v>19695000</v>
      </c>
      <c r="J6" s="15">
        <v>8340291</v>
      </c>
    </row>
    <row r="7" spans="1:12" x14ac:dyDescent="0.35">
      <c r="A7" t="s">
        <v>42</v>
      </c>
      <c r="B7" s="12">
        <f>B5+B4</f>
        <v>37</v>
      </c>
      <c r="H7" t="s">
        <v>50</v>
      </c>
      <c r="I7" s="6">
        <f>1-J7</f>
        <v>0.57652749428789041</v>
      </c>
      <c r="J7" s="6">
        <f>GETPIVOTDATA(" Actual",$I$5)/GETPIVOTDATA("Budgets",$I$5)</f>
        <v>0.42347250571210965</v>
      </c>
    </row>
    <row r="8" spans="1:12" x14ac:dyDescent="0.35">
      <c r="A8" t="s">
        <v>43</v>
      </c>
      <c r="B8" s="11">
        <f>COUNTA([1]Dashboard!#REF!)</f>
        <v>1</v>
      </c>
    </row>
    <row r="13" spans="1:12" x14ac:dyDescent="0.35">
      <c r="C13" s="8" t="s">
        <v>31</v>
      </c>
      <c r="D13" t="s">
        <v>44</v>
      </c>
    </row>
    <row r="14" spans="1:12" x14ac:dyDescent="0.35">
      <c r="C14" s="9" t="s">
        <v>41</v>
      </c>
      <c r="D14">
        <v>64</v>
      </c>
      <c r="F14" t="s">
        <v>46</v>
      </c>
      <c r="G14" s="6">
        <f>GETPIVOTDATA("33",$C$13,"In Progress","Completed")/200</f>
        <v>0.32</v>
      </c>
    </row>
    <row r="15" spans="1:12" x14ac:dyDescent="0.35">
      <c r="C15" s="9" t="s">
        <v>42</v>
      </c>
      <c r="D15">
        <v>37</v>
      </c>
      <c r="F15" t="s">
        <v>45</v>
      </c>
      <c r="G15" s="6">
        <f>GETPIVOTDATA("33",$C$13,"In Progress","Remaining")/200</f>
        <v>0.185</v>
      </c>
    </row>
    <row r="16" spans="1:12" x14ac:dyDescent="0.35">
      <c r="C16" s="9" t="s">
        <v>43</v>
      </c>
      <c r="D16">
        <v>1</v>
      </c>
    </row>
    <row r="17" spans="3:4" x14ac:dyDescent="0.35">
      <c r="C17" s="9" t="s">
        <v>32</v>
      </c>
      <c r="D17">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339361-9764-4851-A766-243F5CC93A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Sheet3</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SHRUTHI K</dc:creator>
  <cp:lastModifiedBy>shruthi</cp:lastModifiedBy>
  <dcterms:created xsi:type="dcterms:W3CDTF">2015-06-05T18:17:20Z</dcterms:created>
  <dcterms:modified xsi:type="dcterms:W3CDTF">2023-09-02T15:53:57Z</dcterms:modified>
</cp:coreProperties>
</file>