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1902\Downloads\"/>
    </mc:Choice>
  </mc:AlternateContent>
  <xr:revisionPtr revIDLastSave="0" documentId="13_ncr:1_{70B03448-796E-448D-9A24-642D82E7F19F}" xr6:coauthVersionLast="47" xr6:coauthVersionMax="47" xr10:uidLastSave="{00000000-0000-0000-0000-000000000000}"/>
  <bookViews>
    <workbookView xWindow="-108" yWindow="-108" windowWidth="23256" windowHeight="12456" activeTab="4" xr2:uid="{DCEBC122-5F4F-4722-86C8-88AC102C2A2F}"/>
  </bookViews>
  <sheets>
    <sheet name="Raw Data" sheetId="1" r:id="rId1"/>
    <sheet name="Sheet2" sheetId="2" state="hidden" r:id="rId2"/>
    <sheet name=" Route wise  Summary" sheetId="4" r:id="rId3"/>
    <sheet name="pivot" sheetId="18" r:id="rId4"/>
    <sheet name="Dashboard" sheetId="19" r:id="rId5"/>
  </sheets>
  <definedNames>
    <definedName name="_xlchart.v1.0" hidden="1">pivot!$A$11:$A$14</definedName>
    <definedName name="_xlchart.v1.1" hidden="1">pivot!$B$10</definedName>
    <definedName name="_xlchart.v1.2" hidden="1">pivot!$B$11:$B$14</definedName>
  </definedNames>
  <calcPr calcId="191029"/>
  <pivotCaches>
    <pivotCache cacheId="3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4" l="1"/>
  <c r="A10" i="4"/>
  <c r="H8" i="4"/>
  <c r="D8" i="4"/>
  <c r="S2" i="4"/>
  <c r="T2" i="4" s="1"/>
  <c r="S3" i="4"/>
  <c r="T3" i="4" s="1"/>
  <c r="S4" i="4"/>
  <c r="T4" i="4" s="1"/>
  <c r="S5" i="4"/>
  <c r="T5" i="4" s="1"/>
  <c r="S6" i="4"/>
  <c r="T6" i="4" s="1"/>
  <c r="P2" i="4"/>
  <c r="Q2" i="4" s="1"/>
  <c r="R2" i="4" s="1"/>
  <c r="E10" i="4" s="1"/>
  <c r="P3" i="4"/>
  <c r="Q3" i="4" s="1"/>
  <c r="R3" i="4" s="1"/>
  <c r="P4" i="4"/>
  <c r="Q4" i="4" s="1"/>
  <c r="R4" i="4" s="1"/>
  <c r="P5" i="4"/>
  <c r="Q5" i="4" s="1"/>
  <c r="R5" i="4" s="1"/>
  <c r="P6" i="4"/>
  <c r="Q6" i="4" s="1"/>
  <c r="R6" i="4" s="1"/>
  <c r="I10" i="4" l="1"/>
  <c r="U5" i="4"/>
  <c r="V5" i="4" s="1"/>
  <c r="U4" i="4"/>
  <c r="V4" i="4" s="1"/>
  <c r="U2" i="4"/>
  <c r="V2" i="4" s="1"/>
  <c r="A12" i="4" s="1"/>
  <c r="U6" i="4"/>
  <c r="V6" i="4" s="1"/>
  <c r="U3" i="4"/>
  <c r="V3" i="4" s="1"/>
</calcChain>
</file>

<file path=xl/sharedStrings.xml><?xml version="1.0" encoding="utf-8"?>
<sst xmlns="http://schemas.openxmlformats.org/spreadsheetml/2006/main" count="290" uniqueCount="107">
  <si>
    <t>Route</t>
  </si>
  <si>
    <t xml:space="preserve">Location </t>
  </si>
  <si>
    <t>Avg Daily Milk(L)</t>
  </si>
  <si>
    <t>Mode of transport</t>
  </si>
  <si>
    <t>Remaining Milk (Litre)</t>
  </si>
  <si>
    <t>Price of Milk</t>
  </si>
  <si>
    <t>Total Delivery time (Hour)</t>
  </si>
  <si>
    <t>Salary</t>
  </si>
  <si>
    <t>Company expense (Rupee/Litre)</t>
  </si>
  <si>
    <t>Ramesh</t>
  </si>
  <si>
    <t>Akshaya Patra</t>
  </si>
  <si>
    <t>Bike</t>
  </si>
  <si>
    <t>Model Town</t>
  </si>
  <si>
    <t>Gaurav Tower</t>
  </si>
  <si>
    <t>Jawahar Lal Nehru Marg</t>
  </si>
  <si>
    <t>Jaipuria Hospital</t>
  </si>
  <si>
    <t>IDBI BANK</t>
  </si>
  <si>
    <t>Gurjar Ki thadi</t>
  </si>
  <si>
    <t>Devi Nagar</t>
  </si>
  <si>
    <t>Shyam Nagar</t>
  </si>
  <si>
    <t>Mansarowar, Jaipur</t>
  </si>
  <si>
    <t>Pradeep</t>
  </si>
  <si>
    <t>Sitapura</t>
  </si>
  <si>
    <t>Residential colony</t>
  </si>
  <si>
    <t>Jagatpura</t>
  </si>
  <si>
    <t>Anandpuri</t>
  </si>
  <si>
    <t>Raja Park</t>
  </si>
  <si>
    <t>Sawai Man Singh Hospital (SMS)</t>
  </si>
  <si>
    <t>Bajaj Nagar</t>
  </si>
  <si>
    <t>Pratap Nagar</t>
  </si>
  <si>
    <t>Bhagwan</t>
  </si>
  <si>
    <t>Sachivalay Nagar</t>
  </si>
  <si>
    <t>Sukhpuria</t>
  </si>
  <si>
    <t>Sitabari</t>
  </si>
  <si>
    <t>kalyan Nagar</t>
  </si>
  <si>
    <t>Maruti Nagar</t>
  </si>
  <si>
    <t>Kapil Vihar</t>
  </si>
  <si>
    <t>NRI Colony</t>
  </si>
  <si>
    <t>Sandeep</t>
  </si>
  <si>
    <t>Sheopur, Jaipur</t>
  </si>
  <si>
    <t>Gulab Vihar</t>
  </si>
  <si>
    <t>Taru Chhaya</t>
  </si>
  <si>
    <t>Shreeji Nagar</t>
  </si>
  <si>
    <t>Lal Bahadur</t>
  </si>
  <si>
    <t>Mayapuri, Jagatpura</t>
  </si>
  <si>
    <t>Mohan</t>
  </si>
  <si>
    <t>Gangapur City</t>
  </si>
  <si>
    <t>Ganpatpura</t>
  </si>
  <si>
    <t>Patrakar Colony</t>
  </si>
  <si>
    <t>Nirman Nagar</t>
  </si>
  <si>
    <t>Chitrakoot</t>
  </si>
  <si>
    <t>Vaishali Nagar</t>
  </si>
  <si>
    <t>Gurjar Ki Thadi</t>
  </si>
  <si>
    <t>Triveni Nagar</t>
  </si>
  <si>
    <t>Durgapura</t>
  </si>
  <si>
    <t>Diver Boy</t>
  </si>
  <si>
    <t>Petrol Expenses (Monthly)</t>
  </si>
  <si>
    <t>Total no of customers</t>
  </si>
  <si>
    <t>Total Milk Carry (Litre/per day)</t>
  </si>
  <si>
    <t>Monthly milk carry</t>
  </si>
  <si>
    <t>6-month milk</t>
  </si>
  <si>
    <t>Cash Selling (rupee)</t>
  </si>
  <si>
    <t>Other expenses of the delivery boy (Monthly)</t>
  </si>
  <si>
    <t>Want  to know the analysis of location-wise delivery</t>
  </si>
  <si>
    <t>Wanted to know the delivery boy's delivery performance</t>
  </si>
  <si>
    <t>Wanted to know the milk carried back by the delivery boy</t>
  </si>
  <si>
    <t>Expanses compare to route-wise</t>
  </si>
  <si>
    <t>Sum of Total no of customers</t>
  </si>
  <si>
    <t>Row Labels</t>
  </si>
  <si>
    <t>Grand Total</t>
  </si>
  <si>
    <t>Monthly Revenue</t>
  </si>
  <si>
    <t xml:space="preserve">Remaining Milk Monthly </t>
  </si>
  <si>
    <t>Monthly Milk Sold</t>
  </si>
  <si>
    <t>Monthly Expense</t>
  </si>
  <si>
    <t>Net Profit</t>
  </si>
  <si>
    <t>Net Profit %</t>
  </si>
  <si>
    <t>Sum of Monthly Revenue</t>
  </si>
  <si>
    <t>Sum of Monthly Expense</t>
  </si>
  <si>
    <t>Sum of Monthly Milk Sold</t>
  </si>
  <si>
    <t xml:space="preserve">Sum of Remaining Milk Monthly </t>
  </si>
  <si>
    <t>Sum of Net Profit</t>
  </si>
  <si>
    <t>Sum of Monthly milk carry</t>
  </si>
  <si>
    <t>Sum of Total Delivery time (Hour)</t>
  </si>
  <si>
    <t>Sum of Petrol Expenses (Monthly)</t>
  </si>
  <si>
    <t>Sum of Salary</t>
  </si>
  <si>
    <t>Max of Other expenses of the delivery boy (Monthly)</t>
  </si>
  <si>
    <t>Total Routes</t>
  </si>
  <si>
    <t>Total Locations</t>
  </si>
  <si>
    <t>Total No.  Of Customers</t>
  </si>
  <si>
    <t>Avg Daily Milk</t>
  </si>
  <si>
    <t>Monthly Expenses</t>
  </si>
  <si>
    <t>Column Labels</t>
  </si>
  <si>
    <t>Driver(Route)</t>
  </si>
  <si>
    <t>Ramesh(R-1)</t>
  </si>
  <si>
    <t>Pradeep(R-2)</t>
  </si>
  <si>
    <t>Bhagwan(R-3)</t>
  </si>
  <si>
    <t>Sandeep(R-4)</t>
  </si>
  <si>
    <t>Mohan(R-5)</t>
  </si>
  <si>
    <t>Sum Of Net profit</t>
  </si>
  <si>
    <t>Sandeep (R-4)</t>
  </si>
  <si>
    <t>Total No.of Customer</t>
  </si>
  <si>
    <t>Driver</t>
  </si>
  <si>
    <t>Monthly Milk Carry</t>
  </si>
  <si>
    <t>Monthly Expenses Breakdown</t>
  </si>
  <si>
    <t>Column1</t>
  </si>
  <si>
    <t>Company milk production Expense</t>
  </si>
  <si>
    <t>Sum of Company milk production 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</si>
</sst>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7" borderId="0" xfId="0" applyNumberFormat="1" applyFill="1"/>
    <xf numFmtId="2" fontId="0" fillId="8" borderId="0" xfId="0" applyNumberFormat="1" applyFill="1"/>
    <xf numFmtId="0" fontId="0" fillId="8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pivot!$A$17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pivot!$B$17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9B7-4B1C-B3EC-78C7E73E83EC}"/>
            </c:ext>
          </c:extLst>
        </c:ser>
        <c:ser>
          <c:idx val="1"/>
          <c:order val="1"/>
          <c:tx>
            <c:strRef>
              <c:f>pivot!$A$18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pivot!$B$18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9B7-4B1C-B3EC-78C7E73E83EC}"/>
            </c:ext>
          </c:extLst>
        </c:ser>
        <c:ser>
          <c:idx val="2"/>
          <c:order val="2"/>
          <c:tx>
            <c:strRef>
              <c:f>pivot!$A$19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pivot!$B$19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9B7-4B1C-B3EC-78C7E73E83EC}"/>
            </c:ext>
          </c:extLst>
        </c:ser>
        <c:ser>
          <c:idx val="3"/>
          <c:order val="3"/>
          <c:tx>
            <c:strRef>
              <c:f>pivot!$A$20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pivot!$B$20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09B7-4B1C-B3EC-78C7E73E83EC}"/>
            </c:ext>
          </c:extLst>
        </c:ser>
        <c:ser>
          <c:idx val="4"/>
          <c:order val="4"/>
          <c:tx>
            <c:strRef>
              <c:f>pivot!$A$21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pivot!$B$21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09B7-4B1C-B3EC-78C7E73E83EC}"/>
            </c:ext>
          </c:extLst>
        </c:ser>
        <c:ser>
          <c:idx val="5"/>
          <c:order val="5"/>
          <c:tx>
            <c:strRef>
              <c:f>pivot!$A$22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pivot!$B$22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09B7-4B1C-B3EC-78C7E73E83EC}"/>
            </c:ext>
          </c:extLst>
        </c:ser>
        <c:ser>
          <c:idx val="6"/>
          <c:order val="6"/>
          <c:tx>
            <c:strRef>
              <c:f>pivot!$A$23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09B7-4B1C-B3EC-78C7E73E83EC}"/>
            </c:ext>
          </c:extLst>
        </c:ser>
        <c:ser>
          <c:idx val="7"/>
          <c:order val="7"/>
          <c:tx>
            <c:strRef>
              <c:f>pivot!$A$24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09B7-4B1C-B3EC-78C7E73E83EC}"/>
            </c:ext>
          </c:extLst>
        </c:ser>
        <c:ser>
          <c:idx val="8"/>
          <c:order val="8"/>
          <c:tx>
            <c:strRef>
              <c:f>pivot!$A$25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9B7-4B1C-B3EC-78C7E73E83EC}"/>
            </c:ext>
          </c:extLst>
        </c:ser>
        <c:ser>
          <c:idx val="9"/>
          <c:order val="9"/>
          <c:tx>
            <c:strRef>
              <c:f>pivot!$A$26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09B7-4B1C-B3EC-78C7E73E83EC}"/>
            </c:ext>
          </c:extLst>
        </c:ser>
        <c:ser>
          <c:idx val="10"/>
          <c:order val="10"/>
          <c:tx>
            <c:strRef>
              <c:f>pivot!$A$27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09B7-4B1C-B3EC-78C7E73E83EC}"/>
            </c:ext>
          </c:extLst>
        </c:ser>
        <c:ser>
          <c:idx val="11"/>
          <c:order val="11"/>
          <c:tx>
            <c:strRef>
              <c:f>pivot!$A$28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09B7-4B1C-B3EC-78C7E73E83EC}"/>
            </c:ext>
          </c:extLst>
        </c:ser>
        <c:ser>
          <c:idx val="12"/>
          <c:order val="12"/>
          <c:tx>
            <c:strRef>
              <c:f>pivot!$A$29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09B7-4B1C-B3EC-78C7E73E83EC}"/>
            </c:ext>
          </c:extLst>
        </c:ser>
        <c:ser>
          <c:idx val="13"/>
          <c:order val="13"/>
          <c:tx>
            <c:strRef>
              <c:f>pivot!$A$30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D-09B7-4B1C-B3EC-78C7E73E83EC}"/>
            </c:ext>
          </c:extLst>
        </c:ser>
        <c:ser>
          <c:idx val="14"/>
          <c:order val="14"/>
          <c:tx>
            <c:strRef>
              <c:f>pivot!$A$31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E-09B7-4B1C-B3EC-78C7E73E83EC}"/>
            </c:ext>
          </c:extLst>
        </c:ser>
        <c:ser>
          <c:idx val="15"/>
          <c:order val="15"/>
          <c:tx>
            <c:strRef>
              <c:f>pivot!$A$32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F-09B7-4B1C-B3EC-78C7E73E83EC}"/>
            </c:ext>
          </c:extLst>
        </c:ser>
        <c:ser>
          <c:idx val="16"/>
          <c:order val="16"/>
          <c:tx>
            <c:strRef>
              <c:f>pivot!$A$33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0-09B7-4B1C-B3EC-78C7E73E83EC}"/>
            </c:ext>
          </c:extLst>
        </c:ser>
        <c:ser>
          <c:idx val="17"/>
          <c:order val="17"/>
          <c:tx>
            <c:strRef>
              <c:f>pivot!$A$34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1-09B7-4B1C-B3EC-78C7E73E83EC}"/>
            </c:ext>
          </c:extLst>
        </c:ser>
        <c:ser>
          <c:idx val="18"/>
          <c:order val="18"/>
          <c:tx>
            <c:strRef>
              <c:f>pivot!$A$35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09B7-4B1C-B3EC-78C7E73E83EC}"/>
            </c:ext>
          </c:extLst>
        </c:ser>
        <c:ser>
          <c:idx val="19"/>
          <c:order val="19"/>
          <c:tx>
            <c:strRef>
              <c:f>pivot!$A$36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3-09B7-4B1C-B3EC-78C7E73E83EC}"/>
            </c:ext>
          </c:extLst>
        </c:ser>
        <c:ser>
          <c:idx val="20"/>
          <c:order val="20"/>
          <c:tx>
            <c:strRef>
              <c:f>pivot!$A$37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4-09B7-4B1C-B3EC-78C7E73E83EC}"/>
            </c:ext>
          </c:extLst>
        </c:ser>
        <c:ser>
          <c:idx val="21"/>
          <c:order val="21"/>
          <c:tx>
            <c:strRef>
              <c:f>pivot!$A$38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5-09B7-4B1C-B3EC-78C7E73E83EC}"/>
            </c:ext>
          </c:extLst>
        </c:ser>
        <c:ser>
          <c:idx val="22"/>
          <c:order val="22"/>
          <c:tx>
            <c:strRef>
              <c:f>pivot!$A$39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pivot!$B$39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6-09B7-4B1C-B3EC-78C7E73E83EC}"/>
            </c:ext>
          </c:extLst>
        </c:ser>
        <c:ser>
          <c:idx val="23"/>
          <c:order val="23"/>
          <c:tx>
            <c:strRef>
              <c:f>pivot!$A$40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7-09B7-4B1C-B3EC-78C7E73E83EC}"/>
            </c:ext>
          </c:extLst>
        </c:ser>
        <c:ser>
          <c:idx val="24"/>
          <c:order val="24"/>
          <c:tx>
            <c:strRef>
              <c:f>pivot!$A$41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8-09B7-4B1C-B3EC-78C7E73E83EC}"/>
            </c:ext>
          </c:extLst>
        </c:ser>
        <c:ser>
          <c:idx val="25"/>
          <c:order val="25"/>
          <c:tx>
            <c:strRef>
              <c:f>pivot!$A$42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09B7-4B1C-B3EC-78C7E73E83EC}"/>
            </c:ext>
          </c:extLst>
        </c:ser>
        <c:ser>
          <c:idx val="26"/>
          <c:order val="26"/>
          <c:tx>
            <c:strRef>
              <c:f>pivot!$A$43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A-09B7-4B1C-B3EC-78C7E73E83EC}"/>
            </c:ext>
          </c:extLst>
        </c:ser>
        <c:ser>
          <c:idx val="27"/>
          <c:order val="27"/>
          <c:tx>
            <c:strRef>
              <c:f>pivot!$A$44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09B7-4B1C-B3EC-78C7E73E83EC}"/>
            </c:ext>
          </c:extLst>
        </c:ser>
        <c:ser>
          <c:idx val="28"/>
          <c:order val="28"/>
          <c:tx>
            <c:strRef>
              <c:f>pivot!$A$45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C-09B7-4B1C-B3EC-78C7E73E83EC}"/>
            </c:ext>
          </c:extLst>
        </c:ser>
        <c:ser>
          <c:idx val="29"/>
          <c:order val="29"/>
          <c:tx>
            <c:strRef>
              <c:f>pivot!$A$46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D-09B7-4B1C-B3EC-78C7E73E83EC}"/>
            </c:ext>
          </c:extLst>
        </c:ser>
        <c:ser>
          <c:idx val="30"/>
          <c:order val="30"/>
          <c:tx>
            <c:strRef>
              <c:f>pivot!$A$47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E-09B7-4B1C-B3EC-78C7E73E83EC}"/>
            </c:ext>
          </c:extLst>
        </c:ser>
        <c:ser>
          <c:idx val="31"/>
          <c:order val="31"/>
          <c:tx>
            <c:strRef>
              <c:f>pivot!$A$48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09B7-4B1C-B3EC-78C7E73E83EC}"/>
            </c:ext>
          </c:extLst>
        </c:ser>
        <c:ser>
          <c:idx val="32"/>
          <c:order val="32"/>
          <c:tx>
            <c:strRef>
              <c:f>pivot!$A$49</c:f>
              <c:strCache>
                <c:ptCount val="1"/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09B7-4B1C-B3EC-78C7E73E83EC}"/>
            </c:ext>
          </c:extLst>
        </c:ser>
        <c:ser>
          <c:idx val="33"/>
          <c:order val="33"/>
          <c:tx>
            <c:strRef>
              <c:f>pivot!$A$50</c:f>
              <c:strCache>
                <c:ptCount val="1"/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09B7-4B1C-B3EC-78C7E73E83EC}"/>
            </c:ext>
          </c:extLst>
        </c:ser>
        <c:ser>
          <c:idx val="34"/>
          <c:order val="34"/>
          <c:tx>
            <c:strRef>
              <c:f>pivot!$A$51</c:f>
              <c:strCache>
                <c:ptCount val="1"/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2-09B7-4B1C-B3EC-78C7E73E83EC}"/>
            </c:ext>
          </c:extLst>
        </c:ser>
        <c:ser>
          <c:idx val="35"/>
          <c:order val="35"/>
          <c:tx>
            <c:strRef>
              <c:f>pivot!$A$52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3-09B7-4B1C-B3EC-78C7E73E83EC}"/>
            </c:ext>
          </c:extLst>
        </c:ser>
        <c:ser>
          <c:idx val="36"/>
          <c:order val="36"/>
          <c:tx>
            <c:strRef>
              <c:f>pivot!$A$53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4-09B7-4B1C-B3EC-78C7E73E83EC}"/>
            </c:ext>
          </c:extLst>
        </c:ser>
        <c:ser>
          <c:idx val="37"/>
          <c:order val="37"/>
          <c:tx>
            <c:strRef>
              <c:f>pivot!$A$54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5-09B7-4B1C-B3EC-78C7E73E83EC}"/>
            </c:ext>
          </c:extLst>
        </c:ser>
        <c:ser>
          <c:idx val="38"/>
          <c:order val="38"/>
          <c:tx>
            <c:strRef>
              <c:f>pivot!$A$55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6-09B7-4B1C-B3EC-78C7E73E83EC}"/>
            </c:ext>
          </c:extLst>
        </c:ser>
        <c:ser>
          <c:idx val="39"/>
          <c:order val="39"/>
          <c:tx>
            <c:strRef>
              <c:f>pivot!$A$56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7-09B7-4B1C-B3EC-78C7E73E83EC}"/>
            </c:ext>
          </c:extLst>
        </c:ser>
        <c:ser>
          <c:idx val="40"/>
          <c:order val="40"/>
          <c:tx>
            <c:strRef>
              <c:f>pivot!$A$57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8-09B7-4B1C-B3EC-78C7E73E83EC}"/>
            </c:ext>
          </c:extLst>
        </c:ser>
        <c:ser>
          <c:idx val="41"/>
          <c:order val="41"/>
          <c:tx>
            <c:strRef>
              <c:f>pivot!$A$58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9-09B7-4B1C-B3EC-78C7E73E83EC}"/>
            </c:ext>
          </c:extLst>
        </c:ser>
        <c:ser>
          <c:idx val="42"/>
          <c:order val="42"/>
          <c:tx>
            <c:strRef>
              <c:f>pivot!$A$59</c:f>
              <c:strCache>
                <c:ptCount val="1"/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pivot!$B$59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A-09B7-4B1C-B3EC-78C7E73E83EC}"/>
            </c:ext>
          </c:extLst>
        </c:ser>
        <c:ser>
          <c:idx val="43"/>
          <c:order val="43"/>
          <c:tx>
            <c:strRef>
              <c:f>pivot!$A$60</c:f>
              <c:strCache>
                <c:ptCount val="1"/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09B7-4B1C-B3EC-78C7E73E83EC}"/>
            </c:ext>
          </c:extLst>
        </c:ser>
        <c:ser>
          <c:idx val="44"/>
          <c:order val="44"/>
          <c:tx>
            <c:strRef>
              <c:f>pivot!$A$61</c:f>
              <c:strCache>
                <c:ptCount val="1"/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C-09B7-4B1C-B3EC-78C7E73E83EC}"/>
            </c:ext>
          </c:extLst>
        </c:ser>
        <c:ser>
          <c:idx val="45"/>
          <c:order val="45"/>
          <c:tx>
            <c:strRef>
              <c:f>pivot!$A$62</c:f>
              <c:strCache>
                <c:ptCount val="1"/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D-09B7-4B1C-B3EC-78C7E73E83EC}"/>
            </c:ext>
          </c:extLst>
        </c:ser>
        <c:ser>
          <c:idx val="46"/>
          <c:order val="46"/>
          <c:tx>
            <c:strRef>
              <c:f>pivot!$A$63</c:f>
              <c:strCache>
                <c:ptCount val="1"/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E-09B7-4B1C-B3EC-78C7E73E83EC}"/>
            </c:ext>
          </c:extLst>
        </c:ser>
        <c:ser>
          <c:idx val="47"/>
          <c:order val="47"/>
          <c:tx>
            <c:strRef>
              <c:f>pivot!$A$64</c:f>
              <c:strCache>
                <c:ptCount val="1"/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F-09B7-4B1C-B3EC-78C7E73E83EC}"/>
            </c:ext>
          </c:extLst>
        </c:ser>
        <c:ser>
          <c:idx val="48"/>
          <c:order val="48"/>
          <c:tx>
            <c:strRef>
              <c:f>pivot!$A$65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pivot!$B$65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0-09B7-4B1C-B3EC-78C7E73E8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69967"/>
        <c:axId val="388979567"/>
      </c:barChart>
      <c:catAx>
        <c:axId val="38896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79567"/>
        <c:crosses val="autoZero"/>
        <c:auto val="1"/>
        <c:lblAlgn val="ctr"/>
        <c:lblOffset val="100"/>
        <c:noMultiLvlLbl val="0"/>
      </c:catAx>
      <c:valAx>
        <c:axId val="38897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699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[Kalyan Agro Dairy Farm Report.xlsx]pivot!PivotTable21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Milk</a:t>
            </a:r>
            <a:r>
              <a:rPr lang="en-IN" sz="1200" b="1" baseline="0">
                <a:solidFill>
                  <a:schemeClr val="tx1"/>
                </a:solidFill>
              </a:rPr>
              <a:t> Sold Vs Wastage  By Route &amp; Driver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pivot!$F$1</c:f>
              <c:strCache>
                <c:ptCount val="1"/>
                <c:pt idx="0">
                  <c:v>Sum of Monthly Milk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pivot!$E$2:$E$7</c:f>
              <c:strCache>
                <c:ptCount val="5"/>
                <c:pt idx="0">
                  <c:v>Sandeep(R-4)</c:v>
                </c:pt>
                <c:pt idx="1">
                  <c:v>Bhagwan(R-3)</c:v>
                </c:pt>
                <c:pt idx="2">
                  <c:v>Pradeep(R-2)</c:v>
                </c:pt>
                <c:pt idx="3">
                  <c:v>Ramesh(R-1)</c:v>
                </c:pt>
                <c:pt idx="4">
                  <c:v>Mohan(R-5)</c:v>
                </c:pt>
              </c:strCache>
            </c:strRef>
          </c:cat>
          <c:val>
            <c:numRef>
              <c:f>pivot!$F$2:$F$7</c:f>
              <c:numCache>
                <c:formatCode>General</c:formatCode>
                <c:ptCount val="5"/>
                <c:pt idx="0">
                  <c:v>3240</c:v>
                </c:pt>
                <c:pt idx="1">
                  <c:v>4860</c:v>
                </c:pt>
                <c:pt idx="2">
                  <c:v>5400</c:v>
                </c:pt>
                <c:pt idx="3">
                  <c:v>6750</c:v>
                </c:pt>
                <c:pt idx="4">
                  <c:v>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E-405F-96C3-6C2849B050B3}"/>
            </c:ext>
          </c:extLst>
        </c:ser>
        <c:ser>
          <c:idx val="1"/>
          <c:order val="1"/>
          <c:tx>
            <c:strRef>
              <c:f>pivot!$G$1</c:f>
              <c:strCache>
                <c:ptCount val="1"/>
                <c:pt idx="0">
                  <c:v>Sum of Remaining Milk Monthly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pivot!$E$2:$E$7</c:f>
              <c:strCache>
                <c:ptCount val="5"/>
                <c:pt idx="0">
                  <c:v>Sandeep(R-4)</c:v>
                </c:pt>
                <c:pt idx="1">
                  <c:v>Bhagwan(R-3)</c:v>
                </c:pt>
                <c:pt idx="2">
                  <c:v>Pradeep(R-2)</c:v>
                </c:pt>
                <c:pt idx="3">
                  <c:v>Ramesh(R-1)</c:v>
                </c:pt>
                <c:pt idx="4">
                  <c:v>Mohan(R-5)</c:v>
                </c:pt>
              </c:strCache>
            </c:strRef>
          </c:cat>
          <c:val>
            <c:numRef>
              <c:f>pivot!$G$2:$G$7</c:f>
              <c:numCache>
                <c:formatCode>General</c:formatCode>
                <c:ptCount val="5"/>
                <c:pt idx="0">
                  <c:v>360</c:v>
                </c:pt>
                <c:pt idx="1">
                  <c:v>540</c:v>
                </c:pt>
                <c:pt idx="2">
                  <c:v>600</c:v>
                </c:pt>
                <c:pt idx="3">
                  <c:v>750</c:v>
                </c:pt>
                <c:pt idx="4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E-405F-96C3-6C2849B050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920527"/>
        <c:axId val="388906127"/>
      </c:barChart>
      <c:catAx>
        <c:axId val="38892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06127"/>
        <c:crosses val="autoZero"/>
        <c:auto val="1"/>
        <c:lblAlgn val="ctr"/>
        <c:lblOffset val="100"/>
        <c:noMultiLvlLbl val="0"/>
      </c:catAx>
      <c:valAx>
        <c:axId val="38890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2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srgbClr val="002060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No.</a:t>
            </a:r>
            <a:r>
              <a:rPr lang="en-IN" sz="1200" b="1" baseline="0">
                <a:solidFill>
                  <a:schemeClr val="tx1"/>
                </a:solidFill>
              </a:rPr>
              <a:t> of Customers By Route &amp; Driver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pivot!$R$2</c:f>
              <c:strCache>
                <c:ptCount val="1"/>
                <c:pt idx="0">
                  <c:v>Sandeep (R-4)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pivot!$S$1</c:f>
              <c:strCache>
                <c:ptCount val="1"/>
                <c:pt idx="0">
                  <c:v>Total No.of Customer</c:v>
                </c:pt>
              </c:strCache>
            </c:strRef>
          </c:cat>
          <c:val>
            <c:numRef>
              <c:f>pivot!$S$2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7-4139-BB8F-2B370838AEE0}"/>
            </c:ext>
          </c:extLst>
        </c:ser>
        <c:ser>
          <c:idx val="1"/>
          <c:order val="1"/>
          <c:tx>
            <c:strRef>
              <c:f>pivot!$R$3</c:f>
              <c:strCache>
                <c:ptCount val="1"/>
                <c:pt idx="0">
                  <c:v>Bhagwan(R-3)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pivot!$S$1</c:f>
              <c:strCache>
                <c:ptCount val="1"/>
                <c:pt idx="0">
                  <c:v>Total No.of Customer</c:v>
                </c:pt>
              </c:strCache>
            </c:strRef>
          </c:cat>
          <c:val>
            <c:numRef>
              <c:f>pivot!$S$3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7-4139-BB8F-2B370838AEE0}"/>
            </c:ext>
          </c:extLst>
        </c:ser>
        <c:ser>
          <c:idx val="2"/>
          <c:order val="2"/>
          <c:tx>
            <c:strRef>
              <c:f>pivot!$R$4</c:f>
              <c:strCache>
                <c:ptCount val="1"/>
                <c:pt idx="0">
                  <c:v>Pradeep(R-2)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pivot!$S$1</c:f>
              <c:strCache>
                <c:ptCount val="1"/>
                <c:pt idx="0">
                  <c:v>Total No.of Customer</c:v>
                </c:pt>
              </c:strCache>
            </c:strRef>
          </c:cat>
          <c:val>
            <c:numRef>
              <c:f>pivot!$S$4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7-4139-BB8F-2B370838AEE0}"/>
            </c:ext>
          </c:extLst>
        </c:ser>
        <c:ser>
          <c:idx val="3"/>
          <c:order val="3"/>
          <c:tx>
            <c:strRef>
              <c:f>pivot!$R$5</c:f>
              <c:strCache>
                <c:ptCount val="1"/>
                <c:pt idx="0">
                  <c:v>Ramesh(R-1)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pivot!$S$1</c:f>
              <c:strCache>
                <c:ptCount val="1"/>
                <c:pt idx="0">
                  <c:v>Total No.of Customer</c:v>
                </c:pt>
              </c:strCache>
            </c:strRef>
          </c:cat>
          <c:val>
            <c:numRef>
              <c:f>pivot!$S$5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67-4139-BB8F-2B370838AEE0}"/>
            </c:ext>
          </c:extLst>
        </c:ser>
        <c:ser>
          <c:idx val="4"/>
          <c:order val="4"/>
          <c:tx>
            <c:strRef>
              <c:f>pivot!$R$6</c:f>
              <c:strCache>
                <c:ptCount val="1"/>
                <c:pt idx="0">
                  <c:v>Mohan(R-5)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pivot!$S$1</c:f>
              <c:strCache>
                <c:ptCount val="1"/>
                <c:pt idx="0">
                  <c:v>Total No.of Customer</c:v>
                </c:pt>
              </c:strCache>
            </c:strRef>
          </c:cat>
          <c:val>
            <c:numRef>
              <c:f>pivot!$S$6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7-4139-BB8F-2B370838AE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8921487"/>
        <c:axId val="388917647"/>
      </c:barChart>
      <c:catAx>
        <c:axId val="38892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17647"/>
        <c:crosses val="autoZero"/>
        <c:auto val="1"/>
        <c:lblAlgn val="ctr"/>
        <c:lblOffset val="100"/>
        <c:noMultiLvlLbl val="0"/>
      </c:catAx>
      <c:valAx>
        <c:axId val="38891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2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srgbClr val="002060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Net</a:t>
            </a:r>
            <a:r>
              <a:rPr lang="en-IN" sz="1200" b="1" baseline="0">
                <a:solidFill>
                  <a:schemeClr val="tx1"/>
                </a:solidFill>
              </a:rPr>
              <a:t> Profit By Route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pivot!$L$2</c:f>
              <c:strCache>
                <c:ptCount val="1"/>
                <c:pt idx="0">
                  <c:v>Ramesh(R-1)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pivot!$M$1</c:f>
              <c:strCache>
                <c:ptCount val="1"/>
                <c:pt idx="0">
                  <c:v>Sum Of Net profit</c:v>
                </c:pt>
              </c:strCache>
            </c:strRef>
          </c:cat>
          <c:val>
            <c:numRef>
              <c:f>pivot!$M$2</c:f>
              <c:numCache>
                <c:formatCode>General</c:formatCode>
                <c:ptCount val="1"/>
                <c:pt idx="0">
                  <c:v>144250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5-48E4-98B9-CE4153082D8B}"/>
            </c:ext>
          </c:extLst>
        </c:ser>
        <c:ser>
          <c:idx val="1"/>
          <c:order val="1"/>
          <c:tx>
            <c:strRef>
              <c:f>pivot!$L$3</c:f>
              <c:strCache>
                <c:ptCount val="1"/>
                <c:pt idx="0">
                  <c:v>Mohan(R-5)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pivot!$M$1</c:f>
              <c:strCache>
                <c:ptCount val="1"/>
                <c:pt idx="0">
                  <c:v>Sum Of Net profit</c:v>
                </c:pt>
              </c:strCache>
            </c:strRef>
          </c:cat>
          <c:val>
            <c:numRef>
              <c:f>pivot!$M$3</c:f>
              <c:numCache>
                <c:formatCode>General</c:formatCode>
                <c:ptCount val="1"/>
                <c:pt idx="0">
                  <c:v>142750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5-48E4-98B9-CE4153082D8B}"/>
            </c:ext>
          </c:extLst>
        </c:ser>
        <c:ser>
          <c:idx val="2"/>
          <c:order val="2"/>
          <c:tx>
            <c:strRef>
              <c:f>pivot!$L$4</c:f>
              <c:strCache>
                <c:ptCount val="1"/>
                <c:pt idx="0">
                  <c:v>Pradeep(R-2)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pivot!$M$1</c:f>
              <c:strCache>
                <c:ptCount val="1"/>
                <c:pt idx="0">
                  <c:v>Sum Of Net profit</c:v>
                </c:pt>
              </c:strCache>
            </c:strRef>
          </c:cat>
          <c:val>
            <c:numRef>
              <c:f>pivot!$M$4</c:f>
              <c:numCache>
                <c:formatCode>General</c:formatCode>
                <c:ptCount val="1"/>
                <c:pt idx="0">
                  <c:v>111800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5-48E4-98B9-CE4153082D8B}"/>
            </c:ext>
          </c:extLst>
        </c:ser>
        <c:ser>
          <c:idx val="3"/>
          <c:order val="3"/>
          <c:tx>
            <c:strRef>
              <c:f>pivot!$L$5</c:f>
              <c:strCache>
                <c:ptCount val="1"/>
                <c:pt idx="0">
                  <c:v>Bhagwan(R-3)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pivot!$M$1</c:f>
              <c:strCache>
                <c:ptCount val="1"/>
                <c:pt idx="0">
                  <c:v>Sum Of Net profit</c:v>
                </c:pt>
              </c:strCache>
            </c:strRef>
          </c:cat>
          <c:val>
            <c:numRef>
              <c:f>pivot!$M$5</c:f>
              <c:numCache>
                <c:formatCode>General</c:formatCode>
                <c:ptCount val="1"/>
                <c:pt idx="0">
                  <c:v>99100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5-48E4-98B9-CE4153082D8B}"/>
            </c:ext>
          </c:extLst>
        </c:ser>
        <c:ser>
          <c:idx val="4"/>
          <c:order val="4"/>
          <c:tx>
            <c:strRef>
              <c:f>pivot!$L$6</c:f>
              <c:strCache>
                <c:ptCount val="1"/>
                <c:pt idx="0">
                  <c:v>Sandeep(R-4)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pivot!$M$1</c:f>
              <c:strCache>
                <c:ptCount val="1"/>
                <c:pt idx="0">
                  <c:v>Sum Of Net profit</c:v>
                </c:pt>
              </c:strCache>
            </c:strRef>
          </c:cat>
          <c:val>
            <c:numRef>
              <c:f>pivot!$M$6</c:f>
              <c:numCache>
                <c:formatCode>General</c:formatCode>
                <c:ptCount val="1"/>
                <c:pt idx="0">
                  <c:v>61480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15-48E4-98B9-CE4153082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795743"/>
        <c:axId val="1125779423"/>
      </c:barChart>
      <c:catAx>
        <c:axId val="112579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79423"/>
        <c:crosses val="autoZero"/>
        <c:auto val="1"/>
        <c:lblAlgn val="ctr"/>
        <c:lblOffset val="100"/>
        <c:noMultiLvlLbl val="0"/>
      </c:catAx>
      <c:valAx>
        <c:axId val="112577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9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Monthly</a:t>
            </a:r>
            <a:r>
              <a:rPr lang="en-IN" sz="1200" b="1" baseline="0">
                <a:solidFill>
                  <a:schemeClr val="tx1"/>
                </a:solidFill>
              </a:rPr>
              <a:t> Milk Carry by Route &amp; Driver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pivot!$X$2</c:f>
              <c:strCache>
                <c:ptCount val="1"/>
                <c:pt idx="0">
                  <c:v>Sandeep(R-4)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pivot!$Y$1</c:f>
              <c:strCache>
                <c:ptCount val="1"/>
                <c:pt idx="0">
                  <c:v>Monthly Milk Carry</c:v>
                </c:pt>
              </c:strCache>
            </c:strRef>
          </c:cat>
          <c:val>
            <c:numRef>
              <c:f>pivot!$Y$2</c:f>
              <c:numCache>
                <c:formatCode>General</c:formatCode>
                <c:ptCount val="1"/>
                <c:pt idx="0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782-B6FA-51520B021604}"/>
            </c:ext>
          </c:extLst>
        </c:ser>
        <c:ser>
          <c:idx val="1"/>
          <c:order val="1"/>
          <c:tx>
            <c:strRef>
              <c:f>pivot!$X$3</c:f>
              <c:strCache>
                <c:ptCount val="1"/>
                <c:pt idx="0">
                  <c:v>Bhagwan(R-3)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pivot!$Y$1</c:f>
              <c:strCache>
                <c:ptCount val="1"/>
                <c:pt idx="0">
                  <c:v>Monthly Milk Carry</c:v>
                </c:pt>
              </c:strCache>
            </c:strRef>
          </c:cat>
          <c:val>
            <c:numRef>
              <c:f>pivot!$Y$3</c:f>
              <c:numCache>
                <c:formatCode>General</c:formatCode>
                <c:ptCount val="1"/>
                <c:pt idx="0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782-B6FA-51520B021604}"/>
            </c:ext>
          </c:extLst>
        </c:ser>
        <c:ser>
          <c:idx val="2"/>
          <c:order val="2"/>
          <c:tx>
            <c:strRef>
              <c:f>pivot!$X$4</c:f>
              <c:strCache>
                <c:ptCount val="1"/>
                <c:pt idx="0">
                  <c:v>Pradeep(R-2)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pivot!$Y$1</c:f>
              <c:strCache>
                <c:ptCount val="1"/>
                <c:pt idx="0">
                  <c:v>Monthly Milk Carry</c:v>
                </c:pt>
              </c:strCache>
            </c:strRef>
          </c:cat>
          <c:val>
            <c:numRef>
              <c:f>pivot!$Y$4</c:f>
              <c:numCache>
                <c:formatCode>General</c:formatCode>
                <c:ptCount val="1"/>
                <c:pt idx="0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0-4782-B6FA-51520B021604}"/>
            </c:ext>
          </c:extLst>
        </c:ser>
        <c:ser>
          <c:idx val="3"/>
          <c:order val="3"/>
          <c:tx>
            <c:strRef>
              <c:f>pivot!$X$5</c:f>
              <c:strCache>
                <c:ptCount val="1"/>
                <c:pt idx="0">
                  <c:v>Ramesh(R-1)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pivot!$Y$1</c:f>
              <c:strCache>
                <c:ptCount val="1"/>
                <c:pt idx="0">
                  <c:v>Monthly Milk Carry</c:v>
                </c:pt>
              </c:strCache>
            </c:strRef>
          </c:cat>
          <c:val>
            <c:numRef>
              <c:f>pivot!$Y$5</c:f>
              <c:numCache>
                <c:formatCode>General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0-4782-B6FA-51520B021604}"/>
            </c:ext>
          </c:extLst>
        </c:ser>
        <c:ser>
          <c:idx val="4"/>
          <c:order val="4"/>
          <c:tx>
            <c:strRef>
              <c:f>pivot!$X$6</c:f>
              <c:strCache>
                <c:ptCount val="1"/>
                <c:pt idx="0">
                  <c:v>Mohan(R-5)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pivot!$Y$1</c:f>
              <c:strCache>
                <c:ptCount val="1"/>
                <c:pt idx="0">
                  <c:v>Monthly Milk Carry</c:v>
                </c:pt>
              </c:strCache>
            </c:strRef>
          </c:cat>
          <c:val>
            <c:numRef>
              <c:f>pivot!$Y$6</c:f>
              <c:numCache>
                <c:formatCode>General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0-4782-B6FA-51520B0216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25792863"/>
        <c:axId val="1125776543"/>
      </c:barChart>
      <c:catAx>
        <c:axId val="1125792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76543"/>
        <c:crosses val="autoZero"/>
        <c:auto val="1"/>
        <c:lblAlgn val="ctr"/>
        <c:lblOffset val="100"/>
        <c:noMultiLvlLbl val="0"/>
      </c:catAx>
      <c:valAx>
        <c:axId val="112577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9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[Kalyan Agro Dairy Farm Report.xlsx]pivot!PivotTable39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tx1"/>
                </a:solidFill>
              </a:rPr>
              <a:t>Total</a:t>
            </a:r>
            <a:r>
              <a:rPr lang="en-US" sz="1200" b="1" baseline="0">
                <a:solidFill>
                  <a:schemeClr val="tx1"/>
                </a:solidFill>
              </a:rPr>
              <a:t> Delivery Time By Driver(Daily)</a:t>
            </a:r>
            <a:endParaRPr lang="en-US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pivot!$AB$1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61C-4307-938F-0D2316FE9E6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61C-4307-938F-0D2316FE9E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61C-4307-938F-0D2316FE9E6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61C-4307-938F-0D2316FE9E6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61C-4307-938F-0D2316FE9E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pivot!$AA$2:$AA$7</c:f>
              <c:strCache>
                <c:ptCount val="5"/>
                <c:pt idx="0">
                  <c:v>Bhagwan</c:v>
                </c:pt>
                <c:pt idx="1">
                  <c:v>Mohan</c:v>
                </c:pt>
                <c:pt idx="2">
                  <c:v>Pradeep</c:v>
                </c:pt>
                <c:pt idx="3">
                  <c:v>Ramesh</c:v>
                </c:pt>
                <c:pt idx="4">
                  <c:v>Sandeep</c:v>
                </c:pt>
              </c:strCache>
            </c:strRef>
          </c:cat>
          <c:val>
            <c:numRef>
              <c:f>pivot!$AB$2:$AB$7</c:f>
              <c:numCache>
                <c:formatCode>General</c:formatCode>
                <c:ptCount val="5"/>
                <c:pt idx="0">
                  <c:v>4.0999999999999996</c:v>
                </c:pt>
                <c:pt idx="1">
                  <c:v>5.2</c:v>
                </c:pt>
                <c:pt idx="2">
                  <c:v>4.5</c:v>
                </c:pt>
                <c:pt idx="3">
                  <c:v>5</c:v>
                </c:pt>
                <c:pt idx="4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8-43AF-A831-97F3C9629C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5784703"/>
        <c:axId val="1125789983"/>
        <c:axId val="0"/>
      </c:bar3DChart>
      <c:catAx>
        <c:axId val="112578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89983"/>
        <c:crosses val="autoZero"/>
        <c:auto val="1"/>
        <c:lblAlgn val="ctr"/>
        <c:lblOffset val="100"/>
        <c:noMultiLvlLbl val="0"/>
      </c:catAx>
      <c:valAx>
        <c:axId val="1125789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8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srgbClr val="002060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Monthly</a:t>
            </a:r>
            <a:r>
              <a:rPr lang="en-IN" sz="1200" b="1" baseline="0">
                <a:solidFill>
                  <a:schemeClr val="tx1"/>
                </a:solidFill>
              </a:rPr>
              <a:t> Revenue Vs Monthly Expenses By Route &amp; Driver</a:t>
            </a:r>
          </a:p>
          <a:p>
            <a:pPr>
              <a:defRPr>
                <a:solidFill>
                  <a:schemeClr val="tx1"/>
                </a:solidFill>
              </a:defRPr>
            </a:pPr>
            <a:endParaRPr lang="en-IN" sz="12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Sum of Monthly Expense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pivot!$A$2:$A$7</c15:sqref>
                  </c15:fullRef>
                </c:ext>
              </c:extLst>
              <c:f>pivot!$A$2:$A$6</c:f>
              <c:strCache>
                <c:ptCount val="5"/>
                <c:pt idx="0">
                  <c:v>Sandeep(R-4)</c:v>
                </c:pt>
                <c:pt idx="1">
                  <c:v>Bhagwan(R-3)</c:v>
                </c:pt>
                <c:pt idx="2">
                  <c:v>Pradeep(R-2)</c:v>
                </c:pt>
                <c:pt idx="3">
                  <c:v>Ramesh(R-1)</c:v>
                </c:pt>
                <c:pt idx="4">
                  <c:v>Mohan(R-5)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pivot!$B$2:$B$7</c15:sqref>
                  </c15:fullRef>
                </c:ext>
              </c:extLst>
              <c:f>pivot!$B$2:$B$6</c:f>
              <c:numCache>
                <c:formatCode>General</c:formatCode>
                <c:ptCount val="5"/>
                <c:pt idx="0">
                  <c:v>116720</c:v>
                </c:pt>
                <c:pt idx="1">
                  <c:v>168200</c:v>
                </c:pt>
                <c:pt idx="2">
                  <c:v>185200</c:v>
                </c:pt>
                <c:pt idx="3">
                  <c:v>227000</c:v>
                </c:pt>
                <c:pt idx="4">
                  <c:v>228500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5-43EC-8613-72828D24DFEF}"/>
            </c:ext>
          </c:extLst>
        </c:ser>
        <c:ser>
          <c:idx val="1"/>
          <c:order val="1"/>
          <c:tx>
            <c:strRef>
              <c:f>pivot!$C$1</c:f>
              <c:strCache>
                <c:ptCount val="1"/>
                <c:pt idx="0">
                  <c:v>Sum of Monthly Revenue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pivot!$A$2:$A$7</c15:sqref>
                  </c15:fullRef>
                </c:ext>
              </c:extLst>
              <c:f>pivot!$A$2:$A$6</c:f>
              <c:strCache>
                <c:ptCount val="5"/>
                <c:pt idx="0">
                  <c:v>Sandeep(R-4)</c:v>
                </c:pt>
                <c:pt idx="1">
                  <c:v>Bhagwan(R-3)</c:v>
                </c:pt>
                <c:pt idx="2">
                  <c:v>Pradeep(R-2)</c:v>
                </c:pt>
                <c:pt idx="3">
                  <c:v>Ramesh(R-1)</c:v>
                </c:pt>
                <c:pt idx="4">
                  <c:v>Mohan(R-5)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pivot!$C$2:$C$7</c15:sqref>
                  </c15:fullRef>
                </c:ext>
              </c:extLst>
              <c:f>pivot!$C$2:$C$6</c:f>
              <c:numCache>
                <c:formatCode>General</c:formatCode>
                <c:ptCount val="5"/>
                <c:pt idx="0">
                  <c:v>178200</c:v>
                </c:pt>
                <c:pt idx="1">
                  <c:v>267300</c:v>
                </c:pt>
                <c:pt idx="2">
                  <c:v>297000</c:v>
                </c:pt>
                <c:pt idx="3">
                  <c:v>371250</c:v>
                </c:pt>
                <c:pt idx="4">
                  <c:v>371250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5-43EC-8613-72828D24D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9664303"/>
        <c:axId val="379663823"/>
      </c:barChart>
      <c:catAx>
        <c:axId val="3796643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63823"/>
        <c:crosses val="autoZero"/>
        <c:auto val="1"/>
        <c:lblAlgn val="ctr"/>
        <c:lblOffset val="100"/>
        <c:noMultiLvlLbl val="0"/>
      </c:catAx>
      <c:valAx>
        <c:axId val="379663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664303"/>
        <c:crosses val="autoZero"/>
        <c:crossBetween val="between"/>
      </c:valAx>
      <c:spPr>
        <a:noFill/>
        <a:ln>
          <a:solidFill>
            <a:srgbClr val="00206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srgbClr val="002060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[Kalyan Agro Dairy Farm Report.xlsx]pivot!PivotTable42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tx1"/>
                </a:solidFill>
              </a:rPr>
              <a:t>Customer</a:t>
            </a:r>
            <a:r>
              <a:rPr lang="en-IN" sz="1200" b="1" baseline="0">
                <a:solidFill>
                  <a:schemeClr val="tx1"/>
                </a:solidFill>
              </a:rPr>
              <a:t> Distribution By Route &amp;Location</a:t>
            </a:r>
            <a:endParaRPr lang="en-IN" sz="12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7654365593541316E-2"/>
          <c:y val="0.15978157644824312"/>
          <c:w val="0.88015154157945452"/>
          <c:h val="0.19078074642379103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pivot!$D$10:$D$11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2A-434D-91DC-DA2C4A815E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2A-434D-91DC-DA2C4A815ED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2A-434D-91DC-DA2C4A815ED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2A-434D-91DC-DA2C4A815ED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2A-434D-91DC-DA2C4A815ED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2A-434D-91DC-DA2C4A815ED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A2A-434D-91DC-DA2C4A815ED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A2A-434D-91DC-DA2C4A815ED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A2A-434D-91DC-DA2C4A815ED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A2A-434D-91DC-DA2C4A815E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pivot!$C$12:$C$22</c:f>
              <c:strCache>
                <c:ptCount val="10"/>
                <c:pt idx="0">
                  <c:v>IDBI BANK</c:v>
                </c:pt>
                <c:pt idx="1">
                  <c:v>Gaurav Tower</c:v>
                </c:pt>
                <c:pt idx="2">
                  <c:v>Akshaya Patra</c:v>
                </c:pt>
                <c:pt idx="3">
                  <c:v>Mansarowar, Jaipur</c:v>
                </c:pt>
                <c:pt idx="4">
                  <c:v>Jawahar Lal Nehru Marg</c:v>
                </c:pt>
                <c:pt idx="5">
                  <c:v>Jaipuria Hospital</c:v>
                </c:pt>
                <c:pt idx="6">
                  <c:v>Devi Nagar</c:v>
                </c:pt>
                <c:pt idx="7">
                  <c:v>Shyam Nagar</c:v>
                </c:pt>
                <c:pt idx="8">
                  <c:v>Gurjar Ki thadi</c:v>
                </c:pt>
                <c:pt idx="9">
                  <c:v>Model Town</c:v>
                </c:pt>
              </c:strCache>
            </c:strRef>
          </c:cat>
          <c:val>
            <c:numRef>
              <c:f>pivot!$D$12:$D$22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6AD-8962-7125096FC6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407695"/>
        <c:axId val="1064397615"/>
      </c:barChart>
      <c:catAx>
        <c:axId val="106440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97615"/>
        <c:crosses val="autoZero"/>
        <c:auto val="1"/>
        <c:lblAlgn val="ctr"/>
        <c:lblOffset val="100"/>
        <c:noMultiLvlLbl val="0"/>
      </c:catAx>
      <c:valAx>
        <c:axId val="1064397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44076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1944748994983219"/>
          <c:y val="0.7730377166156982"/>
          <c:w val="0.16015565301172799"/>
          <c:h val="9.44444444444444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002060"/>
      </a:solidFill>
      <a:round/>
    </a:ln>
    <a:effectLst>
      <a:outerShdw blurRad="50800" dist="38100" dir="2700000" algn="tl" rotWithShape="0">
        <a:srgbClr val="002060">
          <a:alpha val="4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Monthly 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Monthly Expense Breakdown</a:t>
          </a:r>
        </a:p>
      </cx:txPr>
    </cx:title>
    <cx:plotArea>
      <cx:plotAreaRegion>
        <cx:series layoutId="treemap" uniqueId="{61821033-224A-42C5-9A29-66A8E7DB4391}">
          <cx:tx>
            <cx:txData>
              <cx:f>_xlchart.v1.1</cx:f>
              <cx:v>Column1</cx:v>
            </cx:txData>
          </cx:tx>
          <cx:dataLabels pos="inEnd">
            <cx:visibility seriesName="0" categoryName="1" value="1"/>
            <cx:separator>; </cx:separator>
          </cx:dataLabels>
          <cx:dataId val="0"/>
          <cx:layoutPr>
            <cx:parentLabelLayout val="overlapping"/>
          </cx:layoutPr>
        </cx:series>
      </cx:plotAreaRegion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endParaRPr lang="en-US" sz="900" b="0" i="0" u="none" strike="noStrike" baseline="0">
            <a:solidFill>
              <a:schemeClr val="tx1"/>
            </a:solidFill>
            <a:latin typeface="Aptos Narrow" panose="02110004020202020204"/>
          </a:endParaRPr>
        </a:p>
      </cx:txPr>
    </cx:legend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>
      <a:solidFill>
        <a:srgbClr val="002060"/>
      </a:solidFill>
    </a:ln>
    <a:effectLst>
      <a:outerShdw blurRad="50800" dist="38100" dir="2700000" algn="tl" rotWithShape="0">
        <a:srgbClr val="002060">
          <a:alpha val="40000"/>
        </a:srgb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4.xml"/><Relationship Id="rId7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48</xdr:row>
      <xdr:rowOff>137160</xdr:rowOff>
    </xdr:from>
    <xdr:to>
      <xdr:col>7</xdr:col>
      <xdr:colOff>38100</xdr:colOff>
      <xdr:row>96</xdr:row>
      <xdr:rowOff>99060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14DD01-8407-F71B-50AF-1F3258F84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8</xdr:row>
      <xdr:rowOff>137160</xdr:rowOff>
    </xdr:from>
    <xdr:to>
      <xdr:col>12</xdr:col>
      <xdr:colOff>396240</xdr:colOff>
      <xdr:row>16</xdr:row>
      <xdr:rowOff>84120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9CC8F-2BD9-4D8F-848E-8AAC2FF01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16</xdr:row>
      <xdr:rowOff>152400</xdr:rowOff>
    </xdr:from>
    <xdr:to>
      <xdr:col>5</xdr:col>
      <xdr:colOff>349560</xdr:colOff>
      <xdr:row>24</xdr:row>
      <xdr:rowOff>99360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B4DCC0-9674-478E-AC48-39070C597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472440</xdr:colOff>
      <xdr:row>8</xdr:row>
      <xdr:rowOff>137160</xdr:rowOff>
    </xdr:from>
    <xdr:to>
      <xdr:col>17</xdr:col>
      <xdr:colOff>684840</xdr:colOff>
      <xdr:row>16</xdr:row>
      <xdr:rowOff>84120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E19B2C-9A80-4B39-B2D5-E4AA25B3A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495300</xdr:colOff>
      <xdr:row>16</xdr:row>
      <xdr:rowOff>152400</xdr:rowOff>
    </xdr:from>
    <xdr:to>
      <xdr:col>17</xdr:col>
      <xdr:colOff>707700</xdr:colOff>
      <xdr:row>24</xdr:row>
      <xdr:rowOff>99360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8176AD-EAA6-4F06-8D52-DA775385E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441960</xdr:colOff>
      <xdr:row>16</xdr:row>
      <xdr:rowOff>152400</xdr:rowOff>
    </xdr:from>
    <xdr:to>
      <xdr:col>12</xdr:col>
      <xdr:colOff>404520</xdr:colOff>
      <xdr:row>24</xdr:row>
      <xdr:rowOff>99360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3A5FCD-C417-4EBE-AC56-52DC82A06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152400</xdr:colOff>
      <xdr:row>8</xdr:row>
      <xdr:rowOff>137160</xdr:rowOff>
    </xdr:from>
    <xdr:to>
      <xdr:col>5</xdr:col>
      <xdr:colOff>365760</xdr:colOff>
      <xdr:row>16</xdr:row>
      <xdr:rowOff>84120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331F93-FA93-478B-AC8C-940174DF8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144780</xdr:colOff>
      <xdr:row>24</xdr:row>
      <xdr:rowOff>190500</xdr:rowOff>
    </xdr:from>
    <xdr:to>
      <xdr:col>9</xdr:col>
      <xdr:colOff>259080</xdr:colOff>
      <xdr:row>33</xdr:row>
      <xdr:rowOff>205740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E003A69-A7CB-4994-A6DC-7EFBDB3D03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" y="6408420"/>
              <a:ext cx="5600700" cy="2346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358140</xdr:colOff>
      <xdr:row>24</xdr:row>
      <xdr:rowOff>190500</xdr:rowOff>
    </xdr:from>
    <xdr:to>
      <xdr:col>18</xdr:col>
      <xdr:colOff>0</xdr:colOff>
      <xdr:row>33</xdr:row>
      <xdr:rowOff>205740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4F02812-4DFB-46F1-804D-DE97C0FBC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6134</xdr:colOff>
      <xdr:row>0</xdr:row>
      <xdr:rowOff>99060</xdr:rowOff>
    </xdr:from>
    <xdr:to>
      <xdr:col>18</xdr:col>
      <xdr:colOff>45720</xdr:colOff>
      <xdr:row>4</xdr:row>
      <xdr:rowOff>22860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790B135-1A63-32F6-5329-681EA1C24D97}"/>
            </a:ext>
          </a:extLst>
        </xdr:cNvPr>
        <xdr:cNvSpPr/>
      </xdr:nvSpPr>
      <xdr:spPr>
        <a:xfrm>
          <a:off x="6134" y="99060"/>
          <a:ext cx="11012386" cy="960120"/>
        </a:xfrm>
        <a:prstGeom prst="roundRect">
          <a:avLst/>
        </a:prstGeom>
        <a:ln>
          <a:solidFill>
            <a:srgbClr val="002060"/>
          </a:solidFill>
        </a:ln>
        <a:effectLst>
          <a:outerShdw blurRad="50800" dist="38100" dir="2700000" algn="tl" rotWithShape="0">
            <a:srgbClr val="002060">
              <a:alpha val="40000"/>
            </a:srgbClr>
          </a:outerShdw>
          <a:softEdge rad="1270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rgbClr val="002060"/>
              </a:solidFill>
              <a:latin typeface="Arial Black" panose="020B0A04020102020204" pitchFamily="34" charset="0"/>
            </a:rPr>
            <a:t>Kalyan</a:t>
          </a:r>
          <a:r>
            <a:rPr lang="en-IN" sz="2400" b="1" baseline="0">
              <a:solidFill>
                <a:srgbClr val="002060"/>
              </a:solidFill>
              <a:latin typeface="Arial Black" panose="020B0A04020102020204" pitchFamily="34" charset="0"/>
            </a:rPr>
            <a:t> Agro Dairy Farm Report</a:t>
          </a:r>
          <a:endParaRPr lang="en-IN" sz="2400" b="1">
            <a:solidFill>
              <a:srgbClr val="002060"/>
            </a:solidFill>
            <a:latin typeface="Arial Black" panose="020B0A04020102020204" pitchFamily="34" charset="0"/>
          </a:endParaRPr>
        </a:p>
      </xdr:txBody>
    </xdr:sp>
    <xdr:clientData/>
  </xdr:twoCellAnchor>
  <xdr:oneCellAnchor>
    <xdr:from>
      <xdr:col>0</xdr:col>
      <xdr:colOff>76200</xdr:colOff>
      <xdr:row>5</xdr:row>
      <xdr:rowOff>129540</xdr:rowOff>
    </xdr:from>
    <xdr:ext cx="1539240" cy="62484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9857944-0CE6-C93B-2D4A-96BAA9BB58D8}"/>
            </a:ext>
          </a:extLst>
        </xdr:cNvPr>
        <xdr:cNvSpPr txBox="1"/>
      </xdr:nvSpPr>
      <xdr:spPr>
        <a:xfrm>
          <a:off x="76200" y="1424940"/>
          <a:ext cx="1539240" cy="624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Monthly Revenue</a:t>
          </a:r>
        </a:p>
        <a:p>
          <a:pPr algn="ctr"/>
          <a:r>
            <a:rPr lang="en-IN" sz="1400" b="1"/>
            <a:t>       </a:t>
          </a:r>
          <a:r>
            <a:rPr lang="en-IN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1485000</a:t>
          </a:r>
          <a:r>
            <a:rPr lang="en-IN" sz="1400" b="1">
              <a:effectLst/>
            </a:rPr>
            <a:t> </a:t>
          </a:r>
          <a:endParaRPr lang="en-IN" sz="1400" b="1"/>
        </a:p>
      </xdr:txBody>
    </xdr:sp>
    <xdr:clientData/>
  </xdr:oneCellAnchor>
  <xdr:oneCellAnchor>
    <xdr:from>
      <xdr:col>2</xdr:col>
      <xdr:colOff>502920</xdr:colOff>
      <xdr:row>5</xdr:row>
      <xdr:rowOff>121920</xdr:rowOff>
    </xdr:from>
    <xdr:ext cx="1554480" cy="62484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32036CF-A4A8-4E14-697E-AD35AA81081D}"/>
            </a:ext>
          </a:extLst>
        </xdr:cNvPr>
        <xdr:cNvSpPr txBox="1"/>
      </xdr:nvSpPr>
      <xdr:spPr>
        <a:xfrm>
          <a:off x="1965960" y="1417320"/>
          <a:ext cx="1554480" cy="624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/>
            <a:t>Monthly  Expense </a:t>
          </a:r>
        </a:p>
        <a:p>
          <a:r>
            <a:rPr lang="en-IN" sz="1400" b="1"/>
            <a:t>              </a:t>
          </a:r>
          <a:r>
            <a:rPr lang="en-IN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925620</a:t>
          </a:r>
          <a:r>
            <a:rPr lang="en-IN" sz="1400" b="1">
              <a:effectLst/>
            </a:rPr>
            <a:t> </a:t>
          </a:r>
          <a:endParaRPr lang="en-IN" sz="1400" b="1"/>
        </a:p>
      </xdr:txBody>
    </xdr:sp>
    <xdr:clientData/>
  </xdr:oneCellAnchor>
  <xdr:oneCellAnchor>
    <xdr:from>
      <xdr:col>5</xdr:col>
      <xdr:colOff>160020</xdr:colOff>
      <xdr:row>5</xdr:row>
      <xdr:rowOff>121920</xdr:rowOff>
    </xdr:from>
    <xdr:ext cx="1615440" cy="6096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654288E-1AD9-40C4-BF57-15AEE43C70EE}"/>
            </a:ext>
          </a:extLst>
        </xdr:cNvPr>
        <xdr:cNvSpPr txBox="1"/>
      </xdr:nvSpPr>
      <xdr:spPr>
        <a:xfrm>
          <a:off x="3817620" y="1417320"/>
          <a:ext cx="161544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Net Profit  </a:t>
          </a:r>
        </a:p>
        <a:p>
          <a:pPr algn="ctr"/>
          <a:r>
            <a:rPr lang="en-IN" sz="1400" b="1"/>
            <a:t>    </a:t>
          </a:r>
          <a:r>
            <a:rPr lang="en-IN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37.30</a:t>
          </a:r>
          <a:r>
            <a:rPr lang="en-IN" sz="1400" b="1">
              <a:effectLst/>
            </a:rPr>
            <a:t> </a:t>
          </a:r>
          <a:endParaRPr lang="en-IN" sz="1400" b="1"/>
        </a:p>
      </xdr:txBody>
    </xdr:sp>
    <xdr:clientData/>
  </xdr:oneCellAnchor>
  <xdr:oneCellAnchor>
    <xdr:from>
      <xdr:col>8</xdr:col>
      <xdr:colOff>83820</xdr:colOff>
      <xdr:row>5</xdr:row>
      <xdr:rowOff>114300</xdr:rowOff>
    </xdr:from>
    <xdr:ext cx="1402080" cy="58674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183F4D7-4F4C-7E7D-25A1-75D370BC2D3A}"/>
            </a:ext>
          </a:extLst>
        </xdr:cNvPr>
        <xdr:cNvSpPr txBox="1"/>
      </xdr:nvSpPr>
      <xdr:spPr>
        <a:xfrm>
          <a:off x="5935980" y="1409700"/>
          <a:ext cx="1402080" cy="586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Avg Daily Milk </a:t>
          </a:r>
        </a:p>
        <a:p>
          <a:pPr algn="ctr"/>
          <a:r>
            <a:rPr lang="en-IN" sz="1400" b="1"/>
            <a:t>          </a:t>
          </a:r>
          <a:r>
            <a:rPr lang="en-IN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3.98</a:t>
          </a:r>
          <a:r>
            <a:rPr lang="en-IN" sz="1400" b="1">
              <a:effectLst/>
            </a:rPr>
            <a:t> </a:t>
          </a:r>
          <a:endParaRPr lang="en-IN" sz="1400" b="1"/>
        </a:p>
      </xdr:txBody>
    </xdr:sp>
    <xdr:clientData/>
  </xdr:oneCellAnchor>
  <xdr:oneCellAnchor>
    <xdr:from>
      <xdr:col>10</xdr:col>
      <xdr:colOff>426720</xdr:colOff>
      <xdr:row>5</xdr:row>
      <xdr:rowOff>114300</xdr:rowOff>
    </xdr:from>
    <xdr:ext cx="1584960" cy="6324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EF144AD-78B7-D7AF-6929-701528B68636}"/>
            </a:ext>
          </a:extLst>
        </xdr:cNvPr>
        <xdr:cNvSpPr txBox="1"/>
      </xdr:nvSpPr>
      <xdr:spPr>
        <a:xfrm>
          <a:off x="7741920" y="1409700"/>
          <a:ext cx="1584960" cy="632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Total Customers</a:t>
          </a:r>
          <a:r>
            <a:rPr lang="en-IN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IN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248         </a:t>
          </a:r>
          <a:endParaRPr lang="en-IN" sz="14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137160</xdr:colOff>
      <xdr:row>5</xdr:row>
      <xdr:rowOff>129540</xdr:rowOff>
    </xdr:from>
    <xdr:ext cx="1478280" cy="66294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9AFB19E-E750-2BAE-0A7F-844F8D98CF90}"/>
            </a:ext>
          </a:extLst>
        </xdr:cNvPr>
        <xdr:cNvSpPr txBox="1"/>
      </xdr:nvSpPr>
      <xdr:spPr>
        <a:xfrm>
          <a:off x="9646920" y="1424940"/>
          <a:ext cx="1478280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Total </a:t>
          </a:r>
          <a:r>
            <a:rPr lang="en-IN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Location</a:t>
          </a:r>
        </a:p>
        <a:p>
          <a:pPr algn="ctr"/>
          <a:r>
            <a:rPr lang="en-IN" sz="1400" b="1"/>
            <a:t>   44    </a:t>
          </a:r>
          <a:r>
            <a:rPr lang="en-IN" sz="1400" b="1" baseline="0"/>
            <a:t>    </a:t>
          </a:r>
          <a:endParaRPr lang="en-IN" sz="1400" b="1"/>
        </a:p>
      </xdr:txBody>
    </xdr:sp>
    <xdr:clientData/>
  </xdr:oneCellAnchor>
  <xdr:oneCellAnchor>
    <xdr:from>
      <xdr:col>15</xdr:col>
      <xdr:colOff>281940</xdr:colOff>
      <xdr:row>5</xdr:row>
      <xdr:rowOff>152400</xdr:rowOff>
    </xdr:from>
    <xdr:ext cx="1607820" cy="54864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DE449D-CD62-6C36-231F-17AD077D5747}"/>
            </a:ext>
          </a:extLst>
        </xdr:cNvPr>
        <xdr:cNvSpPr txBox="1"/>
      </xdr:nvSpPr>
      <xdr:spPr>
        <a:xfrm>
          <a:off x="9425940" y="1066800"/>
          <a:ext cx="160782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200" b="1" baseline="0"/>
            <a:t>C</a:t>
          </a:r>
          <a:r>
            <a:rPr lang="en-IN" sz="1400" b="1" baseline="0"/>
            <a:t>ount  of  Routes</a:t>
          </a:r>
        </a:p>
        <a:p>
          <a:pPr algn="ctr"/>
          <a:r>
            <a:rPr lang="en-IN" sz="1200" b="1" baseline="0"/>
            <a:t>   5          </a:t>
          </a:r>
          <a:endParaRPr lang="en-IN" sz="1200" b="1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ishya Goyal" refreshedDate="45919.457307523146" createdVersion="8" refreshedVersion="8" minRefreshableVersion="3" recordCount="5" xr:uid="{D24AFBF3-1E0B-460B-BBEF-0FD25785B567}">
  <cacheSource type="worksheet">
    <worksheetSource name="Table14"/>
  </cacheSource>
  <cacheFields count="23">
    <cacheField name="Rout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iver Boy" numFmtId="0">
      <sharedItems count="5">
        <s v="Ramesh"/>
        <s v="Pradeep"/>
        <s v="Bhagwan"/>
        <s v="Sandeep"/>
        <s v="Mohan"/>
      </sharedItems>
    </cacheField>
    <cacheField name="Petrol Expenses (Monthly)" numFmtId="0">
      <sharedItems containsSemiMixedTypes="0" containsString="0" containsNumber="1" containsInteger="1" minValue="7120" maxValue="8500"/>
    </cacheField>
    <cacheField name="Avg Daily Milk(L)" numFmtId="0">
      <sharedItems containsSemiMixedTypes="0" containsString="0" containsNumber="1" minValue="3.5" maxValue="4.5"/>
    </cacheField>
    <cacheField name="Total Milk Carry (Litre/per day)" numFmtId="0">
      <sharedItems containsSemiMixedTypes="0" containsString="0" containsNumber="1" containsInteger="1" minValue="120" maxValue="250"/>
    </cacheField>
    <cacheField name="Monthly milk carry" numFmtId="0">
      <sharedItems containsSemiMixedTypes="0" containsString="0" containsNumber="1" containsInteger="1" minValue="3600" maxValue="7500"/>
    </cacheField>
    <cacheField name="6-month milk" numFmtId="0">
      <sharedItems containsSemiMixedTypes="0" containsString="0" containsNumber="1" containsInteger="1" minValue="21600" maxValue="45000"/>
    </cacheField>
    <cacheField name="Mode of transport" numFmtId="0">
      <sharedItems/>
    </cacheField>
    <cacheField name="Cash Selling (rupee)" numFmtId="0">
      <sharedItems containsSemiMixedTypes="0" containsString="0" containsNumber="1" containsInteger="1" minValue="55" maxValue="55"/>
    </cacheField>
    <cacheField name="Remaining Milk (Litre)" numFmtId="0">
      <sharedItems containsSemiMixedTypes="0" containsString="0" containsNumber="1" containsInteger="1" minValue="12" maxValue="25"/>
    </cacheField>
    <cacheField name="Other expenses of the delivery boy (Monthly)" numFmtId="49">
      <sharedItems containsSemiMixedTypes="0" containsString="0" containsNumber="1" containsInteger="1" minValue="1000" maxValue="1000"/>
    </cacheField>
    <cacheField name="Price of Milk" numFmtId="0">
      <sharedItems containsSemiMixedTypes="0" containsString="0" containsNumber="1" containsInteger="1" minValue="55" maxValue="55"/>
    </cacheField>
    <cacheField name="Total Delivery time (Hour)" numFmtId="0">
      <sharedItems containsSemiMixedTypes="0" containsString="0" containsNumber="1" minValue="3.8" maxValue="5.2"/>
    </cacheField>
    <cacheField name="Salary" numFmtId="0">
      <sharedItems containsSemiMixedTypes="0" containsString="0" containsNumber="1" containsInteger="1" minValue="7800" maxValue="9000"/>
    </cacheField>
    <cacheField name="Company expense (Rupee/Litre)" numFmtId="0">
      <sharedItems containsSemiMixedTypes="0" containsString="0" containsNumber="1" containsInteger="1" minValue="28" maxValue="28"/>
    </cacheField>
    <cacheField name="Remaining Milk Monthly " numFmtId="0">
      <sharedItems containsSemiMixedTypes="0" containsString="0" containsNumber="1" containsInteger="1" minValue="360" maxValue="750"/>
    </cacheField>
    <cacheField name="Monthly Milk Sold" numFmtId="0">
      <sharedItems containsSemiMixedTypes="0" containsString="0" containsNumber="1" containsInteger="1" minValue="3240" maxValue="6750"/>
    </cacheField>
    <cacheField name="Monthly Revenue" numFmtId="0">
      <sharedItems containsSemiMixedTypes="0" containsString="0" containsNumber="1" containsInteger="1" minValue="178200" maxValue="371250"/>
    </cacheField>
    <cacheField name="Company  Expense" numFmtId="0">
      <sharedItems containsSemiMixedTypes="0" containsString="0" containsNumber="1" containsInteger="1" minValue="100800" maxValue="210000"/>
    </cacheField>
    <cacheField name="Monthly Expense" numFmtId="0">
      <sharedItems containsSemiMixedTypes="0" containsString="0" containsNumber="1" containsInteger="1" minValue="116720" maxValue="228500"/>
    </cacheField>
    <cacheField name="Net Profit" numFmtId="0">
      <sharedItems containsSemiMixedTypes="0" containsString="0" containsNumber="1" containsInteger="1" minValue="61480" maxValue="144250"/>
    </cacheField>
    <cacheField name="Net Profit %" numFmtId="0">
      <sharedItems containsSemiMixedTypes="0" containsString="0" containsNumber="1" minValue="34.500561167227836" maxValue="38.855218855218851"/>
    </cacheField>
    <cacheField name="Driver(Route)" numFmtId="0">
      <sharedItems count="5">
        <s v="Ramesh(R-1)"/>
        <s v="Pradeep(R-2)"/>
        <s v="Bhagwan(R-3)"/>
        <s v="Sandeep(R-4)"/>
        <s v="Mohan(R-5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vishya Goyal" refreshedDate="45919.471087268517" createdVersion="8" refreshedVersion="8" minRefreshableVersion="3" recordCount="44" xr:uid="{337EE910-B260-4D65-93F2-CE8E682CDF4A}">
  <cacheSource type="worksheet">
    <worksheetSource name="Table1"/>
  </cacheSource>
  <cacheFields count="17">
    <cacheField name="Rout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iver Boy" numFmtId="0">
      <sharedItems count="5">
        <s v="Ramesh"/>
        <s v="Pradeep"/>
        <s v="Bhagwan"/>
        <s v="Sandeep"/>
        <s v="Mohan"/>
      </sharedItems>
    </cacheField>
    <cacheField name="Location " numFmtId="0">
      <sharedItems count="39">
        <s v="Akshaya Patra"/>
        <s v="Model Town"/>
        <s v="Gaurav Tower"/>
        <s v="Jawahar Lal Nehru Marg"/>
        <s v="Jaipuria Hospital"/>
        <s v="IDBI BANK"/>
        <s v="Gurjar Ki thadi"/>
        <s v="Devi Nagar"/>
        <s v="Shyam Nagar"/>
        <s v="Mansarowar, Jaipur"/>
        <s v="Sitapura"/>
        <s v="Residential colony"/>
        <s v="Jagatpura"/>
        <s v="Anandpuri"/>
        <s v="Raja Park"/>
        <s v="Sawai Man Singh Hospital (SMS)"/>
        <s v="Bajaj Nagar"/>
        <s v="Pratap Nagar"/>
        <s v="Sachivalay Nagar"/>
        <s v="Sukhpuria"/>
        <s v="Sitabari"/>
        <s v="kalyan Nagar"/>
        <s v="Maruti Nagar"/>
        <s v="Kapil Vihar"/>
        <s v="NRI Colony"/>
        <s v="Sheopur, Jaipur"/>
        <s v="Gulab Vihar"/>
        <s v="Taru Chhaya"/>
        <s v="Shreeji Nagar"/>
        <s v="Lal Bahadur"/>
        <s v="Mayapuri, Jagatpura"/>
        <s v="Gangapur City"/>
        <s v="Ganpatpura"/>
        <s v="Patrakar Colony"/>
        <s v="Nirman Nagar"/>
        <s v="Chitrakoot"/>
        <s v="Vaishali Nagar"/>
        <s v="Triveni Nagar"/>
        <s v="Durgapura"/>
      </sharedItems>
    </cacheField>
    <cacheField name="Petrol Expenses (Monthly)" numFmtId="0">
      <sharedItems containsSemiMixedTypes="0" containsString="0" containsNumber="1" containsInteger="1" minValue="7120" maxValue="8500"/>
    </cacheField>
    <cacheField name="Total no of customers" numFmtId="0">
      <sharedItems containsSemiMixedTypes="0" containsString="0" containsNumber="1" containsInteger="1" minValue="3" maxValue="10"/>
    </cacheField>
    <cacheField name="Avg Daily Milk(L)" numFmtId="0">
      <sharedItems containsSemiMixedTypes="0" containsString="0" containsNumber="1" minValue="3.5" maxValue="4.5"/>
    </cacheField>
    <cacheField name="Total Milk Carry (Litre/per day)" numFmtId="0">
      <sharedItems containsSemiMixedTypes="0" containsString="0" containsNumber="1" containsInteger="1" minValue="120" maxValue="250"/>
    </cacheField>
    <cacheField name="Monthly milk carry" numFmtId="0">
      <sharedItems containsSemiMixedTypes="0" containsString="0" containsNumber="1" containsInteger="1" minValue="3600" maxValue="7500"/>
    </cacheField>
    <cacheField name="6-month milk" numFmtId="0">
      <sharedItems containsSemiMixedTypes="0" containsString="0" containsNumber="1" containsInteger="1" minValue="21600" maxValue="45000"/>
    </cacheField>
    <cacheField name="Mode of transport" numFmtId="0">
      <sharedItems/>
    </cacheField>
    <cacheField name="Cash Selling (rupee)" numFmtId="0">
      <sharedItems containsSemiMixedTypes="0" containsString="0" containsNumber="1" containsInteger="1" minValue="55" maxValue="55"/>
    </cacheField>
    <cacheField name="Remaining Milk (Litre)" numFmtId="0">
      <sharedItems containsSemiMixedTypes="0" containsString="0" containsNumber="1" containsInteger="1" minValue="12" maxValue="25"/>
    </cacheField>
    <cacheField name="Other expenses of the delivery boy (Monthly)" numFmtId="0">
      <sharedItems containsSemiMixedTypes="0" containsString="0" containsNumber="1" containsInteger="1" minValue="1000" maxValue="1000"/>
    </cacheField>
    <cacheField name="Price of Milk" numFmtId="0">
      <sharedItems containsSemiMixedTypes="0" containsString="0" containsNumber="1" containsInteger="1" minValue="55" maxValue="55"/>
    </cacheField>
    <cacheField name="Total Delivery time (Hour)" numFmtId="0">
      <sharedItems containsSemiMixedTypes="0" containsString="0" containsNumber="1" minValue="3.8" maxValue="5.2"/>
    </cacheField>
    <cacheField name="Salary" numFmtId="0">
      <sharedItems containsSemiMixedTypes="0" containsString="0" containsNumber="1" containsInteger="1" minValue="7800" maxValue="9000"/>
    </cacheField>
    <cacheField name="Company expense (Rupee/Litre)" numFmtId="0">
      <sharedItems containsSemiMixedTypes="0" containsString="0" containsNumber="1" containsInteger="1" minValue="28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8000"/>
    <n v="4.5"/>
    <n v="250"/>
    <n v="7500"/>
    <n v="45000"/>
    <s v="Bike"/>
    <n v="55"/>
    <n v="25"/>
    <n v="1000"/>
    <n v="55"/>
    <n v="5"/>
    <n v="8000"/>
    <n v="28"/>
    <n v="750"/>
    <n v="6750"/>
    <n v="371250"/>
    <n v="210000"/>
    <n v="227000"/>
    <n v="144250"/>
    <n v="38.855218855218851"/>
    <x v="0"/>
  </r>
  <r>
    <x v="1"/>
    <x v="1"/>
    <n v="8100"/>
    <n v="3.8"/>
    <n v="200"/>
    <n v="6000"/>
    <n v="36000"/>
    <s v="Bike"/>
    <n v="55"/>
    <n v="20"/>
    <n v="1000"/>
    <n v="55"/>
    <n v="4.5"/>
    <n v="8100"/>
    <n v="28"/>
    <n v="600"/>
    <n v="5400"/>
    <n v="297000"/>
    <n v="168000"/>
    <n v="185200"/>
    <n v="111800"/>
    <n v="37.643097643097647"/>
    <x v="1"/>
  </r>
  <r>
    <x v="2"/>
    <x v="2"/>
    <n v="7500"/>
    <n v="3.9"/>
    <n v="180"/>
    <n v="5400"/>
    <n v="32400"/>
    <s v="Bike"/>
    <n v="55"/>
    <n v="18"/>
    <n v="1000"/>
    <n v="55"/>
    <n v="4.0999999999999996"/>
    <n v="8500"/>
    <n v="28"/>
    <n v="540"/>
    <n v="4860"/>
    <n v="267300"/>
    <n v="151200"/>
    <n v="168200"/>
    <n v="99100"/>
    <n v="37.074448185559291"/>
    <x v="2"/>
  </r>
  <r>
    <x v="3"/>
    <x v="3"/>
    <n v="7120"/>
    <n v="3.5"/>
    <n v="120"/>
    <n v="3600"/>
    <n v="21600"/>
    <s v="Bike"/>
    <n v="55"/>
    <n v="12"/>
    <n v="1000"/>
    <n v="55"/>
    <n v="3.8"/>
    <n v="7800"/>
    <n v="28"/>
    <n v="360"/>
    <n v="3240"/>
    <n v="178200"/>
    <n v="100800"/>
    <n v="116720"/>
    <n v="61480"/>
    <n v="34.500561167227836"/>
    <x v="3"/>
  </r>
  <r>
    <x v="4"/>
    <x v="4"/>
    <n v="8500"/>
    <n v="4.2"/>
    <n v="250"/>
    <n v="7500"/>
    <n v="45000"/>
    <s v="Bike"/>
    <n v="55"/>
    <n v="25"/>
    <n v="1000"/>
    <n v="55"/>
    <n v="5.2"/>
    <n v="9000"/>
    <n v="28"/>
    <n v="750"/>
    <n v="6750"/>
    <n v="371250"/>
    <n v="210000"/>
    <n v="228500"/>
    <n v="142750"/>
    <n v="38.45117845117845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n v="8000"/>
    <n v="4"/>
    <n v="4.5"/>
    <n v="250"/>
    <n v="7500"/>
    <n v="45000"/>
    <s v="Bike"/>
    <n v="55"/>
    <n v="25"/>
    <n v="1000"/>
    <n v="55"/>
    <n v="5"/>
    <n v="8000"/>
    <n v="28"/>
  </r>
  <r>
    <x v="0"/>
    <x v="0"/>
    <x v="1"/>
    <n v="8000"/>
    <n v="8"/>
    <n v="4.5"/>
    <n v="250"/>
    <n v="7500"/>
    <n v="45000"/>
    <s v="Bike"/>
    <n v="55"/>
    <n v="25"/>
    <n v="1000"/>
    <n v="55"/>
    <n v="5"/>
    <n v="8000"/>
    <n v="28"/>
  </r>
  <r>
    <x v="0"/>
    <x v="0"/>
    <x v="2"/>
    <n v="8000"/>
    <n v="4"/>
    <n v="4.5"/>
    <n v="250"/>
    <n v="7500"/>
    <n v="45000"/>
    <s v="Bike"/>
    <n v="55"/>
    <n v="25"/>
    <n v="1000"/>
    <n v="55"/>
    <n v="5"/>
    <n v="8000"/>
    <n v="28"/>
  </r>
  <r>
    <x v="0"/>
    <x v="0"/>
    <x v="3"/>
    <n v="8000"/>
    <n v="5"/>
    <n v="4.5"/>
    <n v="250"/>
    <n v="7500"/>
    <n v="45000"/>
    <s v="Bike"/>
    <n v="55"/>
    <n v="25"/>
    <n v="1000"/>
    <n v="55"/>
    <n v="5"/>
    <n v="8000"/>
    <n v="28"/>
  </r>
  <r>
    <x v="0"/>
    <x v="0"/>
    <x v="4"/>
    <n v="8000"/>
    <n v="6"/>
    <n v="4.5"/>
    <n v="250"/>
    <n v="7500"/>
    <n v="45000"/>
    <s v="Bike"/>
    <n v="55"/>
    <n v="25"/>
    <n v="1000"/>
    <n v="55"/>
    <n v="5"/>
    <n v="8000"/>
    <n v="28"/>
  </r>
  <r>
    <x v="0"/>
    <x v="0"/>
    <x v="5"/>
    <n v="8000"/>
    <n v="3"/>
    <n v="4.5"/>
    <n v="250"/>
    <n v="7500"/>
    <n v="45000"/>
    <s v="Bike"/>
    <n v="55"/>
    <n v="25"/>
    <n v="1000"/>
    <n v="55"/>
    <n v="5"/>
    <n v="8000"/>
    <n v="28"/>
  </r>
  <r>
    <x v="0"/>
    <x v="0"/>
    <x v="6"/>
    <n v="8000"/>
    <n v="7"/>
    <n v="4.5"/>
    <n v="250"/>
    <n v="7500"/>
    <n v="45000"/>
    <s v="Bike"/>
    <n v="55"/>
    <n v="25"/>
    <n v="1000"/>
    <n v="55"/>
    <n v="5"/>
    <n v="8000"/>
    <n v="28"/>
  </r>
  <r>
    <x v="0"/>
    <x v="0"/>
    <x v="7"/>
    <n v="8000"/>
    <n v="6"/>
    <n v="4.5"/>
    <n v="250"/>
    <n v="7500"/>
    <n v="45000"/>
    <s v="Bike"/>
    <n v="55"/>
    <n v="25"/>
    <n v="1000"/>
    <n v="55"/>
    <n v="5"/>
    <n v="8000"/>
    <n v="28"/>
  </r>
  <r>
    <x v="0"/>
    <x v="0"/>
    <x v="8"/>
    <n v="8000"/>
    <n v="7"/>
    <n v="4.5"/>
    <n v="250"/>
    <n v="7500"/>
    <n v="45000"/>
    <s v="Bike"/>
    <n v="55"/>
    <n v="25"/>
    <n v="1000"/>
    <n v="55"/>
    <n v="5"/>
    <n v="8000"/>
    <n v="28"/>
  </r>
  <r>
    <x v="0"/>
    <x v="0"/>
    <x v="9"/>
    <n v="8000"/>
    <n v="5"/>
    <n v="4.5"/>
    <n v="250"/>
    <n v="7500"/>
    <n v="45000"/>
    <s v="Bike"/>
    <n v="55"/>
    <n v="25"/>
    <n v="1000"/>
    <n v="55"/>
    <n v="5"/>
    <n v="8000"/>
    <n v="28"/>
  </r>
  <r>
    <x v="1"/>
    <x v="1"/>
    <x v="10"/>
    <n v="8100"/>
    <n v="4"/>
    <n v="3.8"/>
    <n v="200"/>
    <n v="6000"/>
    <n v="36000"/>
    <s v="Bike"/>
    <n v="55"/>
    <n v="20"/>
    <n v="1000"/>
    <n v="55"/>
    <n v="4.5"/>
    <n v="8100"/>
    <n v="28"/>
  </r>
  <r>
    <x v="1"/>
    <x v="1"/>
    <x v="11"/>
    <n v="8100"/>
    <n v="6"/>
    <n v="3.8"/>
    <n v="200"/>
    <n v="6000"/>
    <n v="36000"/>
    <s v="Bike"/>
    <n v="55"/>
    <n v="20"/>
    <n v="1000"/>
    <n v="55"/>
    <n v="4.5"/>
    <n v="8100"/>
    <n v="28"/>
  </r>
  <r>
    <x v="1"/>
    <x v="1"/>
    <x v="12"/>
    <n v="8100"/>
    <n v="7"/>
    <n v="3.8"/>
    <n v="200"/>
    <n v="6000"/>
    <n v="36000"/>
    <s v="Bike"/>
    <n v="55"/>
    <n v="20"/>
    <n v="1000"/>
    <n v="55"/>
    <n v="4.5"/>
    <n v="8100"/>
    <n v="28"/>
  </r>
  <r>
    <x v="1"/>
    <x v="1"/>
    <x v="13"/>
    <n v="8100"/>
    <n v="6"/>
    <n v="3.8"/>
    <n v="200"/>
    <n v="6000"/>
    <n v="36000"/>
    <s v="Bike"/>
    <n v="55"/>
    <n v="20"/>
    <n v="1000"/>
    <n v="55"/>
    <n v="4.5"/>
    <n v="8100"/>
    <n v="28"/>
  </r>
  <r>
    <x v="1"/>
    <x v="1"/>
    <x v="14"/>
    <n v="8100"/>
    <n v="8"/>
    <n v="3.8"/>
    <n v="200"/>
    <n v="6000"/>
    <n v="36000"/>
    <s v="Bike"/>
    <n v="55"/>
    <n v="20"/>
    <n v="1000"/>
    <n v="55"/>
    <n v="4.5"/>
    <n v="8100"/>
    <n v="28"/>
  </r>
  <r>
    <x v="1"/>
    <x v="1"/>
    <x v="15"/>
    <n v="8100"/>
    <n v="10"/>
    <n v="3.8"/>
    <n v="200"/>
    <n v="6000"/>
    <n v="36000"/>
    <s v="Bike"/>
    <n v="55"/>
    <n v="20"/>
    <n v="1000"/>
    <n v="55"/>
    <n v="4.5"/>
    <n v="8100"/>
    <n v="28"/>
  </r>
  <r>
    <x v="1"/>
    <x v="1"/>
    <x v="16"/>
    <n v="8100"/>
    <n v="7"/>
    <n v="3.8"/>
    <n v="200"/>
    <n v="6000"/>
    <n v="36000"/>
    <s v="Bike"/>
    <n v="55"/>
    <n v="20"/>
    <n v="1000"/>
    <n v="55"/>
    <n v="4.5"/>
    <n v="8100"/>
    <n v="28"/>
  </r>
  <r>
    <x v="1"/>
    <x v="1"/>
    <x v="17"/>
    <n v="8100"/>
    <n v="5"/>
    <n v="3.8"/>
    <n v="200"/>
    <n v="6000"/>
    <n v="36000"/>
    <s v="Bike"/>
    <n v="55"/>
    <n v="20"/>
    <n v="1000"/>
    <n v="55"/>
    <n v="4.5"/>
    <n v="8100"/>
    <n v="28"/>
  </r>
  <r>
    <x v="2"/>
    <x v="2"/>
    <x v="18"/>
    <n v="7500"/>
    <n v="4"/>
    <n v="3.9"/>
    <n v="180"/>
    <n v="5400"/>
    <n v="32400"/>
    <s v="Bike"/>
    <n v="55"/>
    <n v="18"/>
    <n v="1000"/>
    <n v="55"/>
    <n v="4.0999999999999996"/>
    <n v="8500"/>
    <n v="28"/>
  </r>
  <r>
    <x v="2"/>
    <x v="2"/>
    <x v="19"/>
    <n v="7500"/>
    <n v="5"/>
    <n v="3.9"/>
    <n v="180"/>
    <n v="5400"/>
    <n v="32400"/>
    <s v="Bike"/>
    <n v="55"/>
    <n v="18"/>
    <n v="1000"/>
    <n v="55"/>
    <n v="4.0999999999999996"/>
    <n v="8500"/>
    <n v="28"/>
  </r>
  <r>
    <x v="2"/>
    <x v="2"/>
    <x v="17"/>
    <n v="7500"/>
    <n v="6"/>
    <n v="3.9"/>
    <n v="180"/>
    <n v="5400"/>
    <n v="32400"/>
    <s v="Bike"/>
    <n v="55"/>
    <n v="18"/>
    <n v="1000"/>
    <n v="55"/>
    <n v="4.0999999999999996"/>
    <n v="8500"/>
    <n v="28"/>
  </r>
  <r>
    <x v="2"/>
    <x v="2"/>
    <x v="20"/>
    <n v="7500"/>
    <n v="4"/>
    <n v="3.9"/>
    <n v="180"/>
    <n v="5400"/>
    <n v="32400"/>
    <s v="Bike"/>
    <n v="55"/>
    <n v="18"/>
    <n v="1000"/>
    <n v="55"/>
    <n v="4.0999999999999996"/>
    <n v="8500"/>
    <n v="28"/>
  </r>
  <r>
    <x v="2"/>
    <x v="2"/>
    <x v="21"/>
    <n v="7500"/>
    <n v="9"/>
    <n v="3.9"/>
    <n v="180"/>
    <n v="5400"/>
    <n v="32400"/>
    <s v="Bike"/>
    <n v="55"/>
    <n v="18"/>
    <n v="1000"/>
    <n v="55"/>
    <n v="4.0999999999999996"/>
    <n v="8500"/>
    <n v="28"/>
  </r>
  <r>
    <x v="2"/>
    <x v="2"/>
    <x v="22"/>
    <n v="7500"/>
    <n v="7"/>
    <n v="3.9"/>
    <n v="180"/>
    <n v="5400"/>
    <n v="32400"/>
    <s v="Bike"/>
    <n v="55"/>
    <n v="18"/>
    <n v="1000"/>
    <n v="55"/>
    <n v="4.0999999999999996"/>
    <n v="8500"/>
    <n v="28"/>
  </r>
  <r>
    <x v="2"/>
    <x v="2"/>
    <x v="23"/>
    <n v="7500"/>
    <n v="6"/>
    <n v="3.9"/>
    <n v="180"/>
    <n v="5400"/>
    <n v="32400"/>
    <s v="Bike"/>
    <n v="55"/>
    <n v="18"/>
    <n v="1000"/>
    <n v="55"/>
    <n v="4.0999999999999996"/>
    <n v="8500"/>
    <n v="28"/>
  </r>
  <r>
    <x v="2"/>
    <x v="2"/>
    <x v="24"/>
    <n v="7500"/>
    <n v="5"/>
    <n v="3.9"/>
    <n v="180"/>
    <n v="5400"/>
    <n v="32400"/>
    <s v="Bike"/>
    <n v="55"/>
    <n v="18"/>
    <n v="1000"/>
    <n v="55"/>
    <n v="4.0999999999999996"/>
    <n v="8500"/>
    <n v="28"/>
  </r>
  <r>
    <x v="3"/>
    <x v="3"/>
    <x v="25"/>
    <n v="7120"/>
    <n v="4"/>
    <n v="3.5"/>
    <n v="120"/>
    <n v="3600"/>
    <n v="21600"/>
    <s v="Bike"/>
    <n v="55"/>
    <n v="12"/>
    <n v="1000"/>
    <n v="55"/>
    <n v="3.8"/>
    <n v="7800"/>
    <n v="28"/>
  </r>
  <r>
    <x v="3"/>
    <x v="3"/>
    <x v="26"/>
    <n v="7120"/>
    <n v="3"/>
    <n v="3.5"/>
    <n v="120"/>
    <n v="3600"/>
    <n v="21600"/>
    <s v="Bike"/>
    <n v="55"/>
    <n v="12"/>
    <n v="1000"/>
    <n v="55"/>
    <n v="3.8"/>
    <n v="7800"/>
    <n v="28"/>
  </r>
  <r>
    <x v="3"/>
    <x v="3"/>
    <x v="22"/>
    <n v="7120"/>
    <n v="6"/>
    <n v="3.5"/>
    <n v="120"/>
    <n v="3600"/>
    <n v="21600"/>
    <s v="Bike"/>
    <n v="55"/>
    <n v="12"/>
    <n v="1000"/>
    <n v="55"/>
    <n v="3.8"/>
    <n v="7800"/>
    <n v="28"/>
  </r>
  <r>
    <x v="3"/>
    <x v="3"/>
    <x v="27"/>
    <n v="7120"/>
    <n v="4"/>
    <n v="3.5"/>
    <n v="120"/>
    <n v="3600"/>
    <n v="21600"/>
    <s v="Bike"/>
    <n v="55"/>
    <n v="12"/>
    <n v="1000"/>
    <n v="55"/>
    <n v="3.8"/>
    <n v="7800"/>
    <n v="28"/>
  </r>
  <r>
    <x v="3"/>
    <x v="3"/>
    <x v="28"/>
    <n v="7120"/>
    <n v="3"/>
    <n v="3.5"/>
    <n v="120"/>
    <n v="3600"/>
    <n v="21600"/>
    <s v="Bike"/>
    <n v="55"/>
    <n v="12"/>
    <n v="1000"/>
    <n v="55"/>
    <n v="3.8"/>
    <n v="7800"/>
    <n v="28"/>
  </r>
  <r>
    <x v="3"/>
    <x v="3"/>
    <x v="29"/>
    <n v="7120"/>
    <n v="4"/>
    <n v="3.5"/>
    <n v="120"/>
    <n v="3600"/>
    <n v="21600"/>
    <s v="Bike"/>
    <n v="55"/>
    <n v="12"/>
    <n v="1000"/>
    <n v="55"/>
    <n v="3.8"/>
    <n v="7800"/>
    <n v="28"/>
  </r>
  <r>
    <x v="3"/>
    <x v="3"/>
    <x v="1"/>
    <n v="7120"/>
    <n v="5"/>
    <n v="3.5"/>
    <n v="120"/>
    <n v="3600"/>
    <n v="21600"/>
    <s v="Bike"/>
    <n v="55"/>
    <n v="12"/>
    <n v="1000"/>
    <n v="55"/>
    <n v="3.8"/>
    <n v="7800"/>
    <n v="28"/>
  </r>
  <r>
    <x v="3"/>
    <x v="3"/>
    <x v="30"/>
    <n v="7120"/>
    <n v="5"/>
    <n v="3.5"/>
    <n v="120"/>
    <n v="3600"/>
    <n v="21600"/>
    <s v="Bike"/>
    <n v="55"/>
    <n v="12"/>
    <n v="1000"/>
    <n v="55"/>
    <n v="3.8"/>
    <n v="7800"/>
    <n v="28"/>
  </r>
  <r>
    <x v="4"/>
    <x v="4"/>
    <x v="31"/>
    <n v="8500"/>
    <n v="6"/>
    <n v="4.2"/>
    <n v="250"/>
    <n v="7500"/>
    <n v="45000"/>
    <s v="Bike"/>
    <n v="55"/>
    <n v="25"/>
    <n v="1000"/>
    <n v="55"/>
    <n v="5.2"/>
    <n v="9000"/>
    <n v="28"/>
  </r>
  <r>
    <x v="4"/>
    <x v="4"/>
    <x v="32"/>
    <n v="8500"/>
    <n v="8"/>
    <n v="4.2"/>
    <n v="250"/>
    <n v="7500"/>
    <n v="45000"/>
    <s v="Bike"/>
    <n v="55"/>
    <n v="25"/>
    <n v="1000"/>
    <n v="55"/>
    <n v="5.2"/>
    <n v="9000"/>
    <n v="28"/>
  </r>
  <r>
    <x v="4"/>
    <x v="4"/>
    <x v="33"/>
    <n v="8500"/>
    <n v="6"/>
    <n v="4.2"/>
    <n v="250"/>
    <n v="7500"/>
    <n v="45000"/>
    <s v="Bike"/>
    <n v="55"/>
    <n v="25"/>
    <n v="1000"/>
    <n v="55"/>
    <n v="5.2"/>
    <n v="9000"/>
    <n v="28"/>
  </r>
  <r>
    <x v="4"/>
    <x v="4"/>
    <x v="34"/>
    <n v="8500"/>
    <n v="3"/>
    <n v="4.2"/>
    <n v="250"/>
    <n v="7500"/>
    <n v="45000"/>
    <s v="Bike"/>
    <n v="55"/>
    <n v="25"/>
    <n v="1000"/>
    <n v="55"/>
    <n v="5.2"/>
    <n v="9000"/>
    <n v="28"/>
  </r>
  <r>
    <x v="4"/>
    <x v="4"/>
    <x v="35"/>
    <n v="8500"/>
    <n v="8"/>
    <n v="4.2"/>
    <n v="250"/>
    <n v="7500"/>
    <n v="45000"/>
    <s v="Bike"/>
    <n v="55"/>
    <n v="25"/>
    <n v="1000"/>
    <n v="55"/>
    <n v="5.2"/>
    <n v="9000"/>
    <n v="28"/>
  </r>
  <r>
    <x v="4"/>
    <x v="4"/>
    <x v="36"/>
    <n v="8500"/>
    <n v="9"/>
    <n v="4.2"/>
    <n v="250"/>
    <n v="7500"/>
    <n v="45000"/>
    <s v="Bike"/>
    <n v="55"/>
    <n v="25"/>
    <n v="1000"/>
    <n v="55"/>
    <n v="5.2"/>
    <n v="9000"/>
    <n v="28"/>
  </r>
  <r>
    <x v="4"/>
    <x v="4"/>
    <x v="8"/>
    <n v="8500"/>
    <n v="4"/>
    <n v="4.2"/>
    <n v="250"/>
    <n v="7500"/>
    <n v="45000"/>
    <s v="Bike"/>
    <n v="55"/>
    <n v="25"/>
    <n v="1000"/>
    <n v="55"/>
    <n v="5.2"/>
    <n v="9000"/>
    <n v="28"/>
  </r>
  <r>
    <x v="4"/>
    <x v="4"/>
    <x v="6"/>
    <n v="8500"/>
    <n v="3"/>
    <n v="4.2"/>
    <n v="250"/>
    <n v="7500"/>
    <n v="45000"/>
    <s v="Bike"/>
    <n v="55"/>
    <n v="25"/>
    <n v="1000"/>
    <n v="55"/>
    <n v="5.2"/>
    <n v="9000"/>
    <n v="28"/>
  </r>
  <r>
    <x v="4"/>
    <x v="4"/>
    <x v="37"/>
    <n v="8500"/>
    <n v="5"/>
    <n v="4.2"/>
    <n v="250"/>
    <n v="7500"/>
    <n v="45000"/>
    <s v="Bike"/>
    <n v="55"/>
    <n v="25"/>
    <n v="1000"/>
    <n v="55"/>
    <n v="5.2"/>
    <n v="9000"/>
    <n v="28"/>
  </r>
  <r>
    <x v="4"/>
    <x v="4"/>
    <x v="38"/>
    <n v="8500"/>
    <n v="8"/>
    <n v="4.2"/>
    <n v="250"/>
    <n v="7500"/>
    <n v="45000"/>
    <s v="Bike"/>
    <n v="55"/>
    <n v="25"/>
    <n v="1000"/>
    <n v="55"/>
    <n v="5.2"/>
    <n v="9000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EE27A-C720-4978-8DD5-8A3736A59D28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C7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Row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22"/>
  </rowFields>
  <rowItems count="6">
    <i>
      <x v="4"/>
    </i>
    <i>
      <x/>
    </i>
    <i>
      <x v="2"/>
    </i>
    <i>
      <x v="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Expense" fld="19" baseField="0" baseItem="0"/>
    <dataField name="Sum of Monthly Revenu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EEF9A-4126-4E5D-9E56-6BCFB915E908}" name="PivotTable3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U1:V7" firstHeaderRow="1" firstDataRow="1" firstDataCol="1"/>
  <pivotFields count="23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2"/>
  </rowFields>
  <rowItems count="6">
    <i>
      <x v="4"/>
    </i>
    <i>
      <x/>
    </i>
    <i>
      <x v="2"/>
    </i>
    <i>
      <x v="3"/>
    </i>
    <i>
      <x v="1"/>
    </i>
    <i t="grand">
      <x/>
    </i>
  </rowItems>
  <colItems count="1">
    <i/>
  </colItems>
  <dataFields count="1">
    <dataField name="Sum of Monthly milk car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7E041-F7FE-45A0-99D4-C5A337BE1AD4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Route">
  <location ref="I1:J7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2"/>
  </rowFields>
  <rowItems count="6">
    <i>
      <x v="3"/>
    </i>
    <i>
      <x v="1"/>
    </i>
    <i>
      <x v="2"/>
    </i>
    <i>
      <x/>
    </i>
    <i>
      <x v="4"/>
    </i>
    <i t="grand">
      <x/>
    </i>
  </rowItems>
  <colItems count="1">
    <i/>
  </colItems>
  <dataFields count="1">
    <dataField name="Sum of Net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5B913-7B5A-4B02-9195-A58A59831188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E1:G7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2"/>
  </rowFields>
  <rowItems count="6">
    <i>
      <x v="4"/>
    </i>
    <i>
      <x/>
    </i>
    <i>
      <x v="2"/>
    </i>
    <i>
      <x v="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Milk Sold" fld="16" baseField="0" baseItem="0"/>
    <dataField name="Sum of Remaining Milk Monthly " fld="15" baseField="0" baseItem="0"/>
  </dataFields>
  <chartFormats count="2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28D96-ECFE-49A5-845C-7F5829EBB831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2" firstHeaderRow="1" firstDataRow="1" firstDataCol="1"/>
  <pivotFields count="17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 sortType="ascending">
      <items count="6">
        <item x="2"/>
        <item x="4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1">
    <i>
      <x v="4"/>
    </i>
    <i r="1">
      <x v="3"/>
    </i>
    <i>
      <x/>
    </i>
    <i r="1">
      <x v="2"/>
    </i>
    <i>
      <x v="2"/>
    </i>
    <i r="1">
      <x v="1"/>
    </i>
    <i>
      <x v="3"/>
    </i>
    <i r="1">
      <x/>
    </i>
    <i>
      <x v="1"/>
    </i>
    <i r="1">
      <x v="4"/>
    </i>
    <i t="grand">
      <x/>
    </i>
  </rowItems>
  <colItems count="1">
    <i/>
  </colItems>
  <dataFields count="1">
    <dataField name="Sum of Total no of custome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DD01A-1357-41BD-BF47-058F57D582F1}" name="PivotTable4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C10:E22" firstHeaderRow="1" firstDataRow="2" firstDataCol="1"/>
  <pivotFields count="17">
    <pivotField axis="axisCol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axis="axisRow" showAll="0" sortType="ascending">
      <items count="40">
        <item x="0"/>
        <item x="13"/>
        <item x="16"/>
        <item x="35"/>
        <item x="7"/>
        <item x="38"/>
        <item x="31"/>
        <item x="32"/>
        <item x="2"/>
        <item x="26"/>
        <item x="6"/>
        <item x="5"/>
        <item x="12"/>
        <item x="4"/>
        <item x="3"/>
        <item x="21"/>
        <item x="23"/>
        <item x="29"/>
        <item x="9"/>
        <item x="22"/>
        <item x="30"/>
        <item x="1"/>
        <item x="34"/>
        <item x="24"/>
        <item x="33"/>
        <item x="17"/>
        <item x="14"/>
        <item x="11"/>
        <item x="18"/>
        <item x="15"/>
        <item x="25"/>
        <item x="28"/>
        <item x="8"/>
        <item x="20"/>
        <item x="10"/>
        <item x="19"/>
        <item x="27"/>
        <item x="37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11"/>
    </i>
    <i>
      <x v="8"/>
    </i>
    <i>
      <x/>
    </i>
    <i>
      <x v="18"/>
    </i>
    <i>
      <x v="14"/>
    </i>
    <i>
      <x v="13"/>
    </i>
    <i>
      <x v="4"/>
    </i>
    <i>
      <x v="32"/>
    </i>
    <i>
      <x v="10"/>
    </i>
    <i>
      <x v="21"/>
    </i>
    <i t="grand">
      <x/>
    </i>
  </rowItems>
  <colFields count="1">
    <field x="0"/>
  </colFields>
  <colItems count="2">
    <i>
      <x/>
    </i>
    <i t="grand">
      <x/>
    </i>
  </colItems>
  <dataFields count="1">
    <dataField name="Sum of Total no of customers" fld="4" baseField="0" baseItem="0"/>
  </dataFields>
  <chartFormats count="15"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1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8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8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4"/>
          </reference>
        </references>
      </pivotArea>
    </chartFormat>
    <chartFormat chart="12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3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2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0"/>
          </reference>
        </references>
      </pivotArea>
    </chartFormat>
    <chartFormat chart="12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E6E99A-F4A4-4754-B618-10635A473EFE}" name="PivotTable3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A1:AB7" firstHeaderRow="1" firstDataRow="1" firstDataCol="1"/>
  <pivotFields count="23">
    <pivotField showAll="0"/>
    <pivotField axis="axisRow" showAll="0">
      <items count="6">
        <item x="2"/>
        <item x="4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4"/>
        <item x="1"/>
        <item x="0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Delivery time (Hour)" fld="12" baseField="0" baseItem="0"/>
  </dataFields>
  <chartFormats count="6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5030A-5074-4171-972C-02C0DC0B2319}" name="Table1" displayName="Table1" ref="A1:Q45" totalsRowShown="0">
  <autoFilter ref="A1:Q45" xr:uid="{2875030A-5074-4171-972C-02C0DC0B2319}"/>
  <tableColumns count="17">
    <tableColumn id="1" xr3:uid="{EABF15B8-79A9-4E8C-9161-A58E807C7455}" name="Route"/>
    <tableColumn id="2" xr3:uid="{5D7C80C5-1E49-48E3-A4BB-956F2D23280F}" name="Diver Boy"/>
    <tableColumn id="3" xr3:uid="{E09F3A9C-2F85-46CB-94B5-E215A13FCA0C}" name="Location "/>
    <tableColumn id="4" xr3:uid="{2BB5C0D6-E9C1-473D-AB78-0B08A265ED11}" name="Petrol Expenses (Monthly)"/>
    <tableColumn id="5" xr3:uid="{8759EB41-7317-4C9D-BC63-227630E9F267}" name="Total no of customers"/>
    <tableColumn id="6" xr3:uid="{CF9DA9CD-2DA9-480F-8FAE-022F6CAC8986}" name="Avg Daily Milk(L)"/>
    <tableColumn id="18" xr3:uid="{33EE121D-D57C-4DF4-8F44-C2492EF37C58}" name="Total Milk Carry (Litre/per day)"/>
    <tableColumn id="7" xr3:uid="{45E2D224-A47F-4B3D-962E-78D4A70A0F21}" name="Monthly milk carry"/>
    <tableColumn id="8" xr3:uid="{C2AD3CDE-DE72-4C71-AD80-A8673CEAE99D}" name="6-month milk"/>
    <tableColumn id="9" xr3:uid="{301A4E16-C7AC-43A9-8807-F3FD68ABF0C3}" name="Mode of transport"/>
    <tableColumn id="11" xr3:uid="{5FDA0D6A-635E-4370-8864-7FC05A962851}" name="Cash Selling (rupee)"/>
    <tableColumn id="12" xr3:uid="{349F221E-E302-46E4-8790-A3EC68530586}" name="Remaining Milk (Litre)"/>
    <tableColumn id="13" xr3:uid="{41C86091-8BF7-4098-B058-C479FC04CFAE}" name="Other expenses of the delivery boy (Monthly)"/>
    <tableColumn id="14" xr3:uid="{A5B596D2-A3E0-40D9-B185-57C0A25091A8}" name="Price of Milk"/>
    <tableColumn id="15" xr3:uid="{B1BE8507-D283-477A-AF6C-D97F3C9B861B}" name="Total Delivery time (Hour)"/>
    <tableColumn id="16" xr3:uid="{D53A527E-65D7-4D35-BEC9-FE41ABF38036}" name="Salary"/>
    <tableColumn id="17" xr3:uid="{E63107A7-8039-4BC4-B0F6-D86877BB411C}" name="Company expense (Rupee/Litre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D6C0C5-583A-497B-825A-16AFA0CD1B20}" name="Table14" displayName="Table14" ref="A1:W6" totalsRowShown="0">
  <autoFilter ref="A1:W6" xr:uid="{44D6C0C5-583A-497B-825A-16AFA0CD1B20}"/>
  <tableColumns count="23">
    <tableColumn id="1" xr3:uid="{6166AACA-EC20-4C4D-893F-3C49CAD88132}" name="Route"/>
    <tableColumn id="2" xr3:uid="{32F747D2-5B66-4C6F-9F73-E77B0B077239}" name="Diver Boy"/>
    <tableColumn id="4" xr3:uid="{99D66C6F-0381-4A16-B246-7E5C2EBC925A}" name="Petrol Expenses (Monthly)"/>
    <tableColumn id="6" xr3:uid="{12B8B1C6-5ACD-4CD8-AF5B-4AB7DCFC0AE3}" name="Avg Daily Milk(L)"/>
    <tableColumn id="18" xr3:uid="{FBC483C1-F05D-497B-B713-8F5FEBDC88F2}" name="Total Milk Carry (Litre/per day)"/>
    <tableColumn id="7" xr3:uid="{91FF6EC1-0AFA-48BB-B946-24BF34FC738E}" name="Monthly milk carry"/>
    <tableColumn id="8" xr3:uid="{0D0F0803-2F44-4C8E-A159-02008752E634}" name="6-month milk"/>
    <tableColumn id="9" xr3:uid="{B174D054-C8E8-4AC1-A3CD-04F22311ADCF}" name="Mode of transport"/>
    <tableColumn id="11" xr3:uid="{706BA0F8-14C8-4318-8F3D-A0BC79F12C5A}" name="Cash Selling (rupee)"/>
    <tableColumn id="12" xr3:uid="{3FE1A237-6AD2-4D93-9C53-A9AA9DA9B105}" name="Remaining Milk (Litre)"/>
    <tableColumn id="13" xr3:uid="{6A3C090D-BA15-4416-8330-BA5F5B6AFAD3}" name="Other expenses of the delivery boy (Monthly)" dataDxfId="17"/>
    <tableColumn id="14" xr3:uid="{67571495-9852-43F0-90B8-58C44DD84764}" name="Price of Milk"/>
    <tableColumn id="15" xr3:uid="{6D6E7B50-7A1D-4585-A49A-3FE74BF5AC04}" name="Total Delivery time (Hour)"/>
    <tableColumn id="16" xr3:uid="{A531CABF-3F5A-4543-97A5-31AD126BE39F}" name="Salary"/>
    <tableColumn id="17" xr3:uid="{308F540E-F1D8-47B9-B574-A41F73558864}" name="Company expense (Rupee/Litre)"/>
    <tableColumn id="10" xr3:uid="{C7F05C89-764C-402A-8381-49B8AC693FB6}" name="Remaining Milk Monthly " dataDxfId="16">
      <calculatedColumnFormula>Table14[[#This Row],[Remaining Milk (Litre)]]*30</calculatedColumnFormula>
    </tableColumn>
    <tableColumn id="19" xr3:uid="{87540930-9752-4088-8D9B-F0516F21C2A8}" name="Monthly Milk Sold" dataDxfId="15">
      <calculatedColumnFormula>Table14[[#This Row],[Monthly milk carry]]-Table14[[#This Row],[Remaining Milk Monthly ]]</calculatedColumnFormula>
    </tableColumn>
    <tableColumn id="20" xr3:uid="{433BD966-2F27-40BE-A84C-5855351BFC5F}" name="Monthly Revenue" dataDxfId="14">
      <calculatedColumnFormula>Table14[[#This Row],[Monthly Milk Sold]]*Table14[[#This Row],[Price of Milk]]</calculatedColumnFormula>
    </tableColumn>
    <tableColumn id="21" xr3:uid="{0591DB50-181A-4320-AE0E-33C334C8FB58}" name="Company milk production Expense" dataDxfId="13">
      <calculatedColumnFormula>Table14[[#This Row],[Monthly milk carry]]*28</calculatedColumnFormula>
    </tableColumn>
    <tableColumn id="22" xr3:uid="{9E061C9B-9D64-478B-B93C-E815AE39C03A}" name="Monthly Expense" dataDxfId="12">
      <calculatedColumnFormula>Table14[[#This Row],[Company milk production Expense]]+Table14[[#This Row],[Salary]]+Table14[[#This Row],[Petrol Expenses (Monthly)]]+1000</calculatedColumnFormula>
    </tableColumn>
    <tableColumn id="23" xr3:uid="{B1297F9B-3402-4925-A779-1D54ACABB6C1}" name="Net Profit" dataDxfId="11">
      <calculatedColumnFormula>R2-T2</calculatedColumnFormula>
    </tableColumn>
    <tableColumn id="24" xr3:uid="{4F88A0E6-1750-497E-BD40-907D8ED138FC}" name="Net Profit %" dataDxfId="10">
      <calculatedColumnFormula>(Table14[[#This Row],[Net Profit]]/Table14[[#This Row],[Monthly Revenue]])*100</calculatedColumnFormula>
    </tableColumn>
    <tableColumn id="3" xr3:uid="{0AAB1C2A-5C08-47DF-A0AF-1537D63084CB}" name="Driver(Route)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9B385C-936F-49A7-AA1D-8392EE505E1D}" name="Table7" displayName="Table7" ref="L1:M6" totalsRowShown="0">
  <autoFilter ref="L1:M6" xr:uid="{6A9B385C-936F-49A7-AA1D-8392EE505E1D}"/>
  <tableColumns count="2">
    <tableColumn id="1" xr3:uid="{94CB76D2-8193-4827-B3CA-7A4B3AC883B3}" name="Route" dataDxfId="8"/>
    <tableColumn id="2" xr3:uid="{21452451-D9B9-41E1-BFD9-9617B24748A5}" name="Sum Of Net profi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61D55B-7663-41B1-9121-DB70D5216D86}" name="Table9" displayName="Table9" ref="R1:S6" totalsRowShown="0" tableBorderDxfId="6">
  <autoFilter ref="R1:S6" xr:uid="{6961D55B-7663-41B1-9121-DB70D5216D86}"/>
  <tableColumns count="2">
    <tableColumn id="1" xr3:uid="{08220ECB-EE8C-48F1-8115-43BCE9E12A14}" name="Route" dataDxfId="5"/>
    <tableColumn id="2" xr3:uid="{7024A47B-EC6D-4723-8DA7-3D09B74C31E8}" name="Total No.of Customer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94F72F-39B3-4EEF-9B85-0E2568852773}" name="Table10" displayName="Table10" ref="X1:Y6" totalsRowShown="0">
  <autoFilter ref="X1:Y6" xr:uid="{7394F72F-39B3-4EEF-9B85-0E2568852773}"/>
  <tableColumns count="2">
    <tableColumn id="1" xr3:uid="{4644D616-F4D0-47A9-B434-FD3FCAE69140}" name="Driver" dataDxfId="3"/>
    <tableColumn id="2" xr3:uid="{C8D1DBD0-C4FD-4566-82E2-E3FD773CF732}" name="Monthly Milk Carry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AF4C225-0E26-4718-A645-C651999248E8}" name="Table1215" displayName="Table1215" ref="A10:B14" totalsRowShown="0">
  <autoFilter ref="A10:B14" xr:uid="{8AF4C225-0E26-4718-A645-C651999248E8}"/>
  <tableColumns count="2">
    <tableColumn id="1" xr3:uid="{F193BC9A-3665-4699-8001-BA1E4F03A107}" name="Monthly Expenses Breakdown" dataDxfId="1"/>
    <tableColumn id="2" xr3:uid="{839E8DCC-AE2B-448E-91F9-7E8A1880F70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5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4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D7CD-4454-404E-8143-17071F223D15}">
  <dimension ref="A1:Q45"/>
  <sheetViews>
    <sheetView topLeftCell="C1" zoomScale="93" workbookViewId="0">
      <selection activeCell="F28" sqref="F28"/>
    </sheetView>
  </sheetViews>
  <sheetFormatPr defaultRowHeight="14.4" x14ac:dyDescent="0.3"/>
  <cols>
    <col min="1" max="1" width="8" customWidth="1"/>
    <col min="2" max="2" width="10.5546875" customWidth="1"/>
    <col min="3" max="3" width="26.5546875" customWidth="1"/>
    <col min="4" max="4" width="16.5546875" customWidth="1"/>
    <col min="5" max="5" width="16.109375" customWidth="1"/>
    <col min="6" max="7" width="16.88671875" customWidth="1"/>
    <col min="8" max="9" width="13" customWidth="1"/>
    <col min="10" max="10" width="17.77734375" customWidth="1"/>
    <col min="11" max="11" width="16" customWidth="1"/>
    <col min="12" max="12" width="13.44140625" customWidth="1"/>
    <col min="13" max="13" width="21.5546875" customWidth="1"/>
    <col min="14" max="14" width="13.6640625" customWidth="1"/>
    <col min="15" max="15" width="25.5546875" customWidth="1"/>
    <col min="16" max="16" width="11" customWidth="1"/>
    <col min="17" max="17" width="31.44140625" customWidth="1"/>
    <col min="19" max="19" width="13.44140625" bestFit="1" customWidth="1"/>
  </cols>
  <sheetData>
    <row r="1" spans="1:17" x14ac:dyDescent="0.3">
      <c r="A1" t="s">
        <v>0</v>
      </c>
      <c r="B1" t="s">
        <v>55</v>
      </c>
      <c r="C1" t="s">
        <v>1</v>
      </c>
      <c r="D1" t="s">
        <v>56</v>
      </c>
      <c r="E1" t="s">
        <v>57</v>
      </c>
      <c r="F1" t="s">
        <v>2</v>
      </c>
      <c r="G1" t="s">
        <v>58</v>
      </c>
      <c r="H1" t="s">
        <v>59</v>
      </c>
      <c r="I1" t="s">
        <v>60</v>
      </c>
      <c r="J1" t="s">
        <v>3</v>
      </c>
      <c r="K1" t="s">
        <v>61</v>
      </c>
      <c r="L1" t="s">
        <v>4</v>
      </c>
      <c r="M1" t="s">
        <v>62</v>
      </c>
      <c r="N1" t="s">
        <v>5</v>
      </c>
      <c r="O1" t="s">
        <v>6</v>
      </c>
      <c r="P1" s="1" t="s">
        <v>7</v>
      </c>
      <c r="Q1" t="s">
        <v>8</v>
      </c>
    </row>
    <row r="2" spans="1:17" x14ac:dyDescent="0.3">
      <c r="A2">
        <v>1</v>
      </c>
      <c r="B2" t="s">
        <v>9</v>
      </c>
      <c r="C2" t="s">
        <v>10</v>
      </c>
      <c r="D2">
        <v>8000</v>
      </c>
      <c r="E2">
        <v>4</v>
      </c>
      <c r="F2">
        <v>4.5</v>
      </c>
      <c r="G2">
        <v>250</v>
      </c>
      <c r="H2">
        <v>7500</v>
      </c>
      <c r="I2">
        <v>45000</v>
      </c>
      <c r="J2" t="s">
        <v>11</v>
      </c>
      <c r="K2">
        <v>55</v>
      </c>
      <c r="L2">
        <v>25</v>
      </c>
      <c r="M2">
        <v>1000</v>
      </c>
      <c r="N2">
        <v>55</v>
      </c>
      <c r="O2">
        <v>5</v>
      </c>
      <c r="P2">
        <v>8000</v>
      </c>
      <c r="Q2">
        <v>28</v>
      </c>
    </row>
    <row r="3" spans="1:17" x14ac:dyDescent="0.3">
      <c r="A3">
        <v>1</v>
      </c>
      <c r="B3" t="s">
        <v>9</v>
      </c>
      <c r="C3" t="s">
        <v>12</v>
      </c>
      <c r="D3">
        <v>8000</v>
      </c>
      <c r="E3">
        <v>8</v>
      </c>
      <c r="F3">
        <v>4.5</v>
      </c>
      <c r="G3">
        <v>250</v>
      </c>
      <c r="H3">
        <v>7500</v>
      </c>
      <c r="I3">
        <v>45000</v>
      </c>
      <c r="J3" t="s">
        <v>11</v>
      </c>
      <c r="K3">
        <v>55</v>
      </c>
      <c r="L3">
        <v>25</v>
      </c>
      <c r="M3">
        <v>1000</v>
      </c>
      <c r="N3">
        <v>55</v>
      </c>
      <c r="O3">
        <v>5</v>
      </c>
      <c r="P3">
        <v>8000</v>
      </c>
      <c r="Q3">
        <v>28</v>
      </c>
    </row>
    <row r="4" spans="1:17" x14ac:dyDescent="0.3">
      <c r="A4">
        <v>1</v>
      </c>
      <c r="B4" t="s">
        <v>9</v>
      </c>
      <c r="C4" t="s">
        <v>13</v>
      </c>
      <c r="D4">
        <v>8000</v>
      </c>
      <c r="E4">
        <v>4</v>
      </c>
      <c r="F4">
        <v>4.5</v>
      </c>
      <c r="G4">
        <v>250</v>
      </c>
      <c r="H4">
        <v>7500</v>
      </c>
      <c r="I4">
        <v>45000</v>
      </c>
      <c r="J4" t="s">
        <v>11</v>
      </c>
      <c r="K4">
        <v>55</v>
      </c>
      <c r="L4">
        <v>25</v>
      </c>
      <c r="M4">
        <v>1000</v>
      </c>
      <c r="N4">
        <v>55</v>
      </c>
      <c r="O4">
        <v>5</v>
      </c>
      <c r="P4">
        <v>8000</v>
      </c>
      <c r="Q4">
        <v>28</v>
      </c>
    </row>
    <row r="5" spans="1:17" x14ac:dyDescent="0.3">
      <c r="A5">
        <v>1</v>
      </c>
      <c r="B5" t="s">
        <v>9</v>
      </c>
      <c r="C5" t="s">
        <v>14</v>
      </c>
      <c r="D5">
        <v>8000</v>
      </c>
      <c r="E5">
        <v>5</v>
      </c>
      <c r="F5">
        <v>4.5</v>
      </c>
      <c r="G5">
        <v>250</v>
      </c>
      <c r="H5">
        <v>7500</v>
      </c>
      <c r="I5">
        <v>45000</v>
      </c>
      <c r="J5" t="s">
        <v>11</v>
      </c>
      <c r="K5">
        <v>55</v>
      </c>
      <c r="L5">
        <v>25</v>
      </c>
      <c r="M5">
        <v>1000</v>
      </c>
      <c r="N5">
        <v>55</v>
      </c>
      <c r="O5">
        <v>5</v>
      </c>
      <c r="P5">
        <v>8000</v>
      </c>
      <c r="Q5">
        <v>28</v>
      </c>
    </row>
    <row r="6" spans="1:17" x14ac:dyDescent="0.3">
      <c r="A6">
        <v>1</v>
      </c>
      <c r="B6" t="s">
        <v>9</v>
      </c>
      <c r="C6" t="s">
        <v>15</v>
      </c>
      <c r="D6">
        <v>8000</v>
      </c>
      <c r="E6">
        <v>6</v>
      </c>
      <c r="F6">
        <v>4.5</v>
      </c>
      <c r="G6">
        <v>250</v>
      </c>
      <c r="H6">
        <v>7500</v>
      </c>
      <c r="I6">
        <v>45000</v>
      </c>
      <c r="J6" t="s">
        <v>11</v>
      </c>
      <c r="K6">
        <v>55</v>
      </c>
      <c r="L6">
        <v>25</v>
      </c>
      <c r="M6">
        <v>1000</v>
      </c>
      <c r="N6">
        <v>55</v>
      </c>
      <c r="O6">
        <v>5</v>
      </c>
      <c r="P6">
        <v>8000</v>
      </c>
      <c r="Q6">
        <v>28</v>
      </c>
    </row>
    <row r="7" spans="1:17" x14ac:dyDescent="0.3">
      <c r="A7">
        <v>1</v>
      </c>
      <c r="B7" t="s">
        <v>9</v>
      </c>
      <c r="C7" t="s">
        <v>16</v>
      </c>
      <c r="D7">
        <v>8000</v>
      </c>
      <c r="E7">
        <v>3</v>
      </c>
      <c r="F7">
        <v>4.5</v>
      </c>
      <c r="G7">
        <v>250</v>
      </c>
      <c r="H7">
        <v>7500</v>
      </c>
      <c r="I7">
        <v>45000</v>
      </c>
      <c r="J7" t="s">
        <v>11</v>
      </c>
      <c r="K7">
        <v>55</v>
      </c>
      <c r="L7">
        <v>25</v>
      </c>
      <c r="M7">
        <v>1000</v>
      </c>
      <c r="N7">
        <v>55</v>
      </c>
      <c r="O7">
        <v>5</v>
      </c>
      <c r="P7">
        <v>8000</v>
      </c>
      <c r="Q7">
        <v>28</v>
      </c>
    </row>
    <row r="8" spans="1:17" x14ac:dyDescent="0.3">
      <c r="A8">
        <v>1</v>
      </c>
      <c r="B8" t="s">
        <v>9</v>
      </c>
      <c r="C8" t="s">
        <v>17</v>
      </c>
      <c r="D8">
        <v>8000</v>
      </c>
      <c r="E8">
        <v>7</v>
      </c>
      <c r="F8">
        <v>4.5</v>
      </c>
      <c r="G8">
        <v>250</v>
      </c>
      <c r="H8">
        <v>7500</v>
      </c>
      <c r="I8">
        <v>45000</v>
      </c>
      <c r="J8" t="s">
        <v>11</v>
      </c>
      <c r="K8">
        <v>55</v>
      </c>
      <c r="L8">
        <v>25</v>
      </c>
      <c r="M8">
        <v>1000</v>
      </c>
      <c r="N8">
        <v>55</v>
      </c>
      <c r="O8">
        <v>5</v>
      </c>
      <c r="P8">
        <v>8000</v>
      </c>
      <c r="Q8">
        <v>28</v>
      </c>
    </row>
    <row r="9" spans="1:17" x14ac:dyDescent="0.3">
      <c r="A9">
        <v>1</v>
      </c>
      <c r="B9" t="s">
        <v>9</v>
      </c>
      <c r="C9" t="s">
        <v>18</v>
      </c>
      <c r="D9">
        <v>8000</v>
      </c>
      <c r="E9">
        <v>6</v>
      </c>
      <c r="F9">
        <v>4.5</v>
      </c>
      <c r="G9">
        <v>250</v>
      </c>
      <c r="H9">
        <v>7500</v>
      </c>
      <c r="I9">
        <v>45000</v>
      </c>
      <c r="J9" t="s">
        <v>11</v>
      </c>
      <c r="K9">
        <v>55</v>
      </c>
      <c r="L9">
        <v>25</v>
      </c>
      <c r="M9">
        <v>1000</v>
      </c>
      <c r="N9">
        <v>55</v>
      </c>
      <c r="O9">
        <v>5</v>
      </c>
      <c r="P9">
        <v>8000</v>
      </c>
      <c r="Q9">
        <v>28</v>
      </c>
    </row>
    <row r="10" spans="1:17" x14ac:dyDescent="0.3">
      <c r="A10">
        <v>1</v>
      </c>
      <c r="B10" t="s">
        <v>9</v>
      </c>
      <c r="C10" t="s">
        <v>19</v>
      </c>
      <c r="D10">
        <v>8000</v>
      </c>
      <c r="E10">
        <v>7</v>
      </c>
      <c r="F10">
        <v>4.5</v>
      </c>
      <c r="G10">
        <v>250</v>
      </c>
      <c r="H10">
        <v>7500</v>
      </c>
      <c r="I10">
        <v>45000</v>
      </c>
      <c r="J10" t="s">
        <v>11</v>
      </c>
      <c r="K10">
        <v>55</v>
      </c>
      <c r="L10">
        <v>25</v>
      </c>
      <c r="M10">
        <v>1000</v>
      </c>
      <c r="N10">
        <v>55</v>
      </c>
      <c r="O10">
        <v>5</v>
      </c>
      <c r="P10">
        <v>8000</v>
      </c>
      <c r="Q10">
        <v>28</v>
      </c>
    </row>
    <row r="11" spans="1:17" x14ac:dyDescent="0.3">
      <c r="A11">
        <v>1</v>
      </c>
      <c r="B11" t="s">
        <v>9</v>
      </c>
      <c r="C11" t="s">
        <v>20</v>
      </c>
      <c r="D11">
        <v>8000</v>
      </c>
      <c r="E11">
        <v>5</v>
      </c>
      <c r="F11">
        <v>4.5</v>
      </c>
      <c r="G11">
        <v>250</v>
      </c>
      <c r="H11">
        <v>7500</v>
      </c>
      <c r="I11">
        <v>45000</v>
      </c>
      <c r="J11" t="s">
        <v>11</v>
      </c>
      <c r="K11">
        <v>55</v>
      </c>
      <c r="L11">
        <v>25</v>
      </c>
      <c r="M11">
        <v>1000</v>
      </c>
      <c r="N11">
        <v>55</v>
      </c>
      <c r="O11">
        <v>5</v>
      </c>
      <c r="P11">
        <v>8000</v>
      </c>
      <c r="Q11">
        <v>28</v>
      </c>
    </row>
    <row r="12" spans="1:17" x14ac:dyDescent="0.3">
      <c r="A12">
        <v>2</v>
      </c>
      <c r="B12" t="s">
        <v>21</v>
      </c>
      <c r="C12" t="s">
        <v>22</v>
      </c>
      <c r="D12">
        <v>8100</v>
      </c>
      <c r="E12">
        <v>4</v>
      </c>
      <c r="F12">
        <v>3.8</v>
      </c>
      <c r="G12">
        <v>200</v>
      </c>
      <c r="H12">
        <v>6000</v>
      </c>
      <c r="I12">
        <v>36000</v>
      </c>
      <c r="J12" t="s">
        <v>11</v>
      </c>
      <c r="K12">
        <v>55</v>
      </c>
      <c r="L12">
        <v>20</v>
      </c>
      <c r="M12">
        <v>1000</v>
      </c>
      <c r="N12">
        <v>55</v>
      </c>
      <c r="O12">
        <v>4.5</v>
      </c>
      <c r="P12">
        <v>8100</v>
      </c>
      <c r="Q12">
        <v>28</v>
      </c>
    </row>
    <row r="13" spans="1:17" x14ac:dyDescent="0.3">
      <c r="A13">
        <v>2</v>
      </c>
      <c r="B13" t="s">
        <v>21</v>
      </c>
      <c r="C13" t="s">
        <v>23</v>
      </c>
      <c r="D13">
        <v>8100</v>
      </c>
      <c r="E13">
        <v>6</v>
      </c>
      <c r="F13">
        <v>3.8</v>
      </c>
      <c r="G13">
        <v>200</v>
      </c>
      <c r="H13">
        <v>6000</v>
      </c>
      <c r="I13">
        <v>36000</v>
      </c>
      <c r="J13" t="s">
        <v>11</v>
      </c>
      <c r="K13">
        <v>55</v>
      </c>
      <c r="L13">
        <v>20</v>
      </c>
      <c r="M13">
        <v>1000</v>
      </c>
      <c r="N13">
        <v>55</v>
      </c>
      <c r="O13">
        <v>4.5</v>
      </c>
      <c r="P13">
        <v>8100</v>
      </c>
      <c r="Q13">
        <v>28</v>
      </c>
    </row>
    <row r="14" spans="1:17" x14ac:dyDescent="0.3">
      <c r="A14">
        <v>2</v>
      </c>
      <c r="B14" t="s">
        <v>21</v>
      </c>
      <c r="C14" t="s">
        <v>24</v>
      </c>
      <c r="D14">
        <v>8100</v>
      </c>
      <c r="E14">
        <v>7</v>
      </c>
      <c r="F14">
        <v>3.8</v>
      </c>
      <c r="G14">
        <v>200</v>
      </c>
      <c r="H14">
        <v>6000</v>
      </c>
      <c r="I14">
        <v>36000</v>
      </c>
      <c r="J14" t="s">
        <v>11</v>
      </c>
      <c r="K14">
        <v>55</v>
      </c>
      <c r="L14">
        <v>20</v>
      </c>
      <c r="M14">
        <v>1000</v>
      </c>
      <c r="N14">
        <v>55</v>
      </c>
      <c r="O14">
        <v>4.5</v>
      </c>
      <c r="P14">
        <v>8100</v>
      </c>
      <c r="Q14">
        <v>28</v>
      </c>
    </row>
    <row r="15" spans="1:17" x14ac:dyDescent="0.3">
      <c r="A15">
        <v>2</v>
      </c>
      <c r="B15" t="s">
        <v>21</v>
      </c>
      <c r="C15" t="s">
        <v>25</v>
      </c>
      <c r="D15">
        <v>8100</v>
      </c>
      <c r="E15">
        <v>6</v>
      </c>
      <c r="F15">
        <v>3.8</v>
      </c>
      <c r="G15">
        <v>200</v>
      </c>
      <c r="H15">
        <v>6000</v>
      </c>
      <c r="I15">
        <v>36000</v>
      </c>
      <c r="J15" t="s">
        <v>11</v>
      </c>
      <c r="K15">
        <v>55</v>
      </c>
      <c r="L15">
        <v>20</v>
      </c>
      <c r="M15">
        <v>1000</v>
      </c>
      <c r="N15">
        <v>55</v>
      </c>
      <c r="O15">
        <v>4.5</v>
      </c>
      <c r="P15">
        <v>8100</v>
      </c>
      <c r="Q15">
        <v>28</v>
      </c>
    </row>
    <row r="16" spans="1:17" x14ac:dyDescent="0.3">
      <c r="A16">
        <v>2</v>
      </c>
      <c r="B16" t="s">
        <v>21</v>
      </c>
      <c r="C16" t="s">
        <v>26</v>
      </c>
      <c r="D16">
        <v>8100</v>
      </c>
      <c r="E16">
        <v>8</v>
      </c>
      <c r="F16">
        <v>3.8</v>
      </c>
      <c r="G16">
        <v>200</v>
      </c>
      <c r="H16">
        <v>6000</v>
      </c>
      <c r="I16">
        <v>36000</v>
      </c>
      <c r="J16" t="s">
        <v>11</v>
      </c>
      <c r="K16">
        <v>55</v>
      </c>
      <c r="L16">
        <v>20</v>
      </c>
      <c r="M16">
        <v>1000</v>
      </c>
      <c r="N16">
        <v>55</v>
      </c>
      <c r="O16">
        <v>4.5</v>
      </c>
      <c r="P16">
        <v>8100</v>
      </c>
      <c r="Q16">
        <v>28</v>
      </c>
    </row>
    <row r="17" spans="1:17" x14ac:dyDescent="0.3">
      <c r="A17">
        <v>2</v>
      </c>
      <c r="B17" t="s">
        <v>21</v>
      </c>
      <c r="C17" t="s">
        <v>27</v>
      </c>
      <c r="D17">
        <v>8100</v>
      </c>
      <c r="E17">
        <v>10</v>
      </c>
      <c r="F17">
        <v>3.8</v>
      </c>
      <c r="G17">
        <v>200</v>
      </c>
      <c r="H17">
        <v>6000</v>
      </c>
      <c r="I17">
        <v>36000</v>
      </c>
      <c r="J17" t="s">
        <v>11</v>
      </c>
      <c r="K17">
        <v>55</v>
      </c>
      <c r="L17">
        <v>20</v>
      </c>
      <c r="M17">
        <v>1000</v>
      </c>
      <c r="N17">
        <v>55</v>
      </c>
      <c r="O17">
        <v>4.5</v>
      </c>
      <c r="P17">
        <v>8100</v>
      </c>
      <c r="Q17">
        <v>28</v>
      </c>
    </row>
    <row r="18" spans="1:17" x14ac:dyDescent="0.3">
      <c r="A18">
        <v>2</v>
      </c>
      <c r="B18" t="s">
        <v>21</v>
      </c>
      <c r="C18" t="s">
        <v>28</v>
      </c>
      <c r="D18">
        <v>8100</v>
      </c>
      <c r="E18">
        <v>7</v>
      </c>
      <c r="F18">
        <v>3.8</v>
      </c>
      <c r="G18">
        <v>200</v>
      </c>
      <c r="H18">
        <v>6000</v>
      </c>
      <c r="I18">
        <v>36000</v>
      </c>
      <c r="J18" t="s">
        <v>11</v>
      </c>
      <c r="K18">
        <v>55</v>
      </c>
      <c r="L18">
        <v>20</v>
      </c>
      <c r="M18">
        <v>1000</v>
      </c>
      <c r="N18">
        <v>55</v>
      </c>
      <c r="O18">
        <v>4.5</v>
      </c>
      <c r="P18">
        <v>8100</v>
      </c>
      <c r="Q18">
        <v>28</v>
      </c>
    </row>
    <row r="19" spans="1:17" x14ac:dyDescent="0.3">
      <c r="A19">
        <v>2</v>
      </c>
      <c r="B19" t="s">
        <v>21</v>
      </c>
      <c r="C19" t="s">
        <v>29</v>
      </c>
      <c r="D19">
        <v>8100</v>
      </c>
      <c r="E19">
        <v>5</v>
      </c>
      <c r="F19">
        <v>3.8</v>
      </c>
      <c r="G19">
        <v>200</v>
      </c>
      <c r="H19">
        <v>6000</v>
      </c>
      <c r="I19">
        <v>36000</v>
      </c>
      <c r="J19" t="s">
        <v>11</v>
      </c>
      <c r="K19">
        <v>55</v>
      </c>
      <c r="L19">
        <v>20</v>
      </c>
      <c r="M19">
        <v>1000</v>
      </c>
      <c r="N19">
        <v>55</v>
      </c>
      <c r="O19">
        <v>4.5</v>
      </c>
      <c r="P19">
        <v>8100</v>
      </c>
      <c r="Q19">
        <v>28</v>
      </c>
    </row>
    <row r="20" spans="1:17" x14ac:dyDescent="0.3">
      <c r="A20">
        <v>3</v>
      </c>
      <c r="B20" t="s">
        <v>30</v>
      </c>
      <c r="C20" t="s">
        <v>31</v>
      </c>
      <c r="D20">
        <v>7500</v>
      </c>
      <c r="E20">
        <v>4</v>
      </c>
      <c r="F20">
        <v>3.9</v>
      </c>
      <c r="G20">
        <v>180</v>
      </c>
      <c r="H20">
        <v>5400</v>
      </c>
      <c r="I20">
        <v>32400</v>
      </c>
      <c r="J20" t="s">
        <v>11</v>
      </c>
      <c r="K20">
        <v>55</v>
      </c>
      <c r="L20">
        <v>18</v>
      </c>
      <c r="M20">
        <v>1000</v>
      </c>
      <c r="N20">
        <v>55</v>
      </c>
      <c r="O20">
        <v>4.0999999999999996</v>
      </c>
      <c r="P20">
        <v>8500</v>
      </c>
      <c r="Q20">
        <v>28</v>
      </c>
    </row>
    <row r="21" spans="1:17" x14ac:dyDescent="0.3">
      <c r="A21">
        <v>3</v>
      </c>
      <c r="B21" t="s">
        <v>30</v>
      </c>
      <c r="C21" t="s">
        <v>32</v>
      </c>
      <c r="D21">
        <v>7500</v>
      </c>
      <c r="E21">
        <v>5</v>
      </c>
      <c r="F21">
        <v>3.9</v>
      </c>
      <c r="G21">
        <v>180</v>
      </c>
      <c r="H21">
        <v>5400</v>
      </c>
      <c r="I21">
        <v>32400</v>
      </c>
      <c r="J21" t="s">
        <v>11</v>
      </c>
      <c r="K21">
        <v>55</v>
      </c>
      <c r="L21">
        <v>18</v>
      </c>
      <c r="M21">
        <v>1000</v>
      </c>
      <c r="N21">
        <v>55</v>
      </c>
      <c r="O21">
        <v>4.0999999999999996</v>
      </c>
      <c r="P21">
        <v>8500</v>
      </c>
      <c r="Q21">
        <v>28</v>
      </c>
    </row>
    <row r="22" spans="1:17" x14ac:dyDescent="0.3">
      <c r="A22">
        <v>3</v>
      </c>
      <c r="B22" t="s">
        <v>30</v>
      </c>
      <c r="C22" t="s">
        <v>29</v>
      </c>
      <c r="D22">
        <v>7500</v>
      </c>
      <c r="E22">
        <v>6</v>
      </c>
      <c r="F22">
        <v>3.9</v>
      </c>
      <c r="G22">
        <v>180</v>
      </c>
      <c r="H22">
        <v>5400</v>
      </c>
      <c r="I22">
        <v>32400</v>
      </c>
      <c r="J22" t="s">
        <v>11</v>
      </c>
      <c r="K22">
        <v>55</v>
      </c>
      <c r="L22">
        <v>18</v>
      </c>
      <c r="M22">
        <v>1000</v>
      </c>
      <c r="N22">
        <v>55</v>
      </c>
      <c r="O22">
        <v>4.0999999999999996</v>
      </c>
      <c r="P22">
        <v>8500</v>
      </c>
      <c r="Q22">
        <v>28</v>
      </c>
    </row>
    <row r="23" spans="1:17" x14ac:dyDescent="0.3">
      <c r="A23">
        <v>3</v>
      </c>
      <c r="B23" t="s">
        <v>30</v>
      </c>
      <c r="C23" t="s">
        <v>33</v>
      </c>
      <c r="D23">
        <v>7500</v>
      </c>
      <c r="E23">
        <v>4</v>
      </c>
      <c r="F23">
        <v>3.9</v>
      </c>
      <c r="G23">
        <v>180</v>
      </c>
      <c r="H23">
        <v>5400</v>
      </c>
      <c r="I23">
        <v>32400</v>
      </c>
      <c r="J23" t="s">
        <v>11</v>
      </c>
      <c r="K23">
        <v>55</v>
      </c>
      <c r="L23">
        <v>18</v>
      </c>
      <c r="M23">
        <v>1000</v>
      </c>
      <c r="N23">
        <v>55</v>
      </c>
      <c r="O23">
        <v>4.0999999999999996</v>
      </c>
      <c r="P23">
        <v>8500</v>
      </c>
      <c r="Q23">
        <v>28</v>
      </c>
    </row>
    <row r="24" spans="1:17" x14ac:dyDescent="0.3">
      <c r="A24">
        <v>3</v>
      </c>
      <c r="B24" t="s">
        <v>30</v>
      </c>
      <c r="C24" t="s">
        <v>34</v>
      </c>
      <c r="D24">
        <v>7500</v>
      </c>
      <c r="E24">
        <v>9</v>
      </c>
      <c r="F24">
        <v>3.9</v>
      </c>
      <c r="G24">
        <v>180</v>
      </c>
      <c r="H24">
        <v>5400</v>
      </c>
      <c r="I24">
        <v>32400</v>
      </c>
      <c r="J24" t="s">
        <v>11</v>
      </c>
      <c r="K24">
        <v>55</v>
      </c>
      <c r="L24">
        <v>18</v>
      </c>
      <c r="M24">
        <v>1000</v>
      </c>
      <c r="N24">
        <v>55</v>
      </c>
      <c r="O24">
        <v>4.0999999999999996</v>
      </c>
      <c r="P24">
        <v>8500</v>
      </c>
      <c r="Q24">
        <v>28</v>
      </c>
    </row>
    <row r="25" spans="1:17" x14ac:dyDescent="0.3">
      <c r="A25">
        <v>3</v>
      </c>
      <c r="B25" t="s">
        <v>30</v>
      </c>
      <c r="C25" t="s">
        <v>35</v>
      </c>
      <c r="D25">
        <v>7500</v>
      </c>
      <c r="E25">
        <v>7</v>
      </c>
      <c r="F25">
        <v>3.9</v>
      </c>
      <c r="G25">
        <v>180</v>
      </c>
      <c r="H25">
        <v>5400</v>
      </c>
      <c r="I25">
        <v>32400</v>
      </c>
      <c r="J25" t="s">
        <v>11</v>
      </c>
      <c r="K25">
        <v>55</v>
      </c>
      <c r="L25">
        <v>18</v>
      </c>
      <c r="M25">
        <v>1000</v>
      </c>
      <c r="N25">
        <v>55</v>
      </c>
      <c r="O25">
        <v>4.0999999999999996</v>
      </c>
      <c r="P25">
        <v>8500</v>
      </c>
      <c r="Q25">
        <v>28</v>
      </c>
    </row>
    <row r="26" spans="1:17" x14ac:dyDescent="0.3">
      <c r="A26">
        <v>3</v>
      </c>
      <c r="B26" t="s">
        <v>30</v>
      </c>
      <c r="C26" t="s">
        <v>36</v>
      </c>
      <c r="D26">
        <v>7500</v>
      </c>
      <c r="E26">
        <v>6</v>
      </c>
      <c r="F26">
        <v>3.9</v>
      </c>
      <c r="G26">
        <v>180</v>
      </c>
      <c r="H26">
        <v>5400</v>
      </c>
      <c r="I26">
        <v>32400</v>
      </c>
      <c r="J26" t="s">
        <v>11</v>
      </c>
      <c r="K26">
        <v>55</v>
      </c>
      <c r="L26">
        <v>18</v>
      </c>
      <c r="M26">
        <v>1000</v>
      </c>
      <c r="N26">
        <v>55</v>
      </c>
      <c r="O26">
        <v>4.0999999999999996</v>
      </c>
      <c r="P26">
        <v>8500</v>
      </c>
      <c r="Q26">
        <v>28</v>
      </c>
    </row>
    <row r="27" spans="1:17" x14ac:dyDescent="0.3">
      <c r="A27">
        <v>3</v>
      </c>
      <c r="B27" t="s">
        <v>30</v>
      </c>
      <c r="C27" t="s">
        <v>37</v>
      </c>
      <c r="D27">
        <v>7500</v>
      </c>
      <c r="E27">
        <v>5</v>
      </c>
      <c r="F27">
        <v>3.9</v>
      </c>
      <c r="G27">
        <v>180</v>
      </c>
      <c r="H27">
        <v>5400</v>
      </c>
      <c r="I27">
        <v>32400</v>
      </c>
      <c r="J27" t="s">
        <v>11</v>
      </c>
      <c r="K27">
        <v>55</v>
      </c>
      <c r="L27">
        <v>18</v>
      </c>
      <c r="M27">
        <v>1000</v>
      </c>
      <c r="N27">
        <v>55</v>
      </c>
      <c r="O27">
        <v>4.0999999999999996</v>
      </c>
      <c r="P27">
        <v>8500</v>
      </c>
      <c r="Q27">
        <v>28</v>
      </c>
    </row>
    <row r="28" spans="1:17" x14ac:dyDescent="0.3">
      <c r="A28">
        <v>4</v>
      </c>
      <c r="B28" t="s">
        <v>38</v>
      </c>
      <c r="C28" t="s">
        <v>39</v>
      </c>
      <c r="D28">
        <v>7120</v>
      </c>
      <c r="E28">
        <v>4</v>
      </c>
      <c r="F28">
        <v>3.5</v>
      </c>
      <c r="G28">
        <v>120</v>
      </c>
      <c r="H28">
        <v>3600</v>
      </c>
      <c r="I28">
        <v>21600</v>
      </c>
      <c r="J28" t="s">
        <v>11</v>
      </c>
      <c r="K28">
        <v>55</v>
      </c>
      <c r="L28">
        <v>12</v>
      </c>
      <c r="M28">
        <v>1000</v>
      </c>
      <c r="N28">
        <v>55</v>
      </c>
      <c r="O28">
        <v>3.8</v>
      </c>
      <c r="P28">
        <v>7800</v>
      </c>
      <c r="Q28">
        <v>28</v>
      </c>
    </row>
    <row r="29" spans="1:17" x14ac:dyDescent="0.3">
      <c r="A29">
        <v>4</v>
      </c>
      <c r="B29" t="s">
        <v>38</v>
      </c>
      <c r="C29" t="s">
        <v>40</v>
      </c>
      <c r="D29">
        <v>7120</v>
      </c>
      <c r="E29">
        <v>3</v>
      </c>
      <c r="F29">
        <v>3.5</v>
      </c>
      <c r="G29">
        <v>120</v>
      </c>
      <c r="H29">
        <v>3600</v>
      </c>
      <c r="I29">
        <v>21600</v>
      </c>
      <c r="J29" t="s">
        <v>11</v>
      </c>
      <c r="K29">
        <v>55</v>
      </c>
      <c r="L29">
        <v>12</v>
      </c>
      <c r="M29">
        <v>1000</v>
      </c>
      <c r="N29">
        <v>55</v>
      </c>
      <c r="O29">
        <v>3.8</v>
      </c>
      <c r="P29">
        <v>7800</v>
      </c>
      <c r="Q29">
        <v>28</v>
      </c>
    </row>
    <row r="30" spans="1:17" x14ac:dyDescent="0.3">
      <c r="A30">
        <v>4</v>
      </c>
      <c r="B30" t="s">
        <v>38</v>
      </c>
      <c r="C30" t="s">
        <v>35</v>
      </c>
      <c r="D30">
        <v>7120</v>
      </c>
      <c r="E30">
        <v>6</v>
      </c>
      <c r="F30">
        <v>3.5</v>
      </c>
      <c r="G30">
        <v>120</v>
      </c>
      <c r="H30">
        <v>3600</v>
      </c>
      <c r="I30">
        <v>21600</v>
      </c>
      <c r="J30" t="s">
        <v>11</v>
      </c>
      <c r="K30">
        <v>55</v>
      </c>
      <c r="L30">
        <v>12</v>
      </c>
      <c r="M30">
        <v>1000</v>
      </c>
      <c r="N30">
        <v>55</v>
      </c>
      <c r="O30">
        <v>3.8</v>
      </c>
      <c r="P30">
        <v>7800</v>
      </c>
      <c r="Q30">
        <v>28</v>
      </c>
    </row>
    <row r="31" spans="1:17" x14ac:dyDescent="0.3">
      <c r="A31">
        <v>4</v>
      </c>
      <c r="B31" t="s">
        <v>38</v>
      </c>
      <c r="C31" t="s">
        <v>41</v>
      </c>
      <c r="D31">
        <v>7120</v>
      </c>
      <c r="E31">
        <v>4</v>
      </c>
      <c r="F31">
        <v>3.5</v>
      </c>
      <c r="G31">
        <v>120</v>
      </c>
      <c r="H31">
        <v>3600</v>
      </c>
      <c r="I31">
        <v>21600</v>
      </c>
      <c r="J31" t="s">
        <v>11</v>
      </c>
      <c r="K31">
        <v>55</v>
      </c>
      <c r="L31">
        <v>12</v>
      </c>
      <c r="M31">
        <v>1000</v>
      </c>
      <c r="N31">
        <v>55</v>
      </c>
      <c r="O31">
        <v>3.8</v>
      </c>
      <c r="P31">
        <v>7800</v>
      </c>
      <c r="Q31">
        <v>28</v>
      </c>
    </row>
    <row r="32" spans="1:17" x14ac:dyDescent="0.3">
      <c r="A32">
        <v>4</v>
      </c>
      <c r="B32" t="s">
        <v>38</v>
      </c>
      <c r="C32" t="s">
        <v>42</v>
      </c>
      <c r="D32">
        <v>7120</v>
      </c>
      <c r="E32">
        <v>3</v>
      </c>
      <c r="F32">
        <v>3.5</v>
      </c>
      <c r="G32">
        <v>120</v>
      </c>
      <c r="H32">
        <v>3600</v>
      </c>
      <c r="I32">
        <v>21600</v>
      </c>
      <c r="J32" t="s">
        <v>11</v>
      </c>
      <c r="K32">
        <v>55</v>
      </c>
      <c r="L32">
        <v>12</v>
      </c>
      <c r="M32">
        <v>1000</v>
      </c>
      <c r="N32">
        <v>55</v>
      </c>
      <c r="O32">
        <v>3.8</v>
      </c>
      <c r="P32">
        <v>7800</v>
      </c>
      <c r="Q32">
        <v>28</v>
      </c>
    </row>
    <row r="33" spans="1:17" x14ac:dyDescent="0.3">
      <c r="A33">
        <v>4</v>
      </c>
      <c r="B33" t="s">
        <v>38</v>
      </c>
      <c r="C33" t="s">
        <v>43</v>
      </c>
      <c r="D33">
        <v>7120</v>
      </c>
      <c r="E33">
        <v>4</v>
      </c>
      <c r="F33">
        <v>3.5</v>
      </c>
      <c r="G33">
        <v>120</v>
      </c>
      <c r="H33">
        <v>3600</v>
      </c>
      <c r="I33">
        <v>21600</v>
      </c>
      <c r="J33" t="s">
        <v>11</v>
      </c>
      <c r="K33">
        <v>55</v>
      </c>
      <c r="L33">
        <v>12</v>
      </c>
      <c r="M33">
        <v>1000</v>
      </c>
      <c r="N33">
        <v>55</v>
      </c>
      <c r="O33">
        <v>3.8</v>
      </c>
      <c r="P33">
        <v>7800</v>
      </c>
      <c r="Q33">
        <v>28</v>
      </c>
    </row>
    <row r="34" spans="1:17" x14ac:dyDescent="0.3">
      <c r="A34">
        <v>4</v>
      </c>
      <c r="B34" t="s">
        <v>38</v>
      </c>
      <c r="C34" t="s">
        <v>12</v>
      </c>
      <c r="D34">
        <v>7120</v>
      </c>
      <c r="E34">
        <v>5</v>
      </c>
      <c r="F34">
        <v>3.5</v>
      </c>
      <c r="G34">
        <v>120</v>
      </c>
      <c r="H34">
        <v>3600</v>
      </c>
      <c r="I34">
        <v>21600</v>
      </c>
      <c r="J34" t="s">
        <v>11</v>
      </c>
      <c r="K34">
        <v>55</v>
      </c>
      <c r="L34">
        <v>12</v>
      </c>
      <c r="M34">
        <v>1000</v>
      </c>
      <c r="N34">
        <v>55</v>
      </c>
      <c r="O34">
        <v>3.8</v>
      </c>
      <c r="P34">
        <v>7800</v>
      </c>
      <c r="Q34">
        <v>28</v>
      </c>
    </row>
    <row r="35" spans="1:17" x14ac:dyDescent="0.3">
      <c r="A35">
        <v>4</v>
      </c>
      <c r="B35" t="s">
        <v>38</v>
      </c>
      <c r="C35" t="s">
        <v>44</v>
      </c>
      <c r="D35">
        <v>7120</v>
      </c>
      <c r="E35">
        <v>5</v>
      </c>
      <c r="F35">
        <v>3.5</v>
      </c>
      <c r="G35">
        <v>120</v>
      </c>
      <c r="H35">
        <v>3600</v>
      </c>
      <c r="I35">
        <v>21600</v>
      </c>
      <c r="J35" t="s">
        <v>11</v>
      </c>
      <c r="K35">
        <v>55</v>
      </c>
      <c r="L35">
        <v>12</v>
      </c>
      <c r="M35">
        <v>1000</v>
      </c>
      <c r="N35">
        <v>55</v>
      </c>
      <c r="O35">
        <v>3.8</v>
      </c>
      <c r="P35">
        <v>7800</v>
      </c>
      <c r="Q35">
        <v>28</v>
      </c>
    </row>
    <row r="36" spans="1:17" x14ac:dyDescent="0.3">
      <c r="A36">
        <v>5</v>
      </c>
      <c r="B36" t="s">
        <v>45</v>
      </c>
      <c r="C36" t="s">
        <v>46</v>
      </c>
      <c r="D36">
        <v>8500</v>
      </c>
      <c r="E36">
        <v>6</v>
      </c>
      <c r="F36">
        <v>4.2</v>
      </c>
      <c r="G36">
        <v>250</v>
      </c>
      <c r="H36">
        <v>7500</v>
      </c>
      <c r="I36">
        <v>45000</v>
      </c>
      <c r="J36" t="s">
        <v>11</v>
      </c>
      <c r="K36">
        <v>55</v>
      </c>
      <c r="L36">
        <v>25</v>
      </c>
      <c r="M36">
        <v>1000</v>
      </c>
      <c r="N36">
        <v>55</v>
      </c>
      <c r="O36">
        <v>5.2</v>
      </c>
      <c r="P36">
        <v>9000</v>
      </c>
      <c r="Q36">
        <v>28</v>
      </c>
    </row>
    <row r="37" spans="1:17" x14ac:dyDescent="0.3">
      <c r="A37">
        <v>5</v>
      </c>
      <c r="B37" t="s">
        <v>45</v>
      </c>
      <c r="C37" t="s">
        <v>47</v>
      </c>
      <c r="D37">
        <v>8500</v>
      </c>
      <c r="E37">
        <v>8</v>
      </c>
      <c r="F37">
        <v>4.2</v>
      </c>
      <c r="G37">
        <v>250</v>
      </c>
      <c r="H37">
        <v>7500</v>
      </c>
      <c r="I37">
        <v>45000</v>
      </c>
      <c r="J37" t="s">
        <v>11</v>
      </c>
      <c r="K37">
        <v>55</v>
      </c>
      <c r="L37">
        <v>25</v>
      </c>
      <c r="M37">
        <v>1000</v>
      </c>
      <c r="N37">
        <v>55</v>
      </c>
      <c r="O37">
        <v>5.2</v>
      </c>
      <c r="P37">
        <v>9000</v>
      </c>
      <c r="Q37">
        <v>28</v>
      </c>
    </row>
    <row r="38" spans="1:17" x14ac:dyDescent="0.3">
      <c r="A38">
        <v>5</v>
      </c>
      <c r="B38" t="s">
        <v>45</v>
      </c>
      <c r="C38" t="s">
        <v>48</v>
      </c>
      <c r="D38">
        <v>8500</v>
      </c>
      <c r="E38">
        <v>6</v>
      </c>
      <c r="F38">
        <v>4.2</v>
      </c>
      <c r="G38">
        <v>250</v>
      </c>
      <c r="H38">
        <v>7500</v>
      </c>
      <c r="I38">
        <v>45000</v>
      </c>
      <c r="J38" t="s">
        <v>11</v>
      </c>
      <c r="K38">
        <v>55</v>
      </c>
      <c r="L38">
        <v>25</v>
      </c>
      <c r="M38">
        <v>1000</v>
      </c>
      <c r="N38">
        <v>55</v>
      </c>
      <c r="O38">
        <v>5.2</v>
      </c>
      <c r="P38">
        <v>9000</v>
      </c>
      <c r="Q38">
        <v>28</v>
      </c>
    </row>
    <row r="39" spans="1:17" x14ac:dyDescent="0.3">
      <c r="A39">
        <v>5</v>
      </c>
      <c r="B39" t="s">
        <v>45</v>
      </c>
      <c r="C39" t="s">
        <v>49</v>
      </c>
      <c r="D39">
        <v>8500</v>
      </c>
      <c r="E39">
        <v>3</v>
      </c>
      <c r="F39">
        <v>4.2</v>
      </c>
      <c r="G39">
        <v>250</v>
      </c>
      <c r="H39">
        <v>7500</v>
      </c>
      <c r="I39">
        <v>45000</v>
      </c>
      <c r="J39" t="s">
        <v>11</v>
      </c>
      <c r="K39">
        <v>55</v>
      </c>
      <c r="L39">
        <v>25</v>
      </c>
      <c r="M39">
        <v>1000</v>
      </c>
      <c r="N39">
        <v>55</v>
      </c>
      <c r="O39">
        <v>5.2</v>
      </c>
      <c r="P39">
        <v>9000</v>
      </c>
      <c r="Q39">
        <v>28</v>
      </c>
    </row>
    <row r="40" spans="1:17" x14ac:dyDescent="0.3">
      <c r="A40">
        <v>5</v>
      </c>
      <c r="B40" t="s">
        <v>45</v>
      </c>
      <c r="C40" t="s">
        <v>50</v>
      </c>
      <c r="D40">
        <v>8500</v>
      </c>
      <c r="E40">
        <v>8</v>
      </c>
      <c r="F40">
        <v>4.2</v>
      </c>
      <c r="G40">
        <v>250</v>
      </c>
      <c r="H40">
        <v>7500</v>
      </c>
      <c r="I40">
        <v>45000</v>
      </c>
      <c r="J40" t="s">
        <v>11</v>
      </c>
      <c r="K40">
        <v>55</v>
      </c>
      <c r="L40">
        <v>25</v>
      </c>
      <c r="M40">
        <v>1000</v>
      </c>
      <c r="N40">
        <v>55</v>
      </c>
      <c r="O40">
        <v>5.2</v>
      </c>
      <c r="P40">
        <v>9000</v>
      </c>
      <c r="Q40">
        <v>28</v>
      </c>
    </row>
    <row r="41" spans="1:17" x14ac:dyDescent="0.3">
      <c r="A41">
        <v>5</v>
      </c>
      <c r="B41" t="s">
        <v>45</v>
      </c>
      <c r="C41" t="s">
        <v>51</v>
      </c>
      <c r="D41">
        <v>8500</v>
      </c>
      <c r="E41">
        <v>9</v>
      </c>
      <c r="F41">
        <v>4.2</v>
      </c>
      <c r="G41">
        <v>250</v>
      </c>
      <c r="H41">
        <v>7500</v>
      </c>
      <c r="I41">
        <v>45000</v>
      </c>
      <c r="J41" t="s">
        <v>11</v>
      </c>
      <c r="K41">
        <v>55</v>
      </c>
      <c r="L41">
        <v>25</v>
      </c>
      <c r="M41">
        <v>1000</v>
      </c>
      <c r="N41">
        <v>55</v>
      </c>
      <c r="O41">
        <v>5.2</v>
      </c>
      <c r="P41">
        <v>9000</v>
      </c>
      <c r="Q41">
        <v>28</v>
      </c>
    </row>
    <row r="42" spans="1:17" x14ac:dyDescent="0.3">
      <c r="A42">
        <v>5</v>
      </c>
      <c r="B42" t="s">
        <v>45</v>
      </c>
      <c r="C42" t="s">
        <v>19</v>
      </c>
      <c r="D42">
        <v>8500</v>
      </c>
      <c r="E42">
        <v>4</v>
      </c>
      <c r="F42">
        <v>4.2</v>
      </c>
      <c r="G42">
        <v>250</v>
      </c>
      <c r="H42">
        <v>7500</v>
      </c>
      <c r="I42">
        <v>45000</v>
      </c>
      <c r="J42" t="s">
        <v>11</v>
      </c>
      <c r="K42">
        <v>55</v>
      </c>
      <c r="L42">
        <v>25</v>
      </c>
      <c r="M42">
        <v>1000</v>
      </c>
      <c r="N42">
        <v>55</v>
      </c>
      <c r="O42">
        <v>5.2</v>
      </c>
      <c r="P42">
        <v>9000</v>
      </c>
      <c r="Q42">
        <v>28</v>
      </c>
    </row>
    <row r="43" spans="1:17" x14ac:dyDescent="0.3">
      <c r="A43">
        <v>5</v>
      </c>
      <c r="B43" t="s">
        <v>45</v>
      </c>
      <c r="C43" t="s">
        <v>52</v>
      </c>
      <c r="D43">
        <v>8500</v>
      </c>
      <c r="E43">
        <v>3</v>
      </c>
      <c r="F43">
        <v>4.2</v>
      </c>
      <c r="G43">
        <v>250</v>
      </c>
      <c r="H43">
        <v>7500</v>
      </c>
      <c r="I43">
        <v>45000</v>
      </c>
      <c r="J43" t="s">
        <v>11</v>
      </c>
      <c r="K43">
        <v>55</v>
      </c>
      <c r="L43">
        <v>25</v>
      </c>
      <c r="M43">
        <v>1000</v>
      </c>
      <c r="N43">
        <v>55</v>
      </c>
      <c r="O43">
        <v>5.2</v>
      </c>
      <c r="P43">
        <v>9000</v>
      </c>
      <c r="Q43">
        <v>28</v>
      </c>
    </row>
    <row r="44" spans="1:17" x14ac:dyDescent="0.3">
      <c r="A44">
        <v>5</v>
      </c>
      <c r="B44" t="s">
        <v>45</v>
      </c>
      <c r="C44" t="s">
        <v>53</v>
      </c>
      <c r="D44">
        <v>8500</v>
      </c>
      <c r="E44">
        <v>5</v>
      </c>
      <c r="F44">
        <v>4.2</v>
      </c>
      <c r="G44">
        <v>250</v>
      </c>
      <c r="H44">
        <v>7500</v>
      </c>
      <c r="I44">
        <v>45000</v>
      </c>
      <c r="J44" t="s">
        <v>11</v>
      </c>
      <c r="K44">
        <v>55</v>
      </c>
      <c r="L44">
        <v>25</v>
      </c>
      <c r="M44">
        <v>1000</v>
      </c>
      <c r="N44">
        <v>55</v>
      </c>
      <c r="O44">
        <v>5.2</v>
      </c>
      <c r="P44">
        <v>9000</v>
      </c>
      <c r="Q44">
        <v>28</v>
      </c>
    </row>
    <row r="45" spans="1:17" x14ac:dyDescent="0.3">
      <c r="A45">
        <v>5</v>
      </c>
      <c r="B45" t="s">
        <v>45</v>
      </c>
      <c r="C45" t="s">
        <v>54</v>
      </c>
      <c r="D45">
        <v>8500</v>
      </c>
      <c r="E45">
        <v>8</v>
      </c>
      <c r="F45">
        <v>4.2</v>
      </c>
      <c r="G45">
        <v>250</v>
      </c>
      <c r="H45">
        <v>7500</v>
      </c>
      <c r="I45">
        <v>45000</v>
      </c>
      <c r="J45" t="s">
        <v>11</v>
      </c>
      <c r="K45">
        <v>55</v>
      </c>
      <c r="L45">
        <v>25</v>
      </c>
      <c r="M45">
        <v>1000</v>
      </c>
      <c r="N45">
        <v>55</v>
      </c>
      <c r="O45">
        <v>5.2</v>
      </c>
      <c r="P45">
        <v>9000</v>
      </c>
      <c r="Q45">
        <v>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9A94-4E33-410E-BDA0-6ED5A29D6261}">
  <dimension ref="B2:B5"/>
  <sheetViews>
    <sheetView workbookViewId="0"/>
  </sheetViews>
  <sheetFormatPr defaultRowHeight="14.4" x14ac:dyDescent="0.3"/>
  <cols>
    <col min="1" max="1" width="2.77734375" customWidth="1"/>
  </cols>
  <sheetData>
    <row r="2" spans="2:2" x14ac:dyDescent="0.3">
      <c r="B2" t="s">
        <v>63</v>
      </c>
    </row>
    <row r="3" spans="2:2" x14ac:dyDescent="0.3">
      <c r="B3" t="s">
        <v>64</v>
      </c>
    </row>
    <row r="4" spans="2:2" x14ac:dyDescent="0.3">
      <c r="B4" t="s">
        <v>65</v>
      </c>
    </row>
    <row r="5" spans="2:2" x14ac:dyDescent="0.3">
      <c r="B5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876C-025C-4907-82AB-7A538300A8BB}">
  <dimension ref="A1:W12"/>
  <sheetViews>
    <sheetView topLeftCell="L1" zoomScale="112" zoomScaleNormal="112" workbookViewId="0">
      <selection activeCell="T1" sqref="T1:T1048576"/>
    </sheetView>
  </sheetViews>
  <sheetFormatPr defaultRowHeight="14.4" x14ac:dyDescent="0.3"/>
  <cols>
    <col min="1" max="1" width="11.109375" customWidth="1"/>
    <col min="4" max="4" width="21.77734375" customWidth="1"/>
    <col min="7" max="7" width="28.88671875" customWidth="1"/>
    <col min="8" max="8" width="18.77734375" customWidth="1"/>
    <col min="11" max="11" width="8.88671875" style="3"/>
    <col min="12" max="12" width="21.77734375" customWidth="1"/>
    <col min="17" max="17" width="30" customWidth="1"/>
    <col min="18" max="18" width="23.88671875" customWidth="1"/>
    <col min="19" max="19" width="33" bestFit="1" customWidth="1"/>
    <col min="20" max="20" width="17.88671875" customWidth="1"/>
    <col min="21" max="21" width="23.6640625" customWidth="1"/>
    <col min="22" max="22" width="17.6640625" customWidth="1"/>
    <col min="23" max="23" width="14.6640625" customWidth="1"/>
  </cols>
  <sheetData>
    <row r="1" spans="1:23" x14ac:dyDescent="0.3">
      <c r="A1" t="s">
        <v>0</v>
      </c>
      <c r="B1" t="s">
        <v>55</v>
      </c>
      <c r="C1" t="s">
        <v>56</v>
      </c>
      <c r="D1" t="s">
        <v>2</v>
      </c>
      <c r="E1" t="s">
        <v>58</v>
      </c>
      <c r="F1" t="s">
        <v>59</v>
      </c>
      <c r="G1" t="s">
        <v>60</v>
      </c>
      <c r="H1" t="s">
        <v>3</v>
      </c>
      <c r="I1" t="s">
        <v>61</v>
      </c>
      <c r="J1" t="s">
        <v>4</v>
      </c>
      <c r="K1" s="3" t="s">
        <v>62</v>
      </c>
      <c r="L1" t="s">
        <v>5</v>
      </c>
      <c r="M1" t="s">
        <v>6</v>
      </c>
      <c r="N1" s="1" t="s">
        <v>7</v>
      </c>
      <c r="O1" t="s">
        <v>8</v>
      </c>
      <c r="P1" t="s">
        <v>71</v>
      </c>
      <c r="Q1" t="s">
        <v>72</v>
      </c>
      <c r="R1" t="s">
        <v>70</v>
      </c>
      <c r="S1" t="s">
        <v>105</v>
      </c>
      <c r="T1" t="s">
        <v>73</v>
      </c>
      <c r="U1" t="s">
        <v>74</v>
      </c>
      <c r="V1" t="s">
        <v>75</v>
      </c>
      <c r="W1" s="16" t="s">
        <v>92</v>
      </c>
    </row>
    <row r="2" spans="1:23" x14ac:dyDescent="0.3">
      <c r="A2">
        <v>1</v>
      </c>
      <c r="B2" t="s">
        <v>9</v>
      </c>
      <c r="C2">
        <v>8000</v>
      </c>
      <c r="D2">
        <v>4.5</v>
      </c>
      <c r="E2">
        <v>250</v>
      </c>
      <c r="F2">
        <v>7500</v>
      </c>
      <c r="G2">
        <v>45000</v>
      </c>
      <c r="H2" t="s">
        <v>11</v>
      </c>
      <c r="I2">
        <v>55</v>
      </c>
      <c r="J2">
        <v>25</v>
      </c>
      <c r="K2" s="3">
        <v>1000</v>
      </c>
      <c r="L2">
        <v>55</v>
      </c>
      <c r="M2">
        <v>5</v>
      </c>
      <c r="N2">
        <v>8000</v>
      </c>
      <c r="O2">
        <v>28</v>
      </c>
      <c r="P2">
        <f>Table14[[#This Row],[Remaining Milk (Litre)]]*30</f>
        <v>750</v>
      </c>
      <c r="Q2">
        <f>Table14[[#This Row],[Monthly milk carry]]-Table14[[#This Row],[Remaining Milk Monthly ]]</f>
        <v>6750</v>
      </c>
      <c r="R2">
        <f>Table14[[#This Row],[Monthly Milk Sold]]*Table14[[#This Row],[Price of Milk]]</f>
        <v>371250</v>
      </c>
      <c r="S2">
        <f>Table14[[#This Row],[Monthly milk carry]]*28</f>
        <v>210000</v>
      </c>
      <c r="T2">
        <f>Table14[[#This Row],[Company milk production Expense]]+Table14[[#This Row],[Salary]]+Table14[[#This Row],[Petrol Expenses (Monthly)]]+1000</f>
        <v>227000</v>
      </c>
      <c r="U2">
        <f>R2-T2</f>
        <v>144250</v>
      </c>
      <c r="V2">
        <f>(Table14[[#This Row],[Net Profit]]/Table14[[#This Row],[Monthly Revenue]])*100</f>
        <v>38.855218855218851</v>
      </c>
      <c r="W2" s="16" t="s">
        <v>93</v>
      </c>
    </row>
    <row r="3" spans="1:23" x14ac:dyDescent="0.3">
      <c r="A3">
        <v>2</v>
      </c>
      <c r="B3" t="s">
        <v>21</v>
      </c>
      <c r="C3">
        <v>8100</v>
      </c>
      <c r="D3">
        <v>3.8</v>
      </c>
      <c r="E3">
        <v>200</v>
      </c>
      <c r="F3">
        <v>6000</v>
      </c>
      <c r="G3">
        <v>36000</v>
      </c>
      <c r="H3" t="s">
        <v>11</v>
      </c>
      <c r="I3">
        <v>55</v>
      </c>
      <c r="J3">
        <v>20</v>
      </c>
      <c r="K3" s="3">
        <v>1000</v>
      </c>
      <c r="L3">
        <v>55</v>
      </c>
      <c r="M3">
        <v>4.5</v>
      </c>
      <c r="N3">
        <v>8100</v>
      </c>
      <c r="O3">
        <v>28</v>
      </c>
      <c r="P3">
        <f>Table14[[#This Row],[Remaining Milk (Litre)]]*30</f>
        <v>600</v>
      </c>
      <c r="Q3">
        <f>Table14[[#This Row],[Monthly milk carry]]-Table14[[#This Row],[Remaining Milk Monthly ]]</f>
        <v>5400</v>
      </c>
      <c r="R3">
        <f>Table14[[#This Row],[Monthly Milk Sold]]*Table14[[#This Row],[Price of Milk]]</f>
        <v>297000</v>
      </c>
      <c r="S3">
        <f>Table14[[#This Row],[Monthly milk carry]]*28</f>
        <v>168000</v>
      </c>
      <c r="T3">
        <f>Table14[[#This Row],[Company milk production Expense]]+Table14[[#This Row],[Salary]]+Table14[[#This Row],[Petrol Expenses (Monthly)]]+1000</f>
        <v>185200</v>
      </c>
      <c r="U3">
        <f>R3-T3</f>
        <v>111800</v>
      </c>
      <c r="V3">
        <f>(Table14[[#This Row],[Net Profit]]/Table14[[#This Row],[Monthly Revenue]])*100</f>
        <v>37.643097643097647</v>
      </c>
      <c r="W3" s="16" t="s">
        <v>94</v>
      </c>
    </row>
    <row r="4" spans="1:23" x14ac:dyDescent="0.3">
      <c r="A4">
        <v>3</v>
      </c>
      <c r="B4" t="s">
        <v>30</v>
      </c>
      <c r="C4">
        <v>7500</v>
      </c>
      <c r="D4">
        <v>3.9</v>
      </c>
      <c r="E4">
        <v>180</v>
      </c>
      <c r="F4">
        <v>5400</v>
      </c>
      <c r="G4">
        <v>32400</v>
      </c>
      <c r="H4" t="s">
        <v>11</v>
      </c>
      <c r="I4">
        <v>55</v>
      </c>
      <c r="J4">
        <v>18</v>
      </c>
      <c r="K4" s="3">
        <v>1000</v>
      </c>
      <c r="L4">
        <v>55</v>
      </c>
      <c r="M4">
        <v>4.0999999999999996</v>
      </c>
      <c r="N4">
        <v>8500</v>
      </c>
      <c r="O4">
        <v>28</v>
      </c>
      <c r="P4">
        <f>Table14[[#This Row],[Remaining Milk (Litre)]]*30</f>
        <v>540</v>
      </c>
      <c r="Q4">
        <f>Table14[[#This Row],[Monthly milk carry]]-Table14[[#This Row],[Remaining Milk Monthly ]]</f>
        <v>4860</v>
      </c>
      <c r="R4">
        <f>Table14[[#This Row],[Monthly Milk Sold]]*Table14[[#This Row],[Price of Milk]]</f>
        <v>267300</v>
      </c>
      <c r="S4">
        <f>Table14[[#This Row],[Monthly milk carry]]*28</f>
        <v>151200</v>
      </c>
      <c r="T4">
        <f>Table14[[#This Row],[Company milk production Expense]]+Table14[[#This Row],[Salary]]+Table14[[#This Row],[Petrol Expenses (Monthly)]]+1000</f>
        <v>168200</v>
      </c>
      <c r="U4">
        <f>R4-T4</f>
        <v>99100</v>
      </c>
      <c r="V4">
        <f>(Table14[[#This Row],[Net Profit]]/Table14[[#This Row],[Monthly Revenue]])*100</f>
        <v>37.074448185559291</v>
      </c>
      <c r="W4" s="16" t="s">
        <v>95</v>
      </c>
    </row>
    <row r="5" spans="1:23" x14ac:dyDescent="0.3">
      <c r="A5">
        <v>4</v>
      </c>
      <c r="B5" t="s">
        <v>38</v>
      </c>
      <c r="C5">
        <v>7120</v>
      </c>
      <c r="D5">
        <v>3.5</v>
      </c>
      <c r="E5">
        <v>120</v>
      </c>
      <c r="F5">
        <v>3600</v>
      </c>
      <c r="G5">
        <v>21600</v>
      </c>
      <c r="H5" t="s">
        <v>11</v>
      </c>
      <c r="I5">
        <v>55</v>
      </c>
      <c r="J5">
        <v>12</v>
      </c>
      <c r="K5" s="3">
        <v>1000</v>
      </c>
      <c r="L5">
        <v>55</v>
      </c>
      <c r="M5">
        <v>3.8</v>
      </c>
      <c r="N5">
        <v>7800</v>
      </c>
      <c r="O5">
        <v>28</v>
      </c>
      <c r="P5">
        <f>Table14[[#This Row],[Remaining Milk (Litre)]]*30</f>
        <v>360</v>
      </c>
      <c r="Q5">
        <f>Table14[[#This Row],[Monthly milk carry]]-Table14[[#This Row],[Remaining Milk Monthly ]]</f>
        <v>3240</v>
      </c>
      <c r="R5">
        <f>Table14[[#This Row],[Monthly Milk Sold]]*Table14[[#This Row],[Price of Milk]]</f>
        <v>178200</v>
      </c>
      <c r="S5">
        <f>Table14[[#This Row],[Monthly milk carry]]*28</f>
        <v>100800</v>
      </c>
      <c r="T5">
        <f>Table14[[#This Row],[Company milk production Expense]]+Table14[[#This Row],[Salary]]+Table14[[#This Row],[Petrol Expenses (Monthly)]]+1000</f>
        <v>116720</v>
      </c>
      <c r="U5">
        <f>R5-T5</f>
        <v>61480</v>
      </c>
      <c r="V5">
        <f>(Table14[[#This Row],[Net Profit]]/Table14[[#This Row],[Monthly Revenue]])*100</f>
        <v>34.500561167227836</v>
      </c>
      <c r="W5" s="16" t="s">
        <v>96</v>
      </c>
    </row>
    <row r="6" spans="1:23" x14ac:dyDescent="0.3">
      <c r="A6">
        <v>5</v>
      </c>
      <c r="B6" t="s">
        <v>45</v>
      </c>
      <c r="C6">
        <v>8500</v>
      </c>
      <c r="D6">
        <v>4.2</v>
      </c>
      <c r="E6">
        <v>250</v>
      </c>
      <c r="F6">
        <v>7500</v>
      </c>
      <c r="G6">
        <v>45000</v>
      </c>
      <c r="H6" t="s">
        <v>11</v>
      </c>
      <c r="I6">
        <v>55</v>
      </c>
      <c r="J6">
        <v>25</v>
      </c>
      <c r="K6" s="3">
        <v>1000</v>
      </c>
      <c r="L6">
        <v>55</v>
      </c>
      <c r="M6">
        <v>5.2</v>
      </c>
      <c r="N6">
        <v>9000</v>
      </c>
      <c r="O6">
        <v>28</v>
      </c>
      <c r="P6">
        <f>Table14[[#This Row],[Remaining Milk (Litre)]]*30</f>
        <v>750</v>
      </c>
      <c r="Q6">
        <f>Table14[[#This Row],[Monthly milk carry]]-Table14[[#This Row],[Remaining Milk Monthly ]]</f>
        <v>6750</v>
      </c>
      <c r="R6">
        <f>Table14[[#This Row],[Monthly Milk Sold]]*Table14[[#This Row],[Price of Milk]]</f>
        <v>371250</v>
      </c>
      <c r="S6">
        <f>Table14[[#This Row],[Monthly milk carry]]*28</f>
        <v>210000</v>
      </c>
      <c r="T6">
        <f>Table14[[#This Row],[Company milk production Expense]]+Table14[[#This Row],[Salary]]+Table14[[#This Row],[Petrol Expenses (Monthly)]]+1000</f>
        <v>228500</v>
      </c>
      <c r="U6">
        <f>R6-T6</f>
        <v>142750</v>
      </c>
      <c r="V6">
        <f>(Table14[[#This Row],[Net Profit]]/Table14[[#This Row],[Monthly Revenue]])*100</f>
        <v>38.45117845117845</v>
      </c>
      <c r="W6" s="16" t="s">
        <v>97</v>
      </c>
    </row>
    <row r="8" spans="1:23" x14ac:dyDescent="0.3">
      <c r="A8" s="4" t="s">
        <v>86</v>
      </c>
      <c r="B8" s="4">
        <f>COUNT(Table14[Route])</f>
        <v>5</v>
      </c>
      <c r="D8" s="5">
        <f>COUNTA(Table1[[Location ]])</f>
        <v>44</v>
      </c>
      <c r="E8" s="5" t="s">
        <v>87</v>
      </c>
      <c r="F8" s="5"/>
      <c r="H8" s="6" t="e">
        <f>SUM(#REF!)</f>
        <v>#REF!</v>
      </c>
      <c r="I8" s="6" t="s">
        <v>88</v>
      </c>
      <c r="J8" s="6"/>
      <c r="K8" s="7"/>
    </row>
    <row r="10" spans="1:23" x14ac:dyDescent="0.3">
      <c r="A10" s="8">
        <f>AVERAGE(Table14[Avg Daily Milk(L)])</f>
        <v>3.9800000000000004</v>
      </c>
      <c r="B10" s="8" t="s">
        <v>89</v>
      </c>
      <c r="C10" s="8"/>
      <c r="E10">
        <f>SUM(Table14[Monthly Revenue])</f>
        <v>1485000</v>
      </c>
      <c r="F10" s="9" t="s">
        <v>70</v>
      </c>
      <c r="G10" s="9"/>
      <c r="I10" s="10">
        <f>SUM(Table14[Monthly Expense])</f>
        <v>925620</v>
      </c>
      <c r="J10" s="10" t="s">
        <v>90</v>
      </c>
      <c r="K10" s="11"/>
    </row>
    <row r="12" spans="1:23" x14ac:dyDescent="0.3">
      <c r="A12" s="12">
        <f>AVERAGE(Table14[Net Profit %])</f>
        <v>37.304900860456414</v>
      </c>
      <c r="B12" s="13" t="s">
        <v>75</v>
      </c>
      <c r="C1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C4C-F397-439F-992B-13964FA83478}">
  <dimension ref="A1:AB65"/>
  <sheetViews>
    <sheetView workbookViewId="0">
      <selection activeCell="A15" sqref="A15"/>
    </sheetView>
  </sheetViews>
  <sheetFormatPr defaultRowHeight="14.4" x14ac:dyDescent="0.3"/>
  <cols>
    <col min="1" max="1" width="41.6640625" customWidth="1"/>
    <col min="2" max="2" width="21" customWidth="1"/>
    <col min="3" max="3" width="24.77734375" customWidth="1"/>
    <col min="4" max="4" width="15.5546875" customWidth="1"/>
    <col min="5" max="5" width="12.5546875" bestFit="1" customWidth="1"/>
    <col min="6" max="8" width="3" customWidth="1"/>
    <col min="9" max="9" width="10.5546875" customWidth="1"/>
    <col min="10" max="10" width="15" customWidth="1"/>
    <col min="12" max="12" width="12.109375" customWidth="1"/>
    <col min="13" max="13" width="17" customWidth="1"/>
    <col min="15" max="15" width="12.5546875" customWidth="1"/>
    <col min="16" max="16" width="24.77734375" customWidth="1"/>
    <col min="18" max="18" width="13.44140625" customWidth="1"/>
    <col min="19" max="19" width="20.109375" customWidth="1"/>
    <col min="21" max="21" width="12.5546875" customWidth="1"/>
    <col min="22" max="22" width="22.5546875" customWidth="1"/>
    <col min="25" max="25" width="18" customWidth="1"/>
    <col min="27" max="27" width="12.5546875" customWidth="1"/>
    <col min="28" max="28" width="28.5546875" customWidth="1"/>
  </cols>
  <sheetData>
    <row r="1" spans="1:28" x14ac:dyDescent="0.3">
      <c r="A1" s="17" t="s">
        <v>68</v>
      </c>
      <c r="B1" t="s">
        <v>77</v>
      </c>
      <c r="C1" t="s">
        <v>76</v>
      </c>
      <c r="E1" s="17" t="s">
        <v>68</v>
      </c>
      <c r="F1" t="s">
        <v>78</v>
      </c>
      <c r="G1" t="s">
        <v>79</v>
      </c>
      <c r="I1" s="17" t="s">
        <v>0</v>
      </c>
      <c r="J1" t="s">
        <v>80</v>
      </c>
      <c r="L1" t="s">
        <v>0</v>
      </c>
      <c r="M1" t="s">
        <v>98</v>
      </c>
      <c r="O1" s="17" t="s">
        <v>68</v>
      </c>
      <c r="P1" t="s">
        <v>67</v>
      </c>
      <c r="R1" t="s">
        <v>0</v>
      </c>
      <c r="S1" t="s">
        <v>100</v>
      </c>
      <c r="U1" s="17" t="s">
        <v>68</v>
      </c>
      <c r="V1" t="s">
        <v>81</v>
      </c>
      <c r="X1" t="s">
        <v>101</v>
      </c>
      <c r="Y1" t="s">
        <v>102</v>
      </c>
      <c r="AA1" s="17" t="s">
        <v>68</v>
      </c>
      <c r="AB1" t="s">
        <v>82</v>
      </c>
    </row>
    <row r="2" spans="1:28" x14ac:dyDescent="0.3">
      <c r="A2" s="18" t="s">
        <v>96</v>
      </c>
      <c r="B2">
        <v>116720</v>
      </c>
      <c r="C2">
        <v>178200</v>
      </c>
      <c r="E2" s="18" t="s">
        <v>96</v>
      </c>
      <c r="F2">
        <v>3240</v>
      </c>
      <c r="G2">
        <v>360</v>
      </c>
      <c r="I2" s="18" t="s">
        <v>93</v>
      </c>
      <c r="J2">
        <v>144250</v>
      </c>
      <c r="L2" s="18" t="s">
        <v>93</v>
      </c>
      <c r="M2">
        <v>144250</v>
      </c>
      <c r="O2" s="18" t="s">
        <v>38</v>
      </c>
      <c r="P2">
        <v>34</v>
      </c>
      <c r="R2" s="14" t="s">
        <v>99</v>
      </c>
      <c r="S2" s="15">
        <v>34</v>
      </c>
      <c r="U2" s="18" t="s">
        <v>96</v>
      </c>
      <c r="V2">
        <v>3600</v>
      </c>
      <c r="X2" s="18" t="s">
        <v>96</v>
      </c>
      <c r="Y2">
        <v>3600</v>
      </c>
      <c r="AA2" s="18" t="s">
        <v>30</v>
      </c>
      <c r="AB2">
        <v>4.0999999999999996</v>
      </c>
    </row>
    <row r="3" spans="1:28" x14ac:dyDescent="0.3">
      <c r="A3" s="18" t="s">
        <v>95</v>
      </c>
      <c r="B3">
        <v>168200</v>
      </c>
      <c r="C3">
        <v>267300</v>
      </c>
      <c r="E3" s="18" t="s">
        <v>95</v>
      </c>
      <c r="F3">
        <v>4860</v>
      </c>
      <c r="G3">
        <v>540</v>
      </c>
      <c r="I3" s="18" t="s">
        <v>97</v>
      </c>
      <c r="J3">
        <v>142750</v>
      </c>
      <c r="L3" s="18" t="s">
        <v>97</v>
      </c>
      <c r="M3">
        <v>142750</v>
      </c>
      <c r="O3" s="2">
        <v>4</v>
      </c>
      <c r="P3">
        <v>34</v>
      </c>
      <c r="R3" s="2" t="s">
        <v>95</v>
      </c>
      <c r="S3">
        <v>46</v>
      </c>
      <c r="U3" s="18" t="s">
        <v>95</v>
      </c>
      <c r="V3">
        <v>5400</v>
      </c>
      <c r="X3" s="18" t="s">
        <v>95</v>
      </c>
      <c r="Y3">
        <v>5400</v>
      </c>
      <c r="AA3" s="18" t="s">
        <v>45</v>
      </c>
      <c r="AB3">
        <v>5.2</v>
      </c>
    </row>
    <row r="4" spans="1:28" x14ac:dyDescent="0.3">
      <c r="A4" s="18" t="s">
        <v>94</v>
      </c>
      <c r="B4">
        <v>185200</v>
      </c>
      <c r="C4">
        <v>297000</v>
      </c>
      <c r="E4" s="18" t="s">
        <v>94</v>
      </c>
      <c r="F4">
        <v>5400</v>
      </c>
      <c r="G4">
        <v>600</v>
      </c>
      <c r="I4" s="18" t="s">
        <v>94</v>
      </c>
      <c r="J4">
        <v>111800</v>
      </c>
      <c r="L4" s="18" t="s">
        <v>94</v>
      </c>
      <c r="M4">
        <v>111800</v>
      </c>
      <c r="O4" s="18" t="s">
        <v>30</v>
      </c>
      <c r="P4">
        <v>46</v>
      </c>
      <c r="R4" s="14" t="s">
        <v>94</v>
      </c>
      <c r="S4" s="15">
        <v>53</v>
      </c>
      <c r="U4" s="18" t="s">
        <v>94</v>
      </c>
      <c r="V4">
        <v>6000</v>
      </c>
      <c r="X4" s="18" t="s">
        <v>94</v>
      </c>
      <c r="Y4">
        <v>6000</v>
      </c>
      <c r="AA4" s="18" t="s">
        <v>21</v>
      </c>
      <c r="AB4">
        <v>4.5</v>
      </c>
    </row>
    <row r="5" spans="1:28" x14ac:dyDescent="0.3">
      <c r="A5" s="18" t="s">
        <v>93</v>
      </c>
      <c r="B5">
        <v>227000</v>
      </c>
      <c r="C5">
        <v>371250</v>
      </c>
      <c r="E5" s="18" t="s">
        <v>93</v>
      </c>
      <c r="F5">
        <v>6750</v>
      </c>
      <c r="G5">
        <v>750</v>
      </c>
      <c r="I5" s="18" t="s">
        <v>95</v>
      </c>
      <c r="J5">
        <v>99100</v>
      </c>
      <c r="L5" s="18" t="s">
        <v>95</v>
      </c>
      <c r="M5">
        <v>99100</v>
      </c>
      <c r="O5" s="2">
        <v>3</v>
      </c>
      <c r="P5">
        <v>46</v>
      </c>
      <c r="R5" s="2" t="s">
        <v>93</v>
      </c>
      <c r="S5">
        <v>55</v>
      </c>
      <c r="U5" s="18" t="s">
        <v>93</v>
      </c>
      <c r="V5">
        <v>7500</v>
      </c>
      <c r="X5" s="18" t="s">
        <v>93</v>
      </c>
      <c r="Y5">
        <v>7500</v>
      </c>
      <c r="AA5" s="18" t="s">
        <v>9</v>
      </c>
      <c r="AB5">
        <v>5</v>
      </c>
    </row>
    <row r="6" spans="1:28" x14ac:dyDescent="0.3">
      <c r="A6" s="18" t="s">
        <v>97</v>
      </c>
      <c r="B6">
        <v>228500</v>
      </c>
      <c r="C6">
        <v>371250</v>
      </c>
      <c r="E6" s="18" t="s">
        <v>97</v>
      </c>
      <c r="F6">
        <v>6750</v>
      </c>
      <c r="G6">
        <v>750</v>
      </c>
      <c r="I6" s="18" t="s">
        <v>96</v>
      </c>
      <c r="J6">
        <v>61480</v>
      </c>
      <c r="L6" s="18" t="s">
        <v>96</v>
      </c>
      <c r="M6">
        <v>61480</v>
      </c>
      <c r="O6" s="18" t="s">
        <v>21</v>
      </c>
      <c r="P6">
        <v>53</v>
      </c>
      <c r="R6" s="19" t="s">
        <v>97</v>
      </c>
      <c r="S6" s="20">
        <v>60</v>
      </c>
      <c r="U6" s="18" t="s">
        <v>97</v>
      </c>
      <c r="V6">
        <v>7500</v>
      </c>
      <c r="X6" s="18" t="s">
        <v>97</v>
      </c>
      <c r="Y6">
        <v>7500</v>
      </c>
      <c r="AA6" s="18" t="s">
        <v>38</v>
      </c>
      <c r="AB6">
        <v>3.8</v>
      </c>
    </row>
    <row r="7" spans="1:28" x14ac:dyDescent="0.3">
      <c r="A7" s="18" t="s">
        <v>69</v>
      </c>
      <c r="B7">
        <v>925620</v>
      </c>
      <c r="C7">
        <v>1485000</v>
      </c>
      <c r="E7" s="18" t="s">
        <v>69</v>
      </c>
      <c r="F7">
        <v>27000</v>
      </c>
      <c r="G7">
        <v>3000</v>
      </c>
      <c r="I7" s="18" t="s">
        <v>69</v>
      </c>
      <c r="J7">
        <v>559380</v>
      </c>
      <c r="O7" s="2">
        <v>2</v>
      </c>
      <c r="P7">
        <v>53</v>
      </c>
      <c r="R7" s="2"/>
      <c r="U7" s="18" t="s">
        <v>69</v>
      </c>
      <c r="V7">
        <v>30000</v>
      </c>
      <c r="AA7" s="18" t="s">
        <v>69</v>
      </c>
      <c r="AB7">
        <v>22.6</v>
      </c>
    </row>
    <row r="8" spans="1:28" x14ac:dyDescent="0.3">
      <c r="O8" s="18" t="s">
        <v>9</v>
      </c>
      <c r="P8">
        <v>55</v>
      </c>
      <c r="R8" s="14"/>
      <c r="S8" s="15"/>
    </row>
    <row r="9" spans="1:28" x14ac:dyDescent="0.3">
      <c r="A9" s="18"/>
      <c r="O9" s="2">
        <v>1</v>
      </c>
      <c r="P9">
        <v>55</v>
      </c>
      <c r="R9" s="2"/>
    </row>
    <row r="10" spans="1:28" x14ac:dyDescent="0.3">
      <c r="A10" t="s">
        <v>103</v>
      </c>
      <c r="B10" t="s">
        <v>104</v>
      </c>
      <c r="C10" s="17" t="s">
        <v>67</v>
      </c>
      <c r="D10" s="17" t="s">
        <v>91</v>
      </c>
      <c r="O10" s="18" t="s">
        <v>45</v>
      </c>
      <c r="P10">
        <v>60</v>
      </c>
      <c r="R10" s="14"/>
      <c r="S10" s="15"/>
    </row>
    <row r="11" spans="1:28" x14ac:dyDescent="0.3">
      <c r="A11" s="18" t="s">
        <v>84</v>
      </c>
      <c r="B11">
        <v>41400</v>
      </c>
      <c r="C11" s="17" t="s">
        <v>68</v>
      </c>
      <c r="D11">
        <v>1</v>
      </c>
      <c r="E11" t="s">
        <v>69</v>
      </c>
      <c r="O11" s="2">
        <v>5</v>
      </c>
      <c r="P11">
        <v>60</v>
      </c>
      <c r="R11" s="2"/>
    </row>
    <row r="12" spans="1:28" x14ac:dyDescent="0.3">
      <c r="A12" s="18" t="s">
        <v>106</v>
      </c>
      <c r="B12">
        <v>840000</v>
      </c>
      <c r="C12" s="18" t="s">
        <v>16</v>
      </c>
      <c r="D12">
        <v>3</v>
      </c>
      <c r="E12">
        <v>3</v>
      </c>
      <c r="O12" s="18" t="s">
        <v>69</v>
      </c>
      <c r="P12">
        <v>248</v>
      </c>
    </row>
    <row r="13" spans="1:28" x14ac:dyDescent="0.3">
      <c r="A13" s="18" t="s">
        <v>85</v>
      </c>
      <c r="B13" s="3">
        <v>1000</v>
      </c>
      <c r="C13" s="18" t="s">
        <v>13</v>
      </c>
      <c r="D13">
        <v>4</v>
      </c>
      <c r="E13">
        <v>4</v>
      </c>
    </row>
    <row r="14" spans="1:28" x14ac:dyDescent="0.3">
      <c r="A14" s="18" t="s">
        <v>83</v>
      </c>
      <c r="B14">
        <v>39220</v>
      </c>
      <c r="C14" s="18" t="s">
        <v>10</v>
      </c>
      <c r="D14">
        <v>4</v>
      </c>
      <c r="E14">
        <v>4</v>
      </c>
    </row>
    <row r="15" spans="1:28" x14ac:dyDescent="0.3">
      <c r="C15" s="18" t="s">
        <v>20</v>
      </c>
      <c r="D15">
        <v>5</v>
      </c>
      <c r="E15">
        <v>5</v>
      </c>
    </row>
    <row r="16" spans="1:28" x14ac:dyDescent="0.3">
      <c r="C16" s="18" t="s">
        <v>14</v>
      </c>
      <c r="D16">
        <v>5</v>
      </c>
      <c r="E16">
        <v>5</v>
      </c>
    </row>
    <row r="17" spans="1:5" x14ac:dyDescent="0.3">
      <c r="A17" s="14"/>
      <c r="B17" s="15"/>
      <c r="C17" s="18" t="s">
        <v>15</v>
      </c>
      <c r="D17">
        <v>6</v>
      </c>
      <c r="E17">
        <v>6</v>
      </c>
    </row>
    <row r="18" spans="1:5" x14ac:dyDescent="0.3">
      <c r="A18" s="2"/>
      <c r="C18" s="18" t="s">
        <v>18</v>
      </c>
      <c r="D18">
        <v>6</v>
      </c>
      <c r="E18">
        <v>6</v>
      </c>
    </row>
    <row r="19" spans="1:5" x14ac:dyDescent="0.3">
      <c r="A19" s="2"/>
      <c r="C19" s="18" t="s">
        <v>19</v>
      </c>
      <c r="D19">
        <v>7</v>
      </c>
      <c r="E19">
        <v>7</v>
      </c>
    </row>
    <row r="20" spans="1:5" x14ac:dyDescent="0.3">
      <c r="A20" s="2"/>
      <c r="C20" s="18" t="s">
        <v>17</v>
      </c>
      <c r="D20">
        <v>7</v>
      </c>
      <c r="E20">
        <v>7</v>
      </c>
    </row>
    <row r="21" spans="1:5" x14ac:dyDescent="0.3">
      <c r="A21" s="2"/>
      <c r="C21" s="18" t="s">
        <v>12</v>
      </c>
      <c r="D21">
        <v>8</v>
      </c>
      <c r="E21">
        <v>8</v>
      </c>
    </row>
    <row r="22" spans="1:5" x14ac:dyDescent="0.3">
      <c r="A22" s="2"/>
      <c r="C22" s="18" t="s">
        <v>69</v>
      </c>
      <c r="D22">
        <v>55</v>
      </c>
      <c r="E22">
        <v>55</v>
      </c>
    </row>
    <row r="23" spans="1:5" x14ac:dyDescent="0.3">
      <c r="A23" s="2"/>
    </row>
    <row r="24" spans="1:5" x14ac:dyDescent="0.3">
      <c r="A24" s="2"/>
    </row>
    <row r="25" spans="1:5" x14ac:dyDescent="0.3">
      <c r="A25" s="2"/>
    </row>
    <row r="26" spans="1:5" x14ac:dyDescent="0.3">
      <c r="A26" s="2"/>
    </row>
    <row r="27" spans="1:5" x14ac:dyDescent="0.3">
      <c r="A27" s="2"/>
    </row>
    <row r="28" spans="1:5" x14ac:dyDescent="0.3">
      <c r="A28" s="14"/>
      <c r="B28" s="15"/>
    </row>
    <row r="29" spans="1:5" x14ac:dyDescent="0.3">
      <c r="A29" s="2"/>
    </row>
    <row r="30" spans="1:5" x14ac:dyDescent="0.3">
      <c r="A30" s="2"/>
    </row>
    <row r="31" spans="1:5" x14ac:dyDescent="0.3">
      <c r="A31" s="2"/>
    </row>
    <row r="32" spans="1:5" x14ac:dyDescent="0.3">
      <c r="A32" s="2"/>
    </row>
    <row r="33" spans="1:2" x14ac:dyDescent="0.3">
      <c r="A33" s="2"/>
    </row>
    <row r="34" spans="1:2" x14ac:dyDescent="0.3">
      <c r="A34" s="2"/>
    </row>
    <row r="35" spans="1:2" x14ac:dyDescent="0.3">
      <c r="A35" s="2"/>
    </row>
    <row r="36" spans="1:2" x14ac:dyDescent="0.3">
      <c r="A36" s="2"/>
    </row>
    <row r="37" spans="1:2" x14ac:dyDescent="0.3">
      <c r="A37" s="14"/>
      <c r="B37" s="15"/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14"/>
      <c r="B46" s="15"/>
    </row>
    <row r="47" spans="1:2" x14ac:dyDescent="0.3">
      <c r="A47" s="2"/>
    </row>
    <row r="48" spans="1:2" x14ac:dyDescent="0.3">
      <c r="A48" s="2"/>
    </row>
    <row r="49" spans="1:2" x14ac:dyDescent="0.3">
      <c r="A49" s="2"/>
    </row>
    <row r="50" spans="1:2" x14ac:dyDescent="0.3">
      <c r="A50" s="2"/>
    </row>
    <row r="51" spans="1:2" x14ac:dyDescent="0.3">
      <c r="A51" s="2"/>
    </row>
    <row r="52" spans="1:2" x14ac:dyDescent="0.3">
      <c r="A52" s="2"/>
    </row>
    <row r="53" spans="1:2" x14ac:dyDescent="0.3">
      <c r="A53" s="2"/>
    </row>
    <row r="54" spans="1:2" x14ac:dyDescent="0.3">
      <c r="A54" s="2"/>
    </row>
    <row r="55" spans="1:2" x14ac:dyDescent="0.3">
      <c r="A55" s="14"/>
      <c r="B55" s="15"/>
    </row>
    <row r="56" spans="1:2" x14ac:dyDescent="0.3">
      <c r="A56" s="2"/>
    </row>
    <row r="57" spans="1:2" x14ac:dyDescent="0.3">
      <c r="A57" s="2"/>
    </row>
    <row r="58" spans="1:2" x14ac:dyDescent="0.3">
      <c r="A58" s="2"/>
    </row>
    <row r="59" spans="1:2" x14ac:dyDescent="0.3">
      <c r="A59" s="2"/>
    </row>
    <row r="60" spans="1:2" x14ac:dyDescent="0.3">
      <c r="A60" s="2"/>
    </row>
    <row r="61" spans="1:2" x14ac:dyDescent="0.3">
      <c r="A61" s="2"/>
    </row>
    <row r="62" spans="1:2" x14ac:dyDescent="0.3">
      <c r="A62" s="2"/>
    </row>
    <row r="63" spans="1:2" x14ac:dyDescent="0.3">
      <c r="A63" s="2"/>
    </row>
    <row r="64" spans="1:2" x14ac:dyDescent="0.3">
      <c r="A64" s="2"/>
    </row>
    <row r="65" spans="1:1" x14ac:dyDescent="0.3">
      <c r="A65" s="2"/>
    </row>
  </sheetData>
  <pageMargins left="0.7" right="0.7" top="0.75" bottom="0.75" header="0.3" footer="0.3"/>
  <drawing r:id="rId8"/>
  <tableParts count="4"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51F1-E4AA-4D8F-BF38-996470AA2F43}">
  <dimension ref="A1"/>
  <sheetViews>
    <sheetView tabSelected="1" topLeftCell="A7" zoomScaleNormal="100" workbookViewId="0">
      <selection sqref="A1:XFD1048576"/>
    </sheetView>
  </sheetViews>
  <sheetFormatPr defaultRowHeight="20.399999999999999" customHeight="1" x14ac:dyDescent="0.3"/>
  <cols>
    <col min="1" max="16384" width="8.88671875" style="21"/>
  </cols>
  <sheetData/>
  <mergeCells count="1">
    <mergeCell ref="A1:XFD1048576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Sheet2</vt:lpstr>
      <vt:lpstr> Route wise  Summary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Bhavishya Goyal</dc:creator>
  <cp:lastModifiedBy>Bhavishya Goyal</cp:lastModifiedBy>
  <cp:lastPrinted>2025-09-18T15:08:40Z</cp:lastPrinted>
  <dcterms:created xsi:type="dcterms:W3CDTF">2025-09-12T07:37:54Z</dcterms:created>
  <dcterms:modified xsi:type="dcterms:W3CDTF">2025-09-20T05:49:16Z</dcterms:modified>
</cp:coreProperties>
</file>