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drawings/drawing2.xml" ContentType="application/vnd.openxmlformats-officedocument.drawing+xml"/>
  <Override PartName="/xl/activeX/activeX4.xml" ContentType="application/vnd.ms-office.activeX+xml"/>
  <Override PartName="/xl/drawings/drawing3.xml" ContentType="application/vnd.openxmlformats-officedocument.drawing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ruti Choubey\Documents\"/>
    </mc:Choice>
  </mc:AlternateContent>
  <bookViews>
    <workbookView xWindow="0" yWindow="0" windowWidth="23040" windowHeight="9192"/>
  </bookViews>
  <sheets>
    <sheet name="Database" sheetId="61" r:id="rId1"/>
    <sheet name="Consolidation" sheetId="62" r:id="rId2"/>
    <sheet name="Salary Slip" sheetId="1" r:id="rId3"/>
  </sheets>
  <definedNames>
    <definedName name="_xlnm.Database">Database!$A$1:$AZ$99</definedName>
    <definedName name="_xlnm.Print_Area" localSheetId="1">Consolidation!$A$1:$R$37</definedName>
    <definedName name="_xlnm.Print_Area" localSheetId="2">'Salary Slip'!$A$1:$N$27</definedName>
  </definedNames>
  <calcPr calcId="162913"/>
</workbook>
</file>

<file path=xl/calcChain.xml><?xml version="1.0" encoding="utf-8"?>
<calcChain xmlns="http://schemas.openxmlformats.org/spreadsheetml/2006/main">
  <c r="P28" i="61" l="1"/>
  <c r="B1" i="1"/>
  <c r="A1" i="62" s="1"/>
  <c r="AF49" i="61" l="1"/>
  <c r="AF48" i="61"/>
  <c r="AF47" i="61"/>
  <c r="AF46" i="61"/>
  <c r="AF45" i="61"/>
  <c r="AF44" i="61"/>
  <c r="AF43" i="61"/>
  <c r="AF42" i="61"/>
  <c r="AF41" i="61"/>
  <c r="AF40" i="61"/>
  <c r="AF39" i="61"/>
  <c r="AF38" i="61"/>
  <c r="AF37" i="61"/>
  <c r="AF36" i="61"/>
  <c r="AF35" i="61"/>
  <c r="AF34" i="61"/>
  <c r="AF33" i="61"/>
  <c r="AF32" i="61"/>
  <c r="AF31" i="61"/>
  <c r="AF30" i="61"/>
  <c r="AF29" i="61"/>
  <c r="AF28" i="61"/>
  <c r="AF27" i="61"/>
  <c r="AF26" i="61"/>
  <c r="AF25" i="61"/>
  <c r="AF24" i="61"/>
  <c r="AF23" i="61"/>
  <c r="AF22" i="61"/>
  <c r="AF21" i="61"/>
  <c r="AF20" i="61"/>
  <c r="AF19" i="61"/>
  <c r="AF18" i="61"/>
  <c r="AF17" i="61"/>
  <c r="AF16" i="61"/>
  <c r="AF15" i="61"/>
  <c r="AF14" i="61"/>
  <c r="AF13" i="61"/>
  <c r="AF12" i="61"/>
  <c r="AF11" i="61"/>
  <c r="AF10" i="61"/>
  <c r="AF9" i="61"/>
  <c r="AF8" i="61"/>
  <c r="AF7" i="61"/>
  <c r="AF6" i="61"/>
  <c r="AF5" i="61"/>
  <c r="C28" i="61"/>
  <c r="C27" i="61"/>
  <c r="C26" i="61"/>
  <c r="C25" i="61"/>
  <c r="C24" i="61"/>
  <c r="C23" i="61"/>
  <c r="C22" i="61"/>
  <c r="C21" i="61"/>
  <c r="C20" i="61"/>
  <c r="C19" i="61"/>
  <c r="C18" i="61"/>
  <c r="C17" i="61"/>
  <c r="C16" i="61"/>
  <c r="C15" i="61"/>
  <c r="C14" i="61"/>
  <c r="C13" i="61"/>
  <c r="C12" i="61"/>
  <c r="C11" i="61"/>
  <c r="C10" i="61"/>
  <c r="C9" i="61"/>
  <c r="C8" i="61"/>
  <c r="C7" i="61"/>
  <c r="C6" i="61"/>
  <c r="C5" i="61"/>
  <c r="C49" i="61"/>
  <c r="C48" i="61"/>
  <c r="C47" i="61"/>
  <c r="C46" i="61"/>
  <c r="C45" i="61"/>
  <c r="C44" i="61"/>
  <c r="C43" i="61"/>
  <c r="C42" i="61"/>
  <c r="C41" i="61"/>
  <c r="C40" i="61"/>
  <c r="C39" i="61"/>
  <c r="C38" i="61"/>
  <c r="C37" i="61"/>
  <c r="C36" i="61"/>
  <c r="C35" i="61"/>
  <c r="C34" i="61"/>
  <c r="C33" i="61"/>
  <c r="C32" i="61"/>
  <c r="C31" i="61"/>
  <c r="C30" i="61"/>
  <c r="C29" i="61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28" i="61"/>
  <c r="D49" i="61"/>
  <c r="D48" i="61"/>
  <c r="D47" i="61"/>
  <c r="D46" i="61"/>
  <c r="D45" i="61"/>
  <c r="D44" i="61"/>
  <c r="D43" i="61"/>
  <c r="D42" i="61"/>
  <c r="D41" i="61"/>
  <c r="D40" i="61"/>
  <c r="D39" i="61"/>
  <c r="D38" i="61"/>
  <c r="D37" i="61"/>
  <c r="D36" i="61"/>
  <c r="D35" i="61"/>
  <c r="D34" i="61"/>
  <c r="D33" i="61"/>
  <c r="D32" i="61"/>
  <c r="D31" i="61"/>
  <c r="D30" i="61"/>
  <c r="D29" i="61"/>
  <c r="P49" i="61" l="1"/>
  <c r="P48" i="61"/>
  <c r="P47" i="61"/>
  <c r="P46" i="61"/>
  <c r="P45" i="61"/>
  <c r="P44" i="61"/>
  <c r="P43" i="61"/>
  <c r="P42" i="61"/>
  <c r="P41" i="61"/>
  <c r="P40" i="61"/>
  <c r="P39" i="61"/>
  <c r="P38" i="61"/>
  <c r="P37" i="61"/>
  <c r="P36" i="61"/>
  <c r="P35" i="61"/>
  <c r="P34" i="61"/>
  <c r="P33" i="61"/>
  <c r="P32" i="61"/>
  <c r="P31" i="61"/>
  <c r="P30" i="61"/>
  <c r="P29" i="61"/>
  <c r="X49" i="61"/>
  <c r="X48" i="61"/>
  <c r="X47" i="61"/>
  <c r="X46" i="61"/>
  <c r="X45" i="61"/>
  <c r="X44" i="61"/>
  <c r="X43" i="61"/>
  <c r="X42" i="61"/>
  <c r="X41" i="61"/>
  <c r="X40" i="61"/>
  <c r="X39" i="61"/>
  <c r="X38" i="61"/>
  <c r="X37" i="61"/>
  <c r="X36" i="61"/>
  <c r="X35" i="61"/>
  <c r="X34" i="61"/>
  <c r="X33" i="61"/>
  <c r="X32" i="61"/>
  <c r="X31" i="61"/>
  <c r="X30" i="61"/>
  <c r="X29" i="61"/>
  <c r="X28" i="61"/>
  <c r="X27" i="61"/>
  <c r="X26" i="61"/>
  <c r="X25" i="61"/>
  <c r="J3" i="61"/>
  <c r="A2" i="62" l="1"/>
  <c r="B27" i="1"/>
  <c r="P25" i="62"/>
  <c r="O25" i="62"/>
  <c r="N25" i="62"/>
  <c r="K25" i="62"/>
  <c r="J25" i="62"/>
  <c r="C25" i="62"/>
  <c r="B25" i="62"/>
  <c r="B12" i="1" l="1"/>
  <c r="C22" i="62" l="1"/>
  <c r="C23" i="62"/>
  <c r="B23" i="62" l="1"/>
  <c r="Q20" i="1"/>
  <c r="F19" i="1" s="1"/>
  <c r="AE49" i="61" l="1"/>
  <c r="AE48" i="61"/>
  <c r="AE47" i="61"/>
  <c r="AE46" i="61"/>
  <c r="AE45" i="61"/>
  <c r="AE44" i="61"/>
  <c r="AE43" i="61"/>
  <c r="AE42" i="61"/>
  <c r="AE41" i="61"/>
  <c r="AE40" i="61"/>
  <c r="AE39" i="61"/>
  <c r="AE38" i="61"/>
  <c r="AE37" i="61"/>
  <c r="AE36" i="61"/>
  <c r="AE35" i="61"/>
  <c r="AE34" i="61"/>
  <c r="AE33" i="61"/>
  <c r="AE32" i="61"/>
  <c r="AE31" i="61"/>
  <c r="AE30" i="61"/>
  <c r="AE29" i="61"/>
  <c r="AE28" i="61"/>
  <c r="AE27" i="61"/>
  <c r="AE26" i="61"/>
  <c r="AE25" i="61"/>
  <c r="AE24" i="61"/>
  <c r="AE23" i="61"/>
  <c r="AE22" i="61"/>
  <c r="AE21" i="61"/>
  <c r="AE20" i="61"/>
  <c r="AE19" i="61"/>
  <c r="AE18" i="61"/>
  <c r="AE16" i="61"/>
  <c r="AE15" i="61"/>
  <c r="AE14" i="61"/>
  <c r="AE13" i="61"/>
  <c r="AE12" i="61"/>
  <c r="AE11" i="61"/>
  <c r="AE10" i="61"/>
  <c r="AE9" i="61"/>
  <c r="AE8" i="61"/>
  <c r="AE7" i="61"/>
  <c r="AE6" i="61"/>
  <c r="AE5" i="61"/>
  <c r="AE4" i="61"/>
  <c r="AE17" i="61"/>
  <c r="AB49" i="61"/>
  <c r="AB48" i="61"/>
  <c r="AB47" i="61"/>
  <c r="AB46" i="61"/>
  <c r="AB45" i="61"/>
  <c r="AB44" i="61"/>
  <c r="AB43" i="61"/>
  <c r="AB42" i="61"/>
  <c r="AB41" i="61"/>
  <c r="AB40" i="61"/>
  <c r="AB39" i="61"/>
  <c r="AB38" i="61"/>
  <c r="AB37" i="61"/>
  <c r="AB36" i="61"/>
  <c r="AB35" i="61"/>
  <c r="AB34" i="61"/>
  <c r="AB33" i="61"/>
  <c r="AB32" i="61"/>
  <c r="AB31" i="61"/>
  <c r="AB30" i="61"/>
  <c r="AB29" i="61"/>
  <c r="AB28" i="61"/>
  <c r="AB27" i="61"/>
  <c r="AB26" i="61"/>
  <c r="AB25" i="61"/>
  <c r="M31" i="62" l="1"/>
  <c r="M28" i="62"/>
  <c r="P24" i="62"/>
  <c r="O24" i="62"/>
  <c r="N24" i="62"/>
  <c r="K24" i="62"/>
  <c r="J24" i="62"/>
  <c r="C24" i="62"/>
  <c r="B24" i="62"/>
  <c r="P23" i="62"/>
  <c r="O23" i="62"/>
  <c r="N23" i="62"/>
  <c r="K23" i="62"/>
  <c r="J23" i="62"/>
  <c r="P22" i="62"/>
  <c r="O22" i="62"/>
  <c r="N22" i="62"/>
  <c r="K22" i="62"/>
  <c r="J22" i="62"/>
  <c r="B22" i="62"/>
  <c r="P21" i="62"/>
  <c r="O21" i="62"/>
  <c r="N21" i="62"/>
  <c r="K21" i="62"/>
  <c r="J21" i="62"/>
  <c r="C21" i="62"/>
  <c r="B21" i="62"/>
  <c r="P20" i="62"/>
  <c r="O20" i="62"/>
  <c r="N20" i="62"/>
  <c r="K20" i="62"/>
  <c r="J20" i="62"/>
  <c r="C20" i="62"/>
  <c r="B20" i="62"/>
  <c r="R3" i="62"/>
  <c r="P19" i="62"/>
  <c r="O19" i="62"/>
  <c r="N19" i="62"/>
  <c r="P18" i="62"/>
  <c r="O18" i="62"/>
  <c r="N18" i="62"/>
  <c r="P17" i="62"/>
  <c r="O17" i="62"/>
  <c r="N17" i="62"/>
  <c r="P16" i="62"/>
  <c r="O16" i="62"/>
  <c r="N16" i="62"/>
  <c r="P15" i="62"/>
  <c r="O15" i="62"/>
  <c r="N15" i="62"/>
  <c r="P14" i="62"/>
  <c r="O14" i="62"/>
  <c r="N14" i="62"/>
  <c r="P13" i="62"/>
  <c r="O13" i="62"/>
  <c r="N13" i="62"/>
  <c r="P12" i="62"/>
  <c r="O12" i="62"/>
  <c r="N12" i="62"/>
  <c r="P11" i="62"/>
  <c r="O11" i="62"/>
  <c r="N11" i="62"/>
  <c r="P10" i="62"/>
  <c r="O10" i="62"/>
  <c r="N10" i="62"/>
  <c r="P9" i="62"/>
  <c r="O9" i="62"/>
  <c r="N9" i="62"/>
  <c r="P8" i="62"/>
  <c r="O8" i="62"/>
  <c r="N8" i="62"/>
  <c r="P7" i="62"/>
  <c r="O7" i="62"/>
  <c r="N7" i="62"/>
  <c r="P6" i="62"/>
  <c r="O6" i="62"/>
  <c r="N6" i="62"/>
  <c r="P5" i="62"/>
  <c r="O5" i="62"/>
  <c r="N5" i="62"/>
  <c r="M3" i="62"/>
  <c r="Q4" i="62"/>
  <c r="P4" i="62"/>
  <c r="O4" i="62"/>
  <c r="N4" i="62"/>
  <c r="M4" i="62"/>
  <c r="D3" i="62"/>
  <c r="K19" i="62"/>
  <c r="J19" i="62"/>
  <c r="K18" i="62"/>
  <c r="J18" i="62"/>
  <c r="K17" i="62"/>
  <c r="J17" i="62"/>
  <c r="K16" i="62"/>
  <c r="J16" i="62"/>
  <c r="K15" i="62"/>
  <c r="J15" i="62"/>
  <c r="K14" i="62"/>
  <c r="J14" i="62"/>
  <c r="K13" i="62"/>
  <c r="J13" i="62"/>
  <c r="K12" i="62"/>
  <c r="J12" i="62"/>
  <c r="K11" i="62"/>
  <c r="J11" i="62"/>
  <c r="K10" i="62"/>
  <c r="J10" i="62"/>
  <c r="K9" i="62"/>
  <c r="J9" i="62"/>
  <c r="K8" i="62"/>
  <c r="J8" i="62"/>
  <c r="K7" i="62"/>
  <c r="J7" i="62"/>
  <c r="K6" i="62"/>
  <c r="J6" i="62"/>
  <c r="K5" i="62"/>
  <c r="J5" i="62"/>
  <c r="L3" i="62"/>
  <c r="K4" i="62"/>
  <c r="J4" i="62"/>
  <c r="G4" i="62"/>
  <c r="F4" i="62"/>
  <c r="E4" i="62"/>
  <c r="D4" i="62"/>
  <c r="I4" i="62"/>
  <c r="H4" i="62"/>
  <c r="C19" i="62"/>
  <c r="C18" i="62"/>
  <c r="C17" i="62"/>
  <c r="C16" i="62"/>
  <c r="C15" i="62"/>
  <c r="C14" i="62"/>
  <c r="C13" i="62"/>
  <c r="C12" i="62"/>
  <c r="C11" i="62"/>
  <c r="C10" i="62"/>
  <c r="C9" i="62"/>
  <c r="C8" i="62"/>
  <c r="C7" i="62"/>
  <c r="C6" i="62"/>
  <c r="C5" i="62"/>
  <c r="B19" i="62"/>
  <c r="B18" i="62"/>
  <c r="B17" i="62"/>
  <c r="B16" i="62"/>
  <c r="B15" i="62"/>
  <c r="B14" i="62"/>
  <c r="B13" i="62"/>
  <c r="B12" i="62"/>
  <c r="B11" i="62"/>
  <c r="B10" i="62"/>
  <c r="B9" i="62"/>
  <c r="B8" i="62"/>
  <c r="B7" i="62"/>
  <c r="B6" i="62"/>
  <c r="B5" i="62"/>
  <c r="C4" i="1"/>
  <c r="B2" i="1"/>
  <c r="A6" i="62" l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18" i="62" s="1"/>
  <c r="A19" i="62" s="1"/>
  <c r="A20" i="62" s="1"/>
  <c r="A21" i="62" s="1"/>
  <c r="A22" i="62" s="1"/>
  <c r="A23" i="62" s="1"/>
  <c r="A24" i="62" s="1"/>
  <c r="A25" i="62" s="1"/>
  <c r="H27" i="61"/>
  <c r="Q21" i="1"/>
  <c r="F17" i="1" s="1"/>
  <c r="Q19" i="1"/>
  <c r="F18" i="1" s="1"/>
  <c r="Q16" i="1"/>
  <c r="Q15" i="1"/>
  <c r="Q7" i="1"/>
  <c r="Q4" i="1"/>
  <c r="Q6" i="1"/>
  <c r="Q5" i="1"/>
  <c r="J27" i="61" l="1"/>
  <c r="K27" i="61" s="1"/>
  <c r="P27" i="61"/>
  <c r="Q3" i="1"/>
  <c r="B1" i="61"/>
  <c r="C1" i="61" s="1"/>
  <c r="D1" i="61" s="1"/>
  <c r="E1" i="61" s="1"/>
  <c r="F1" i="61" s="1"/>
  <c r="G1" i="61" s="1"/>
  <c r="H1" i="61" s="1"/>
  <c r="I1" i="61" s="1"/>
  <c r="J1" i="61" s="1"/>
  <c r="K1" i="61" s="1"/>
  <c r="L1" i="61" s="1"/>
  <c r="M1" i="61" s="1"/>
  <c r="N1" i="61" s="1"/>
  <c r="O1" i="61" s="1"/>
  <c r="P1" i="61" s="1"/>
  <c r="Q1" i="61" s="1"/>
  <c r="R1" i="61" s="1"/>
  <c r="S1" i="61" s="1"/>
  <c r="T1" i="61" s="1"/>
  <c r="U1" i="61" s="1"/>
  <c r="V1" i="61" s="1"/>
  <c r="W1" i="61" s="1"/>
  <c r="X1" i="61" s="1"/>
  <c r="Y1" i="61" s="1"/>
  <c r="Z1" i="61" s="1"/>
  <c r="AA1" i="61" s="1"/>
  <c r="AB1" i="61" s="1"/>
  <c r="AC1" i="61" s="1"/>
  <c r="AD1" i="61" s="1"/>
  <c r="AE1" i="61" s="1"/>
  <c r="AF1" i="61" s="1"/>
  <c r="AG1" i="61" s="1"/>
  <c r="AH1" i="61" s="1"/>
  <c r="AI1" i="61" s="1"/>
  <c r="AJ1" i="61" s="1"/>
  <c r="M27" i="61" l="1"/>
  <c r="L27" i="61"/>
  <c r="H49" i="61"/>
  <c r="H48" i="61"/>
  <c r="H47" i="61"/>
  <c r="H46" i="61"/>
  <c r="H45" i="61"/>
  <c r="H44" i="61"/>
  <c r="H43" i="61"/>
  <c r="H42" i="61"/>
  <c r="H41" i="61"/>
  <c r="H40" i="61"/>
  <c r="H39" i="61"/>
  <c r="H38" i="61"/>
  <c r="H37" i="61"/>
  <c r="H36" i="61"/>
  <c r="H35" i="61"/>
  <c r="H34" i="61"/>
  <c r="H33" i="61"/>
  <c r="H32" i="61"/>
  <c r="H31" i="61"/>
  <c r="H30" i="61"/>
  <c r="H29" i="61"/>
  <c r="H28" i="61"/>
  <c r="H26" i="61"/>
  <c r="H25" i="61"/>
  <c r="N25" i="61" s="1"/>
  <c r="H24" i="61"/>
  <c r="H23" i="61"/>
  <c r="H22" i="61"/>
  <c r="H21" i="61"/>
  <c r="H20" i="61"/>
  <c r="H19" i="61"/>
  <c r="H18" i="61"/>
  <c r="H17" i="61"/>
  <c r="H16" i="61"/>
  <c r="H15" i="61"/>
  <c r="H14" i="61"/>
  <c r="H13" i="61"/>
  <c r="H12" i="61"/>
  <c r="H11" i="61"/>
  <c r="H10" i="61"/>
  <c r="H9" i="61"/>
  <c r="H8" i="61"/>
  <c r="H7" i="61"/>
  <c r="H6" i="61"/>
  <c r="H5" i="61"/>
  <c r="H4" i="61"/>
  <c r="I4" i="1"/>
  <c r="G4" i="1"/>
  <c r="P22" i="1"/>
  <c r="P17" i="1"/>
  <c r="M5" i="1"/>
  <c r="P9" i="61" l="1"/>
  <c r="H10" i="62" s="1"/>
  <c r="O9" i="61"/>
  <c r="J9" i="61"/>
  <c r="K9" i="61" s="1"/>
  <c r="P17" i="61"/>
  <c r="H18" i="62" s="1"/>
  <c r="O17" i="61"/>
  <c r="J17" i="61"/>
  <c r="K17" i="61" s="1"/>
  <c r="P25" i="61"/>
  <c r="J25" i="61"/>
  <c r="L25" i="61" s="1"/>
  <c r="T34" i="61"/>
  <c r="L34" i="61"/>
  <c r="R34" i="61"/>
  <c r="S34" i="61" s="1"/>
  <c r="K34" i="61"/>
  <c r="M34" i="61"/>
  <c r="J34" i="61"/>
  <c r="O34" i="61"/>
  <c r="T38" i="61"/>
  <c r="L38" i="61"/>
  <c r="K38" i="61"/>
  <c r="R38" i="61"/>
  <c r="S38" i="61" s="1"/>
  <c r="J38" i="61"/>
  <c r="O38" i="61"/>
  <c r="M38" i="61"/>
  <c r="T42" i="61"/>
  <c r="L42" i="61"/>
  <c r="R42" i="61"/>
  <c r="K42" i="61"/>
  <c r="J42" i="61"/>
  <c r="O42" i="61"/>
  <c r="M42" i="61"/>
  <c r="T46" i="61"/>
  <c r="L46" i="61"/>
  <c r="K46" i="61"/>
  <c r="R46" i="61"/>
  <c r="O46" i="61"/>
  <c r="J46" i="61"/>
  <c r="M46" i="61"/>
  <c r="J6" i="61"/>
  <c r="M6" i="61" s="1"/>
  <c r="F7" i="62" s="1"/>
  <c r="P6" i="61"/>
  <c r="H7" i="62" s="1"/>
  <c r="O6" i="61"/>
  <c r="G7" i="62" s="1"/>
  <c r="O10" i="61"/>
  <c r="G11" i="62" s="1"/>
  <c r="P10" i="61"/>
  <c r="H11" i="62" s="1"/>
  <c r="J10" i="61"/>
  <c r="L10" i="61" s="1"/>
  <c r="O14" i="61"/>
  <c r="P14" i="61"/>
  <c r="H15" i="62" s="1"/>
  <c r="J14" i="61"/>
  <c r="L14" i="61" s="1"/>
  <c r="E15" i="62" s="1"/>
  <c r="J18" i="61"/>
  <c r="L18" i="61" s="1"/>
  <c r="P18" i="61"/>
  <c r="H19" i="62" s="1"/>
  <c r="J22" i="61"/>
  <c r="K22" i="61" s="1"/>
  <c r="P22" i="61"/>
  <c r="H23" i="62" s="1"/>
  <c r="O22" i="61"/>
  <c r="G23" i="62" s="1"/>
  <c r="P26" i="61"/>
  <c r="J26" i="61"/>
  <c r="L26" i="61" s="1"/>
  <c r="T31" i="61"/>
  <c r="K31" i="61"/>
  <c r="O31" i="61"/>
  <c r="R31" i="61"/>
  <c r="S31" i="61" s="1"/>
  <c r="J31" i="61"/>
  <c r="M31" i="61"/>
  <c r="L31" i="61"/>
  <c r="T35" i="61"/>
  <c r="K35" i="61"/>
  <c r="R35" i="61"/>
  <c r="J35" i="61"/>
  <c r="O35" i="61"/>
  <c r="L35" i="61"/>
  <c r="M35" i="61"/>
  <c r="T39" i="61"/>
  <c r="K39" i="61"/>
  <c r="O39" i="61"/>
  <c r="R39" i="61"/>
  <c r="J39" i="61"/>
  <c r="M39" i="61"/>
  <c r="L39" i="61"/>
  <c r="T43" i="61"/>
  <c r="K43" i="61"/>
  <c r="R43" i="61"/>
  <c r="S43" i="61" s="1"/>
  <c r="J43" i="61"/>
  <c r="O43" i="61"/>
  <c r="L43" i="61"/>
  <c r="M43" i="61"/>
  <c r="T47" i="61"/>
  <c r="K47" i="61"/>
  <c r="O47" i="61"/>
  <c r="R47" i="61"/>
  <c r="S47" i="61" s="1"/>
  <c r="J47" i="61"/>
  <c r="M47" i="61"/>
  <c r="L47" i="61"/>
  <c r="P13" i="61"/>
  <c r="H14" i="62" s="1"/>
  <c r="O13" i="61"/>
  <c r="J13" i="61"/>
  <c r="L13" i="61" s="1"/>
  <c r="K13" i="61"/>
  <c r="T30" i="61"/>
  <c r="L30" i="61"/>
  <c r="K30" i="61"/>
  <c r="R30" i="61"/>
  <c r="S30" i="61" s="1"/>
  <c r="O30" i="61"/>
  <c r="J30" i="61"/>
  <c r="M30" i="61"/>
  <c r="O11" i="61"/>
  <c r="G12" i="62" s="1"/>
  <c r="J11" i="61"/>
  <c r="K11" i="61" s="1"/>
  <c r="P11" i="61"/>
  <c r="H12" i="62" s="1"/>
  <c r="L11" i="61"/>
  <c r="J19" i="61"/>
  <c r="L19" i="61" s="1"/>
  <c r="P19" i="61"/>
  <c r="H20" i="62" s="1"/>
  <c r="O19" i="61"/>
  <c r="G20" i="62" s="1"/>
  <c r="P23" i="61"/>
  <c r="H24" i="62" s="1"/>
  <c r="O23" i="61"/>
  <c r="J23" i="61"/>
  <c r="K23" i="61" s="1"/>
  <c r="J28" i="61"/>
  <c r="K28" i="61" s="1"/>
  <c r="L28" i="61"/>
  <c r="T32" i="61"/>
  <c r="R32" i="61"/>
  <c r="J32" i="61"/>
  <c r="O32" i="61"/>
  <c r="M32" i="61"/>
  <c r="K32" i="61"/>
  <c r="L32" i="61"/>
  <c r="T36" i="61"/>
  <c r="R36" i="61"/>
  <c r="S36" i="61" s="1"/>
  <c r="J36" i="61"/>
  <c r="O36" i="61"/>
  <c r="M36" i="61"/>
  <c r="L36" i="61"/>
  <c r="K36" i="61"/>
  <c r="T40" i="61"/>
  <c r="R40" i="61"/>
  <c r="S40" i="61" s="1"/>
  <c r="J40" i="61"/>
  <c r="O40" i="61"/>
  <c r="M40" i="61"/>
  <c r="L40" i="61"/>
  <c r="K40" i="61"/>
  <c r="T44" i="61"/>
  <c r="R44" i="61"/>
  <c r="S44" i="61" s="1"/>
  <c r="J44" i="61"/>
  <c r="O44" i="61"/>
  <c r="M44" i="61"/>
  <c r="L44" i="61"/>
  <c r="K44" i="61"/>
  <c r="T48" i="61"/>
  <c r="R48" i="61"/>
  <c r="J48" i="61"/>
  <c r="O48" i="61"/>
  <c r="M48" i="61"/>
  <c r="K48" i="61"/>
  <c r="L48" i="61"/>
  <c r="P5" i="61"/>
  <c r="H6" i="62" s="1"/>
  <c r="J5" i="61"/>
  <c r="M5" i="61" s="1"/>
  <c r="F6" i="62" s="1"/>
  <c r="P21" i="61"/>
  <c r="H22" i="62" s="1"/>
  <c r="O21" i="61"/>
  <c r="J21" i="61"/>
  <c r="K21" i="61" s="1"/>
  <c r="P7" i="61"/>
  <c r="H8" i="62" s="1"/>
  <c r="J7" i="61"/>
  <c r="K7" i="61" s="1"/>
  <c r="P15" i="61"/>
  <c r="H16" i="62" s="1"/>
  <c r="O15" i="61"/>
  <c r="G16" i="62" s="1"/>
  <c r="J15" i="61"/>
  <c r="K15" i="61" s="1"/>
  <c r="L15" i="61"/>
  <c r="E16" i="62" s="1"/>
  <c r="O8" i="61"/>
  <c r="J8" i="61"/>
  <c r="K8" i="61" s="1"/>
  <c r="P8" i="61"/>
  <c r="H9" i="62" s="1"/>
  <c r="O12" i="61"/>
  <c r="J12" i="61"/>
  <c r="M12" i="61" s="1"/>
  <c r="P12" i="61"/>
  <c r="H13" i="62" s="1"/>
  <c r="L12" i="61"/>
  <c r="J16" i="61"/>
  <c r="L16" i="61" s="1"/>
  <c r="P16" i="61"/>
  <c r="H17" i="62" s="1"/>
  <c r="O16" i="61"/>
  <c r="J20" i="61"/>
  <c r="M20" i="61" s="1"/>
  <c r="P20" i="61"/>
  <c r="H21" i="62" s="1"/>
  <c r="O20" i="61"/>
  <c r="G21" i="62" s="1"/>
  <c r="J24" i="61"/>
  <c r="M24" i="61" s="1"/>
  <c r="P24" i="61"/>
  <c r="H25" i="62" s="1"/>
  <c r="O24" i="61"/>
  <c r="G25" i="62" s="1"/>
  <c r="T29" i="61"/>
  <c r="O29" i="61"/>
  <c r="M29" i="61"/>
  <c r="L29" i="61"/>
  <c r="J29" i="61"/>
  <c r="K29" i="61"/>
  <c r="R29" i="61"/>
  <c r="T33" i="61"/>
  <c r="O33" i="61"/>
  <c r="M33" i="61"/>
  <c r="L33" i="61"/>
  <c r="K33" i="61"/>
  <c r="J33" i="61"/>
  <c r="R33" i="61"/>
  <c r="T37" i="61"/>
  <c r="O37" i="61"/>
  <c r="M37" i="61"/>
  <c r="L37" i="61"/>
  <c r="R37" i="61"/>
  <c r="S37" i="61" s="1"/>
  <c r="J37" i="61"/>
  <c r="K37" i="61"/>
  <c r="T41" i="61"/>
  <c r="O41" i="61"/>
  <c r="M41" i="61"/>
  <c r="L41" i="61"/>
  <c r="R41" i="61"/>
  <c r="S41" i="61" s="1"/>
  <c r="K41" i="61"/>
  <c r="J41" i="61"/>
  <c r="T45" i="61"/>
  <c r="O45" i="61"/>
  <c r="M45" i="61"/>
  <c r="L45" i="61"/>
  <c r="J45" i="61"/>
  <c r="K45" i="61"/>
  <c r="R45" i="61"/>
  <c r="S45" i="61" s="1"/>
  <c r="T49" i="61"/>
  <c r="O49" i="61"/>
  <c r="M49" i="61"/>
  <c r="L49" i="61"/>
  <c r="K49" i="61"/>
  <c r="R49" i="61"/>
  <c r="S49" i="61" s="1"/>
  <c r="J49" i="61"/>
  <c r="P4" i="61"/>
  <c r="H5" i="62" s="1"/>
  <c r="J4" i="61"/>
  <c r="M4" i="61" s="1"/>
  <c r="F5" i="62" s="1"/>
  <c r="W33" i="61"/>
  <c r="AC33" i="61" s="1"/>
  <c r="S33" i="61"/>
  <c r="W37" i="61"/>
  <c r="AC37" i="61" s="1"/>
  <c r="W45" i="61"/>
  <c r="AC45" i="61" s="1"/>
  <c r="W49" i="61"/>
  <c r="AC49" i="61" s="1"/>
  <c r="N30" i="61"/>
  <c r="W30" i="61"/>
  <c r="AC30" i="61" s="1"/>
  <c r="W34" i="61"/>
  <c r="AC34" i="61" s="1"/>
  <c r="W38" i="61"/>
  <c r="AC38" i="61" s="1"/>
  <c r="W42" i="61"/>
  <c r="AC42" i="61" s="1"/>
  <c r="S42" i="61"/>
  <c r="N46" i="61"/>
  <c r="W46" i="61"/>
  <c r="AC46" i="61" s="1"/>
  <c r="S46" i="61"/>
  <c r="W29" i="61"/>
  <c r="AC29" i="61" s="1"/>
  <c r="S29" i="61"/>
  <c r="W41" i="61"/>
  <c r="AC41" i="61" s="1"/>
  <c r="W31" i="61"/>
  <c r="AC31" i="61" s="1"/>
  <c r="W35" i="61"/>
  <c r="AC35" i="61" s="1"/>
  <c r="S35" i="61"/>
  <c r="W39" i="61"/>
  <c r="AC39" i="61" s="1"/>
  <c r="S39" i="61"/>
  <c r="W43" i="61"/>
  <c r="AC43" i="61" s="1"/>
  <c r="W47" i="61"/>
  <c r="AC47" i="61" s="1"/>
  <c r="W32" i="61"/>
  <c r="AC32" i="61" s="1"/>
  <c r="S32" i="61"/>
  <c r="W36" i="61"/>
  <c r="AC36" i="61" s="1"/>
  <c r="W40" i="61"/>
  <c r="AC40" i="61" s="1"/>
  <c r="W44" i="61"/>
  <c r="AC44" i="61" s="1"/>
  <c r="W48" i="61"/>
  <c r="AC48" i="61" s="1"/>
  <c r="S48" i="61"/>
  <c r="N38" i="61"/>
  <c r="N7" i="61"/>
  <c r="N35" i="61"/>
  <c r="N47" i="61"/>
  <c r="N4" i="61"/>
  <c r="G9" i="62"/>
  <c r="N28" i="61"/>
  <c r="O28" i="61" s="1"/>
  <c r="N32" i="61"/>
  <c r="N36" i="61"/>
  <c r="N40" i="61"/>
  <c r="N44" i="61"/>
  <c r="N48" i="61"/>
  <c r="N34" i="61"/>
  <c r="N31" i="61"/>
  <c r="N43" i="61"/>
  <c r="N5" i="61"/>
  <c r="G10" i="62"/>
  <c r="G22" i="62"/>
  <c r="N29" i="61"/>
  <c r="N33" i="61"/>
  <c r="N37" i="61"/>
  <c r="N41" i="61"/>
  <c r="N45" i="61"/>
  <c r="N49" i="61"/>
  <c r="N27" i="61"/>
  <c r="N39" i="61"/>
  <c r="N18" i="61"/>
  <c r="O18" i="61" s="1"/>
  <c r="G24" i="62"/>
  <c r="N26" i="61"/>
  <c r="N42" i="61"/>
  <c r="G14" i="62"/>
  <c r="G18" i="62"/>
  <c r="G13" i="62"/>
  <c r="G17" i="62"/>
  <c r="G15" i="62"/>
  <c r="K19" i="61" l="1"/>
  <c r="M8" i="61"/>
  <c r="F9" i="62" s="1"/>
  <c r="L7" i="61"/>
  <c r="M19" i="61"/>
  <c r="F20" i="62" s="1"/>
  <c r="L24" i="61"/>
  <c r="E25" i="62" s="1"/>
  <c r="K12" i="61"/>
  <c r="T12" i="61" s="1"/>
  <c r="M26" i="61"/>
  <c r="T24" i="61"/>
  <c r="K24" i="61"/>
  <c r="M16" i="61"/>
  <c r="F17" i="62" s="1"/>
  <c r="M15" i="61"/>
  <c r="F16" i="62" s="1"/>
  <c r="M18" i="61"/>
  <c r="K25" i="61"/>
  <c r="L17" i="61"/>
  <c r="M25" i="61"/>
  <c r="L9" i="61"/>
  <c r="K16" i="61"/>
  <c r="T16" i="61" s="1"/>
  <c r="T19" i="61"/>
  <c r="L20" i="61"/>
  <c r="E21" i="62" s="1"/>
  <c r="L8" i="61"/>
  <c r="E9" i="62" s="1"/>
  <c r="M13" i="61"/>
  <c r="T13" i="61" s="1"/>
  <c r="K26" i="61"/>
  <c r="L22" i="61"/>
  <c r="E23" i="62" s="1"/>
  <c r="K18" i="61"/>
  <c r="M10" i="61"/>
  <c r="T10" i="61" s="1"/>
  <c r="K10" i="61"/>
  <c r="K6" i="61"/>
  <c r="X24" i="61"/>
  <c r="X15" i="61"/>
  <c r="E19" i="62"/>
  <c r="T18" i="61"/>
  <c r="X11" i="61"/>
  <c r="T26" i="61"/>
  <c r="K20" i="61"/>
  <c r="T20" i="61" s="1"/>
  <c r="M7" i="61"/>
  <c r="L21" i="61"/>
  <c r="X21" i="61" s="1"/>
  <c r="M28" i="61"/>
  <c r="T28" i="61" s="1"/>
  <c r="M11" i="61"/>
  <c r="T11" i="61" s="1"/>
  <c r="M22" i="61"/>
  <c r="M17" i="61"/>
  <c r="M9" i="61"/>
  <c r="T9" i="61" s="1"/>
  <c r="M21" i="61"/>
  <c r="F22" i="62" s="1"/>
  <c r="L23" i="61"/>
  <c r="X23" i="61" s="1"/>
  <c r="O26" i="61"/>
  <c r="O27" i="61"/>
  <c r="T27" i="61" s="1"/>
  <c r="G19" i="62"/>
  <c r="T15" i="61"/>
  <c r="O7" i="61"/>
  <c r="G8" i="62" s="1"/>
  <c r="M23" i="61"/>
  <c r="F24" i="62" s="1"/>
  <c r="O25" i="61"/>
  <c r="L6" i="61"/>
  <c r="X6" i="61" s="1"/>
  <c r="L5" i="61"/>
  <c r="K5" i="61"/>
  <c r="O5" i="61"/>
  <c r="G6" i="62" s="1"/>
  <c r="X16" i="61"/>
  <c r="X7" i="61"/>
  <c r="K14" i="61"/>
  <c r="X10" i="61"/>
  <c r="M14" i="61"/>
  <c r="F15" i="62" s="1"/>
  <c r="X12" i="61"/>
  <c r="X8" i="61"/>
  <c r="X19" i="61"/>
  <c r="X13" i="61"/>
  <c r="X18" i="61"/>
  <c r="X17" i="61"/>
  <c r="X9" i="61"/>
  <c r="O4" i="61"/>
  <c r="G5" i="62" s="1"/>
  <c r="K4" i="61"/>
  <c r="D5" i="62" s="1"/>
  <c r="L4" i="61"/>
  <c r="E5" i="62" s="1"/>
  <c r="D16" i="62"/>
  <c r="D12" i="62"/>
  <c r="D10" i="62"/>
  <c r="D13" i="62"/>
  <c r="D9" i="62"/>
  <c r="D25" i="62"/>
  <c r="D14" i="62"/>
  <c r="D18" i="62"/>
  <c r="D8" i="62"/>
  <c r="E10" i="62"/>
  <c r="E24" i="62"/>
  <c r="F25" i="62"/>
  <c r="D23" i="62"/>
  <c r="F21" i="62"/>
  <c r="E22" i="62"/>
  <c r="F10" i="62"/>
  <c r="E20" i="62"/>
  <c r="Q13" i="1"/>
  <c r="F19" i="62"/>
  <c r="F18" i="62"/>
  <c r="E14" i="62"/>
  <c r="F8" i="62"/>
  <c r="E6" i="62"/>
  <c r="E18" i="62"/>
  <c r="F11" i="62"/>
  <c r="E8" i="62"/>
  <c r="E12" i="62"/>
  <c r="E13" i="62"/>
  <c r="E17" i="62"/>
  <c r="F14" i="62"/>
  <c r="E11" i="62"/>
  <c r="T17" i="61" l="1"/>
  <c r="T25" i="61"/>
  <c r="T8" i="61"/>
  <c r="X22" i="61"/>
  <c r="D21" i="62"/>
  <c r="T22" i="61"/>
  <c r="T7" i="61"/>
  <c r="E7" i="62"/>
  <c r="X20" i="61"/>
  <c r="F12" i="62"/>
  <c r="F23" i="62"/>
  <c r="T21" i="61"/>
  <c r="T23" i="61"/>
  <c r="T6" i="61"/>
  <c r="X5" i="61"/>
  <c r="T5" i="61"/>
  <c r="X14" i="61"/>
  <c r="T14" i="61"/>
  <c r="Q12" i="1"/>
  <c r="X4" i="61"/>
  <c r="M5" i="62" s="1"/>
  <c r="Q5" i="62" s="1"/>
  <c r="T4" i="61"/>
  <c r="R4" i="61" s="1"/>
  <c r="S4" i="61" s="1"/>
  <c r="R8" i="61"/>
  <c r="S8" i="61" s="1"/>
  <c r="R15" i="61"/>
  <c r="S15" i="61" s="1"/>
  <c r="R24" i="61"/>
  <c r="S24" i="61" s="1"/>
  <c r="I25" i="62" s="1"/>
  <c r="L25" i="62" s="1"/>
  <c r="R26" i="61"/>
  <c r="S26" i="61" s="1"/>
  <c r="AB11" i="61"/>
  <c r="D17" i="62"/>
  <c r="D20" i="62"/>
  <c r="AB8" i="61"/>
  <c r="M9" i="62"/>
  <c r="Q9" i="62" s="1"/>
  <c r="AB4" i="61"/>
  <c r="AB15" i="61"/>
  <c r="M16" i="62"/>
  <c r="Q16" i="62" s="1"/>
  <c r="AB17" i="61"/>
  <c r="M18" i="62"/>
  <c r="Q18" i="62" s="1"/>
  <c r="M25" i="62"/>
  <c r="Q25" i="62" s="1"/>
  <c r="AB24" i="61"/>
  <c r="AB22" i="61"/>
  <c r="M23" i="62"/>
  <c r="Q23" i="62" s="1"/>
  <c r="D11" i="62"/>
  <c r="D19" i="62"/>
  <c r="D24" i="62"/>
  <c r="D15" i="62"/>
  <c r="D7" i="62"/>
  <c r="D6" i="62"/>
  <c r="AB21" i="61"/>
  <c r="M22" i="62"/>
  <c r="Q22" i="62" s="1"/>
  <c r="Q9" i="1"/>
  <c r="D22" i="62"/>
  <c r="F13" i="62"/>
  <c r="Q10" i="1"/>
  <c r="Q11" i="1"/>
  <c r="R25" i="62" l="1"/>
  <c r="I9" i="62"/>
  <c r="L9" i="62" s="1"/>
  <c r="R9" i="62" s="1"/>
  <c r="W8" i="61"/>
  <c r="W24" i="61"/>
  <c r="AC24" i="61" s="1"/>
  <c r="W15" i="61"/>
  <c r="AC15" i="61" s="1"/>
  <c r="I16" i="62"/>
  <c r="L16" i="62" s="1"/>
  <c r="R16" i="62" s="1"/>
  <c r="R13" i="61"/>
  <c r="S13" i="61" s="1"/>
  <c r="R7" i="61"/>
  <c r="S7" i="61" s="1"/>
  <c r="R22" i="61"/>
  <c r="S22" i="61" s="1"/>
  <c r="R20" i="61"/>
  <c r="S20" i="61" s="1"/>
  <c r="R10" i="61"/>
  <c r="S10" i="61" s="1"/>
  <c r="R5" i="61"/>
  <c r="S5" i="61" s="1"/>
  <c r="R17" i="61"/>
  <c r="S17" i="61" s="1"/>
  <c r="R19" i="61"/>
  <c r="S19" i="61" s="1"/>
  <c r="R14" i="61"/>
  <c r="S14" i="61" s="1"/>
  <c r="R16" i="61"/>
  <c r="S16" i="61" s="1"/>
  <c r="R11" i="61"/>
  <c r="S11" i="61" s="1"/>
  <c r="R12" i="61"/>
  <c r="S12" i="61" s="1"/>
  <c r="R21" i="61"/>
  <c r="S21" i="61" s="1"/>
  <c r="R23" i="61"/>
  <c r="S23" i="61" s="1"/>
  <c r="R9" i="61"/>
  <c r="S9" i="61" s="1"/>
  <c r="W26" i="61"/>
  <c r="AC26" i="61" s="1"/>
  <c r="R28" i="61"/>
  <c r="S28" i="61" s="1"/>
  <c r="R27" i="61"/>
  <c r="S27" i="61" s="1"/>
  <c r="R25" i="61"/>
  <c r="S25" i="61" s="1"/>
  <c r="R18" i="61"/>
  <c r="S18" i="61" s="1"/>
  <c r="R6" i="61"/>
  <c r="S6" i="61" s="1"/>
  <c r="W4" i="61"/>
  <c r="AC4" i="61" s="1"/>
  <c r="I5" i="62"/>
  <c r="L5" i="62" s="1"/>
  <c r="R5" i="62" s="1"/>
  <c r="M12" i="62"/>
  <c r="Q12" i="62" s="1"/>
  <c r="AB9" i="61"/>
  <c r="M10" i="62"/>
  <c r="Q10" i="62" s="1"/>
  <c r="AB13" i="61"/>
  <c r="M14" i="62"/>
  <c r="Q14" i="62" s="1"/>
  <c r="AB16" i="61"/>
  <c r="M17" i="62"/>
  <c r="Q17" i="62" s="1"/>
  <c r="AB12" i="61"/>
  <c r="M13" i="62"/>
  <c r="Q13" i="62" s="1"/>
  <c r="AB23" i="61"/>
  <c r="M24" i="62"/>
  <c r="Q24" i="62" s="1"/>
  <c r="AB10" i="61"/>
  <c r="M11" i="62"/>
  <c r="Q11" i="62" s="1"/>
  <c r="AB7" i="61"/>
  <c r="M8" i="62"/>
  <c r="Q8" i="62" s="1"/>
  <c r="AB18" i="61"/>
  <c r="M19" i="62"/>
  <c r="Q19" i="62" s="1"/>
  <c r="AC8" i="61"/>
  <c r="AB19" i="61"/>
  <c r="M20" i="62"/>
  <c r="Q20" i="62" s="1"/>
  <c r="AB20" i="61"/>
  <c r="M21" i="62"/>
  <c r="Q21" i="62" s="1"/>
  <c r="AB14" i="61"/>
  <c r="M15" i="62"/>
  <c r="Q15" i="62" s="1"/>
  <c r="AB6" i="61"/>
  <c r="M7" i="62"/>
  <c r="Q7" i="62" s="1"/>
  <c r="AB5" i="61"/>
  <c r="M6" i="62"/>
  <c r="Q6" i="62" s="1"/>
  <c r="Q18" i="1"/>
  <c r="I24" i="62" l="1"/>
  <c r="L24" i="62" s="1"/>
  <c r="W23" i="61"/>
  <c r="W16" i="61"/>
  <c r="AC16" i="61" s="1"/>
  <c r="I17" i="62"/>
  <c r="L17" i="62" s="1"/>
  <c r="R17" i="62" s="1"/>
  <c r="W5" i="61"/>
  <c r="AC5" i="61" s="1"/>
  <c r="I6" i="62"/>
  <c r="L6" i="62" s="1"/>
  <c r="R6" i="62" s="1"/>
  <c r="I8" i="62"/>
  <c r="L8" i="62" s="1"/>
  <c r="R8" i="62" s="1"/>
  <c r="W7" i="61"/>
  <c r="AC7" i="61" s="1"/>
  <c r="I22" i="62"/>
  <c r="L22" i="62" s="1"/>
  <c r="R22" i="62" s="1"/>
  <c r="W21" i="61"/>
  <c r="AC21" i="61" s="1"/>
  <c r="W14" i="61"/>
  <c r="AC14" i="61" s="1"/>
  <c r="I15" i="62"/>
  <c r="L15" i="62" s="1"/>
  <c r="R15" i="62" s="1"/>
  <c r="I11" i="62"/>
  <c r="L11" i="62" s="1"/>
  <c r="W10" i="61"/>
  <c r="AC10" i="61" s="1"/>
  <c r="I14" i="62"/>
  <c r="L14" i="62" s="1"/>
  <c r="R14" i="62" s="1"/>
  <c r="W13" i="61"/>
  <c r="AC13" i="61" s="1"/>
  <c r="I20" i="62"/>
  <c r="L20" i="62" s="1"/>
  <c r="W19" i="61"/>
  <c r="W20" i="61"/>
  <c r="I21" i="62"/>
  <c r="L21" i="62" s="1"/>
  <c r="R21" i="62" s="1"/>
  <c r="I13" i="62"/>
  <c r="L13" i="62" s="1"/>
  <c r="W12" i="61"/>
  <c r="AC12" i="61" s="1"/>
  <c r="I10" i="62"/>
  <c r="L10" i="62" s="1"/>
  <c r="R10" i="62" s="1"/>
  <c r="W9" i="61"/>
  <c r="AC9" i="61" s="1"/>
  <c r="W11" i="61"/>
  <c r="AC11" i="61" s="1"/>
  <c r="I12" i="62"/>
  <c r="L12" i="62" s="1"/>
  <c r="R12" i="62" s="1"/>
  <c r="W17" i="61"/>
  <c r="AC17" i="61" s="1"/>
  <c r="I18" i="62"/>
  <c r="L18" i="62" s="1"/>
  <c r="R18" i="62" s="1"/>
  <c r="I23" i="62"/>
  <c r="L23" i="62" s="1"/>
  <c r="R23" i="62" s="1"/>
  <c r="W22" i="61"/>
  <c r="AC22" i="61" s="1"/>
  <c r="AC20" i="61"/>
  <c r="R24" i="62"/>
  <c r="W27" i="61"/>
  <c r="AC27" i="61" s="1"/>
  <c r="W28" i="61"/>
  <c r="AC28" i="61" s="1"/>
  <c r="Q14" i="1"/>
  <c r="W25" i="61"/>
  <c r="AC25" i="61" s="1"/>
  <c r="I19" i="62"/>
  <c r="L19" i="62" s="1"/>
  <c r="R19" i="62" s="1"/>
  <c r="W18" i="61"/>
  <c r="AC18" i="61" s="1"/>
  <c r="W6" i="61"/>
  <c r="AC6" i="61" s="1"/>
  <c r="I7" i="62"/>
  <c r="L7" i="62" s="1"/>
  <c r="R7" i="62" s="1"/>
  <c r="R11" i="62"/>
  <c r="AC19" i="61"/>
  <c r="R20" i="62"/>
  <c r="R13" i="62"/>
  <c r="AC23" i="61"/>
  <c r="Q22" i="1"/>
  <c r="F16" i="1"/>
  <c r="H24" i="1"/>
  <c r="M7" i="1"/>
  <c r="M6" i="1"/>
  <c r="F12" i="1"/>
  <c r="F11" i="1"/>
  <c r="R26" i="62" l="1"/>
  <c r="M8" i="1"/>
  <c r="M9" i="1" s="1"/>
  <c r="B27" i="62"/>
  <c r="F9" i="1" l="1"/>
  <c r="F8" i="1"/>
  <c r="F7" i="1" l="1"/>
  <c r="F6" i="1"/>
  <c r="F10" i="1" l="1"/>
  <c r="H13" i="1" s="1"/>
  <c r="Q17" i="1" l="1"/>
  <c r="H5" i="1"/>
  <c r="H14" i="1" l="1"/>
  <c r="F20" i="1"/>
  <c r="H21" i="1" s="1"/>
  <c r="H23" i="1" l="1"/>
  <c r="H25" i="1" s="1"/>
  <c r="I24" i="1"/>
</calcChain>
</file>

<file path=xl/sharedStrings.xml><?xml version="1.0" encoding="utf-8"?>
<sst xmlns="http://schemas.openxmlformats.org/spreadsheetml/2006/main" count="267" uniqueCount="128">
  <si>
    <t>Basic Payment</t>
  </si>
  <si>
    <t>Rs.</t>
  </si>
  <si>
    <t>A</t>
  </si>
  <si>
    <t>Total Attendance</t>
  </si>
  <si>
    <t>Total Leave</t>
  </si>
  <si>
    <t>B</t>
  </si>
  <si>
    <t>I</t>
  </si>
  <si>
    <t>II</t>
  </si>
  <si>
    <t>III</t>
  </si>
  <si>
    <t>IV</t>
  </si>
  <si>
    <t>Name:</t>
  </si>
  <si>
    <t>V</t>
  </si>
  <si>
    <t>Total Salary Days</t>
  </si>
  <si>
    <t>C</t>
  </si>
  <si>
    <t>Allowed Leave</t>
  </si>
  <si>
    <t>Loss of Pay days</t>
  </si>
  <si>
    <t>SALARY AFTER DEDUCTIONS</t>
  </si>
  <si>
    <t>Less Salary Advance</t>
  </si>
  <si>
    <t>Rs</t>
  </si>
  <si>
    <t>NAME</t>
  </si>
  <si>
    <t>DEDUCTIONS</t>
  </si>
  <si>
    <t>TOTAL LEAVE DAYS</t>
  </si>
  <si>
    <t>SALARY ADVANCE</t>
  </si>
  <si>
    <t>BONUS</t>
  </si>
  <si>
    <t>HOUSE RENT ALLOWANCE</t>
  </si>
  <si>
    <t>Name of Employee</t>
  </si>
  <si>
    <t>BASIC SALARY</t>
  </si>
  <si>
    <t>DEARNESS ALLOWANCE</t>
  </si>
  <si>
    <t>Dearness Allowance</t>
  </si>
  <si>
    <t>CONVEYANCE</t>
  </si>
  <si>
    <t>Conveyance</t>
  </si>
  <si>
    <t>MEDICAL EXPENSES</t>
  </si>
  <si>
    <t>House Rent Allowance</t>
  </si>
  <si>
    <t>Medical Expenses</t>
  </si>
  <si>
    <t>SPECIAL</t>
  </si>
  <si>
    <t xml:space="preserve">Special </t>
  </si>
  <si>
    <t>VI</t>
  </si>
  <si>
    <t>VII</t>
  </si>
  <si>
    <t>Bonus</t>
  </si>
  <si>
    <t>OTHERS</t>
  </si>
  <si>
    <t>VIII</t>
  </si>
  <si>
    <t>ADDITIONS</t>
  </si>
  <si>
    <t>TOTAL DAYS OF THE MONTH</t>
  </si>
  <si>
    <t>CONTRIBUTION TO PF</t>
  </si>
  <si>
    <t>TOTAL ALLOWED LEAVE</t>
  </si>
  <si>
    <t>a.Contribution to PF</t>
  </si>
  <si>
    <t>TDS</t>
  </si>
  <si>
    <t>d.TDS</t>
  </si>
  <si>
    <t>Total Deductions</t>
  </si>
  <si>
    <t>Total Gross Salary</t>
  </si>
  <si>
    <t>CTC</t>
  </si>
  <si>
    <t>TOTAL</t>
  </si>
  <si>
    <t>NET TAKE HOME</t>
  </si>
  <si>
    <t xml:space="preserve">Deductions </t>
  </si>
  <si>
    <t>DESIGNATION</t>
  </si>
  <si>
    <t>Accountant</t>
  </si>
  <si>
    <t>Name</t>
  </si>
  <si>
    <t>Designation</t>
  </si>
  <si>
    <t>Total Days of Month</t>
  </si>
  <si>
    <t>Basic Salary</t>
  </si>
  <si>
    <t>DA</t>
  </si>
  <si>
    <t>HRA</t>
  </si>
  <si>
    <t>Special</t>
  </si>
  <si>
    <t>TOTAL GROSS SALARY</t>
  </si>
  <si>
    <t>Contribution to PF</t>
  </si>
  <si>
    <t>Salary Advance</t>
  </si>
  <si>
    <t>Worked Days</t>
  </si>
  <si>
    <t>Leave taken</t>
  </si>
  <si>
    <t>Managing Director</t>
  </si>
  <si>
    <t>Chief Technical Officer</t>
  </si>
  <si>
    <t>Project Manager</t>
  </si>
  <si>
    <t>Senior Web Developer</t>
  </si>
  <si>
    <t>Rijo Paul</t>
  </si>
  <si>
    <t>Web Developer</t>
  </si>
  <si>
    <t>Senior Ux/Ui Developer</t>
  </si>
  <si>
    <t>Ux/Ui Designer</t>
  </si>
  <si>
    <t>Vinudas K.S</t>
  </si>
  <si>
    <t>Divya Kumar</t>
  </si>
  <si>
    <t>Shilpa R</t>
  </si>
  <si>
    <t>Sindhu J.P</t>
  </si>
  <si>
    <t>Deepthi P.S</t>
  </si>
  <si>
    <t>QAA</t>
  </si>
  <si>
    <t>Conv Working</t>
  </si>
  <si>
    <t>Medi Working</t>
  </si>
  <si>
    <t>Spec working</t>
  </si>
  <si>
    <t>Total working</t>
  </si>
  <si>
    <t>Month</t>
  </si>
  <si>
    <t>Year</t>
  </si>
  <si>
    <t>TOTAL DEDUCTIONS</t>
  </si>
  <si>
    <t>NET PAYABLE</t>
  </si>
  <si>
    <t>Male</t>
  </si>
  <si>
    <t>Female</t>
  </si>
  <si>
    <t>Prefix</t>
  </si>
  <si>
    <t>Sl No</t>
  </si>
  <si>
    <t>Signature</t>
  </si>
  <si>
    <t>------------------------------------------------</t>
  </si>
  <si>
    <t>Sayad K M</t>
  </si>
  <si>
    <t>Ajil k Mohanan</t>
  </si>
  <si>
    <t>Edison ML</t>
  </si>
  <si>
    <t>Basil P E</t>
  </si>
  <si>
    <t>PF Applicable</t>
  </si>
  <si>
    <t>Profession Tax</t>
  </si>
  <si>
    <t>PROFESSION TAX</t>
  </si>
  <si>
    <t>c.Profession Tax</t>
  </si>
  <si>
    <t>b.Salary Advance</t>
  </si>
  <si>
    <t>Jobin George</t>
  </si>
  <si>
    <t>TA</t>
  </si>
  <si>
    <t>Lijin k c</t>
  </si>
  <si>
    <t>Jismon Tomy</t>
  </si>
  <si>
    <t>Sharafali P</t>
  </si>
  <si>
    <t>Yes</t>
  </si>
  <si>
    <t>Medical Bill Submitted</t>
  </si>
  <si>
    <t>Medical Bill Amount</t>
  </si>
  <si>
    <t>Gender</t>
  </si>
  <si>
    <t>Your Company Name</t>
  </si>
  <si>
    <t>ABC &amp; Company Ltd</t>
  </si>
  <si>
    <t>Sabu &amp; Company Ltd</t>
  </si>
  <si>
    <t>Name of Authorised Signatory</t>
  </si>
  <si>
    <t>Company Name</t>
  </si>
  <si>
    <t>Raj Sharma</t>
  </si>
  <si>
    <t>Sharad Gandhi</t>
  </si>
  <si>
    <t>Danish D'Souza</t>
  </si>
  <si>
    <t>Pawan Patil</t>
  </si>
  <si>
    <t>Joseph P</t>
  </si>
  <si>
    <t>Aakash Patel</t>
  </si>
  <si>
    <t>Ganesh Rahu</t>
  </si>
  <si>
    <t>December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</si>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</sst>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4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18" fillId="0" borderId="0" xfId="0" applyFont="1"/>
    <xf numFmtId="0" fontId="0" fillId="34" borderId="0" xfId="0" applyFill="1"/>
    <xf numFmtId="0" fontId="0" fillId="33" borderId="10" xfId="0" applyFill="1" applyBorder="1"/>
    <xf numFmtId="0" fontId="0" fillId="34" borderId="10" xfId="0" applyFill="1" applyBorder="1"/>
    <xf numFmtId="0" fontId="16" fillId="34" borderId="10" xfId="0" applyFont="1" applyFill="1" applyBorder="1" applyAlignment="1">
      <alignment horizontal="left" vertical="center"/>
    </xf>
    <xf numFmtId="0" fontId="16" fillId="34" borderId="10" xfId="0" applyFont="1" applyFill="1" applyBorder="1" applyAlignment="1">
      <alignment horizontal="left" vertical="center" wrapText="1"/>
    </xf>
    <xf numFmtId="0" fontId="19" fillId="35" borderId="10" xfId="0" applyFont="1" applyFill="1" applyBorder="1"/>
    <xf numFmtId="0" fontId="18" fillId="35" borderId="10" xfId="0" applyFont="1" applyFill="1" applyBorder="1"/>
    <xf numFmtId="0" fontId="0" fillId="0" borderId="0" xfId="0" applyFill="1" applyBorder="1"/>
    <xf numFmtId="0" fontId="16" fillId="34" borderId="10" xfId="0" applyFont="1" applyFill="1" applyBorder="1"/>
    <xf numFmtId="0" fontId="0" fillId="34" borderId="0" xfId="0" applyFill="1"/>
    <xf numFmtId="0" fontId="19" fillId="35" borderId="11" xfId="0" applyFont="1" applyFill="1" applyBorder="1" applyAlignment="1">
      <alignment horizontal="center"/>
    </xf>
    <xf numFmtId="0" fontId="19" fillId="35" borderId="20" xfId="0" applyFont="1" applyFill="1" applyBorder="1" applyAlignment="1">
      <alignment horizontal="center"/>
    </xf>
    <xf numFmtId="0" fontId="19" fillId="35" borderId="21" xfId="0" applyFont="1" applyFill="1" applyBorder="1" applyAlignment="1">
      <alignment horizontal="center"/>
    </xf>
    <xf numFmtId="0" fontId="19" fillId="35" borderId="12" xfId="0" applyFont="1" applyFill="1" applyBorder="1" applyAlignment="1">
      <alignment horizontal="center" vertical="center"/>
    </xf>
    <xf numFmtId="0" fontId="19" fillId="35" borderId="14" xfId="0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horizontal="center" vertical="center"/>
    </xf>
    <xf numFmtId="0" fontId="19" fillId="35" borderId="19" xfId="0" applyFont="1" applyFill="1" applyBorder="1" applyAlignment="1">
      <alignment horizontal="center" vertical="center"/>
    </xf>
    <xf numFmtId="0" fontId="19" fillId="35" borderId="29" xfId="0" applyFont="1" applyFill="1" applyBorder="1" applyAlignment="1">
      <alignment horizontal="center" vertical="center"/>
    </xf>
    <xf numFmtId="0" fontId="19" fillId="35" borderId="22" xfId="0" applyFont="1" applyFill="1" applyBorder="1" applyAlignment="1">
      <alignment horizontal="center" vertical="center"/>
    </xf>
    <xf numFmtId="0" fontId="16" fillId="35" borderId="11" xfId="0" applyFont="1" applyFill="1" applyBorder="1" applyAlignment="1">
      <alignment horizontal="left"/>
    </xf>
    <xf numFmtId="0" fontId="16" fillId="35" borderId="20" xfId="0" applyFont="1" applyFill="1" applyBorder="1" applyAlignment="1">
      <alignment horizontal="left"/>
    </xf>
    <xf numFmtId="0" fontId="16" fillId="35" borderId="21" xfId="0" applyFont="1" applyFill="1" applyBorder="1" applyAlignment="1">
      <alignment horizontal="left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16" fillId="35" borderId="26" xfId="0" applyFont="1" applyFill="1" applyBorder="1" applyAlignment="1">
      <alignment horizontal="left" vertical="top"/>
    </xf>
    <xf numFmtId="0" fontId="16" fillId="35" borderId="27" xfId="0" applyFont="1" applyFill="1" applyBorder="1" applyAlignment="1">
      <alignment horizontal="left" vertical="top"/>
    </xf>
    <xf numFmtId="0" fontId="16" fillId="35" borderId="28" xfId="0" applyFont="1" applyFill="1" applyBorder="1" applyAlignment="1">
      <alignment horizontal="left" vertical="top"/>
    </xf>
    <xf numFmtId="0" fontId="16" fillId="35" borderId="17" xfId="0" applyFont="1" applyFill="1" applyBorder="1" applyAlignment="1">
      <alignment horizontal="left" vertical="top"/>
    </xf>
    <xf numFmtId="0" fontId="16" fillId="35" borderId="18" xfId="0" applyFont="1" applyFill="1" applyBorder="1" applyAlignment="1">
      <alignment horizontal="left" vertical="top"/>
    </xf>
    <xf numFmtId="0" fontId="16" fillId="35" borderId="19" xfId="0" applyFont="1" applyFill="1" applyBorder="1" applyAlignment="1">
      <alignment horizontal="left" vertical="top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20" fillId="35" borderId="10" xfId="0" applyFont="1" applyFill="1" applyBorder="1"/>
    <xf numFmtId="0" fontId="19" fillId="35" borderId="10" xfId="0" applyFont="1" applyFill="1" applyBorder="1"/>
    <xf numFmtId="0" fontId="18" fillId="35" borderId="11" xfId="0" applyFont="1" applyFill="1" applyBorder="1" applyAlignment="1">
      <alignment horizontal="center"/>
    </xf>
    <xf numFmtId="0" fontId="18" fillId="35" borderId="20" xfId="0" applyFont="1" applyFill="1" applyBorder="1" applyAlignment="1">
      <alignment horizontal="center"/>
    </xf>
    <xf numFmtId="0" fontId="18" fillId="35" borderId="21" xfId="0" applyFont="1" applyFill="1" applyBorder="1" applyAlignment="1">
      <alignment horizontal="center"/>
    </xf>
    <xf numFmtId="0" fontId="18" fillId="35" borderId="10" xfId="0" applyFont="1" applyFill="1" applyBorder="1"/>
    <xf numFmtId="0" fontId="18" fillId="0" borderId="0" xfId="0" applyFont="1"/>
    <xf numFmtId="0" fontId="18" fillId="35" borderId="10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>
  <ax:ocxPr ax:name="ForeColor" ax:value="2147483661"/>
  <ax:ocxPr ax:name="BackColor" ax:value="2147483672"/>
  <ax:ocxPr ax:name="Caption" ax:value="Save"/>
  <ax:ocxPr ax:name="Size" ax:value="2831;714"/>
  <ax:ocxPr ax:name="FontName" ax:value="Arial"/>
  <ax:ocxPr ax:name="FontEffects" ax:value="1073741827"/>
  <ax:ocxPr ax:name="FontHeight" ax:value="225"/>
  <ax:ocxPr ax:name="FontCharSet" ax:value="0"/>
  <ax:ocxPr ax:name="FontPitchAndFamily" ax:value="2"/>
  <ax:ocxPr ax:name="ParagraphAlign" ax:value="3"/>
  <ax:ocxPr ax:name="FontWeight" ax:value="700"/>
</ax:ocx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>
  <ax:ocxPr ax:name="ForeColor" ax:value="2147483661"/>
  <ax:ocxPr ax:name="BackColor" ax:value="2147483672"/>
  <ax:ocxPr ax:name="Caption" ax:value="Consolidation"/>
  <ax:ocxPr ax:name="Size" ax:value="3535;720"/>
  <ax:ocxPr ax:name="FontName" ax:value="Arial"/>
  <ax:ocxPr ax:name="FontEffects" ax:value="1073741827"/>
  <ax:ocxPr ax:name="FontHeight" ax:value="225"/>
  <ax:ocxPr ax:name="FontCharSet" ax:value="0"/>
  <ax:ocxPr ax:name="FontPitchAndFamily" ax:value="2"/>
  <ax:ocxPr ax:name="ParagraphAlign" ax:value="3"/>
  <ax:ocxPr ax:name="FontWeight" ax:value="700"/>
</ax:ocx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>
  <ax:ocxPr ax:name="ForeColor" ax:value="2147483661"/>
  <ax:ocxPr ax:name="BackColor" ax:value="2147483672"/>
  <ax:ocxPr ax:name="Caption" ax:value="Go to Salary Slip"/>
  <ax:ocxPr ax:name="Size" ax:value="3545;714"/>
  <ax:ocxPr ax:name="FontName" ax:value="Arial"/>
  <ax:ocxPr ax:name="FontEffects" ax:value="1073741825"/>
  <ax:ocxPr ax:name="FontHeight" ax:value="225"/>
  <ax:ocxPr ax:name="FontCharSet" ax:value="0"/>
  <ax:ocxPr ax:name="FontPitchAndFamily" ax:value="2"/>
  <ax:ocxPr ax:name="ParagraphAlign" ax:value="3"/>
  <ax:ocxPr ax:name="FontWeight" ax:value="700"/>
</ax:ocx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>
  <ax:ocxPr ax:name="ForeColor" ax:value="2147483661"/>
  <ax:ocxPr ax:name="BackColor" ax:value="2147483672"/>
  <ax:ocxPr ax:name="Caption" ax:value="Go to Salary Slip"/>
  <ax:ocxPr ax:name="Size" ax:value="5165;1101"/>
  <ax:ocxPr ax:name="FontName" ax:value="Arial"/>
  <ax:ocxPr ax:name="FontEffects" ax:value="1073741825"/>
  <ax:ocxPr ax:name="FontHeight" ax:value="315"/>
  <ax:ocxPr ax:name="FontCharSet" ax:value="0"/>
  <ax:ocxPr ax:name="FontPitchAndFamily" ax:value="2"/>
  <ax:ocxPr ax:name="ParagraphAlign" ax:value="3"/>
  <ax:ocxPr ax:name="FontWeight" ax:value="700"/>
</ax:ocx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>
  <ax:ocxPr ax:name="ForeColor" ax:value="2147483661"/>
  <ax:ocxPr ax:name="BackColor" ax:value="2147483672"/>
  <ax:ocxPr ax:name="Caption" ax:value="Go to Database"/>
  <ax:ocxPr ax:name="Size" ax:value="4636;931"/>
  <ax:ocxPr ax:name="FontName" ax:value="Arial"/>
  <ax:ocxPr ax:name="FontEffects" ax:value="1073741825"/>
  <ax:ocxPr ax:name="FontHeight" ax:value="315"/>
  <ax:ocxPr ax:name="FontCharSet" ax:value="0"/>
  <ax:ocxPr ax:name="FontPitchAndFamily" ax:value="2"/>
  <ax:ocxPr ax:name="ParagraphAlign" ax:value="3"/>
  <ax:ocxPr ax:name="FontWeight" ax:value="700"/>
</ax:ocx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>
  <ax:ocxPr ax:name="ForeColor" ax:value="2147483661"/>
  <ax:ocxPr ax:name="BackColor" ax:value="2147483672"/>
  <ax:ocxPr ax:name="Caption" ax:value="Consolidation"/>
  <ax:ocxPr ax:name="Size" ax:value="4636;931"/>
  <ax:ocxPr ax:name="FontName" ax:value="Arial"/>
  <ax:ocxPr ax:name="FontEffects" ax:value="1073741827"/>
  <ax:ocxPr ax:name="FontHeight" ax:value="315"/>
  <ax:ocxPr ax:name="FontCharSet" ax:value="0"/>
  <ax:ocxPr ax:name="FontPitchAndFamily" ax:value="2"/>
  <ax:ocxPr ax:name="ParagraphAlign" ax:value="3"/>
  <ax:ocxPr ax:name="FontWeight" ax:value="700"/>
</ax:ocx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>
  <ax:ocxPr ax:name="ForeColor" ax:value="2147483661"/>
  <ax:ocxPr ax:name="BackColor" ax:value="2147483672"/>
  <ax:ocxPr ax:name="Caption" ax:value="PRINT"/>
  <ax:ocxPr ax:name="Size" ax:value="4630;926"/>
  <ax:ocxPr ax:name="FontName" ax:value="Arial"/>
  <ax:ocxPr ax:name="FontEffects" ax:value="1073741827"/>
  <ax:ocxPr ax:name="FontHeight" ax:value="315"/>
  <ax:ocxPr ax:name="FontCharSet" ax:value="0"/>
  <ax:ocxPr ax:name="FontPitchAndFamily" ax:value="2"/>
  <ax:ocxPr ax:name="ParagraphAlign" ax:value="3"/>
  <ax:ocxPr ax:name="FontWeight" ax:value="700"/>
</ax:ocx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>
  <ax:ocxPr ax:name="VariousPropertyBits" ax:value="746604571"/>
  <ax:ocxPr ax:name="DisplayStyle" ax:value="3"/>
  <ax:ocxPr ax:name="Size" ax:value="4022;847"/>
  <ax:ocxPr ax:name="MatchEntry" ax:value="1"/>
  <ax:ocxPr ax:name="ShowDropButtonWhen" ax:value="2"/>
  <ax:ocxPr ax:name="Value" ax:value="Raj Sharma"/>
  <ax:ocxPr ax:name="FontName" ax:value="Arial"/>
  <ax:ocxPr ax:name="FontHeight" ax:value="195"/>
  <ax:ocxPr ax:name="FontCharSet" ax:value="0"/>
  <ax:ocxPr ax:name="FontPitchAndFamily" ax:value="2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0</xdr:row>
          <xdr:rowOff>121920</xdr:rowOff>
        </xdr:from>
        <xdr:to>
          <xdr:col>1</xdr:col>
          <xdr:colOff>411480</xdr:colOff>
          <xdr:row>2</xdr:row>
          <xdr:rowOff>15240</xdr:rowOff>
        </xdr:to>
        <xdr:sp macro="" textlink="">
          <xdr:nvSpPr>
            <xdr:cNvPr id="3073" name="CommandButton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403860</xdr:colOff>
          <xdr:row>0</xdr:row>
          <xdr:rowOff>121920</xdr:rowOff>
        </xdr:from>
        <xdr:to>
          <xdr:col>2</xdr:col>
          <xdr:colOff>327660</xdr:colOff>
          <xdr:row>2</xdr:row>
          <xdr:rowOff>15240</xdr:rowOff>
        </xdr:to>
        <xdr:sp macro="" textlink="">
          <xdr:nvSpPr>
            <xdr:cNvPr id="3074" name="CommandButton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434340</xdr:colOff>
          <xdr:row>0</xdr:row>
          <xdr:rowOff>121920</xdr:rowOff>
        </xdr:from>
        <xdr:to>
          <xdr:col>4</xdr:col>
          <xdr:colOff>182880</xdr:colOff>
          <xdr:row>2</xdr:row>
          <xdr:rowOff>15240</xdr:rowOff>
        </xdr:to>
        <xdr:sp macro="" textlink="">
          <xdr:nvSpPr>
            <xdr:cNvPr id="3091" name="CommandButton3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76200</xdr:colOff>
          <xdr:row>1</xdr:row>
          <xdr:rowOff>167640</xdr:rowOff>
        </xdr:from>
        <xdr:to>
          <xdr:col>21</xdr:col>
          <xdr:colOff>106680</xdr:colOff>
          <xdr:row>3</xdr:row>
          <xdr:rowOff>167640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99060</xdr:colOff>
          <xdr:row>5</xdr:row>
          <xdr:rowOff>76200</xdr:rowOff>
        </xdr:from>
        <xdr:to>
          <xdr:col>19</xdr:col>
          <xdr:colOff>518160</xdr:colOff>
          <xdr:row>7</xdr:row>
          <xdr:rowOff>53340</xdr:rowOff>
        </xdr:to>
        <xdr:sp macro="" textlink="">
          <xdr:nvSpPr>
            <xdr:cNvPr id="1034" name="CommandButton1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99060</xdr:colOff>
          <xdr:row>7</xdr:row>
          <xdr:rowOff>121920</xdr:rowOff>
        </xdr:from>
        <xdr:to>
          <xdr:col>19</xdr:col>
          <xdr:colOff>518160</xdr:colOff>
          <xdr:row>9</xdr:row>
          <xdr:rowOff>99060</xdr:rowOff>
        </xdr:to>
        <xdr:sp macro="" textlink="">
          <xdr:nvSpPr>
            <xdr:cNvPr id="1035" name="CommandButton2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91440</xdr:colOff>
          <xdr:row>10</xdr:row>
          <xdr:rowOff>45720</xdr:rowOff>
        </xdr:from>
        <xdr:to>
          <xdr:col>19</xdr:col>
          <xdr:colOff>510540</xdr:colOff>
          <xdr:row>11</xdr:row>
          <xdr:rowOff>182880</xdr:rowOff>
        </xdr:to>
        <xdr:sp macro="" textlink="">
          <xdr:nvSpPr>
            <xdr:cNvPr id="1036" name="CommandButton3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1447800</xdr:colOff>
          <xdr:row>1</xdr:row>
          <xdr:rowOff>0</xdr:rowOff>
        </xdr:from>
        <xdr:to>
          <xdr:col>16</xdr:col>
          <xdr:colOff>1013460</xdr:colOff>
          <xdr:row>2</xdr:row>
          <xdr:rowOff>15240</xdr:rowOff>
        </xdr:to>
        <xdr:sp macro="" textlink="">
          <xdr:nvSpPr>
            <xdr:cNvPr id="1033" name="ComboBox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6.xml"/><Relationship Id="rId11" Type="http://schemas.openxmlformats.org/officeDocument/2006/relationships/image" Target="../media/image8.emf"/><Relationship Id="rId5" Type="http://schemas.openxmlformats.org/officeDocument/2006/relationships/image" Target="../media/image5.emf"/><Relationship Id="rId10" Type="http://schemas.openxmlformats.org/officeDocument/2006/relationships/control" Target="../activeX/activeX8.xml"/><Relationship Id="rId4" Type="http://schemas.openxmlformats.org/officeDocument/2006/relationships/control" Target="../activeX/activeX5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J4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09375" defaultRowHeight="14.4" x14ac:dyDescent="0.3"/>
  <cols>
    <col min="1" max="1" width="13.109375" bestFit="1" customWidth="1"/>
    <col min="2" max="2" width="19.6640625" bestFit="1" customWidth="1"/>
    <col min="3" max="3" width="11.88671875" customWidth="1"/>
    <col min="4" max="4" width="6.6640625" customWidth="1"/>
    <col min="5" max="5" width="9.88671875" bestFit="1" customWidth="1"/>
    <col min="6" max="6" width="8" customWidth="1"/>
    <col min="7" max="7" width="5.6640625" bestFit="1" customWidth="1"/>
    <col min="8" max="8" width="7.44140625" customWidth="1"/>
    <col min="9" max="9" width="7.88671875" customWidth="1"/>
    <col min="10" max="10" width="9.5546875" customWidth="1"/>
    <col min="11" max="11" width="8" customWidth="1"/>
    <col min="12" max="12" width="6.44140625" customWidth="1"/>
    <col min="13" max="13" width="7" customWidth="1"/>
    <col min="14" max="14" width="8.109375" customWidth="1"/>
    <col min="15" max="15" width="7.88671875" customWidth="1"/>
    <col min="17" max="17" width="7.88671875" hidden="1" customWidth="1"/>
    <col min="18" max="18" width="7.109375" hidden="1" customWidth="1"/>
    <col min="19" max="19" width="7.109375" bestFit="1" customWidth="1"/>
    <col min="20" max="20" width="9.109375" hidden="1" customWidth="1"/>
    <col min="21" max="21" width="6.33203125" bestFit="1" customWidth="1"/>
    <col min="22" max="22" width="6.5546875" bestFit="1" customWidth="1"/>
    <col min="23" max="23" width="8.33203125" customWidth="1"/>
    <col min="24" max="24" width="11.88671875" customWidth="1"/>
    <col min="25" max="25" width="10" customWidth="1"/>
    <col min="29" max="29" width="9.6640625" bestFit="1" customWidth="1"/>
    <col min="30" max="30" width="7.109375" bestFit="1" customWidth="1"/>
    <col min="31" max="31" width="5.6640625" bestFit="1" customWidth="1"/>
    <col min="32" max="32" width="18.6640625" customWidth="1"/>
    <col min="33" max="33" width="9.5546875" bestFit="1" customWidth="1"/>
    <col min="34" max="34" width="10.33203125" customWidth="1"/>
    <col min="35" max="35" width="11.5546875" customWidth="1"/>
    <col min="36" max="36" width="31" customWidth="1"/>
  </cols>
  <sheetData>
    <row r="1" spans="1:36" ht="11.4" customHeight="1" x14ac:dyDescent="0.3">
      <c r="A1" s="2">
        <v>1</v>
      </c>
      <c r="B1" s="2">
        <f>A1+1</f>
        <v>2</v>
      </c>
      <c r="C1" s="2">
        <f t="shared" ref="C1:AJ1" si="0">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si="0"/>
        <v>35</v>
      </c>
      <c r="AJ1" s="2">
        <f t="shared" si="0"/>
        <v>36</v>
      </c>
    </row>
    <row r="2" spans="1:36" ht="17.399999999999999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2"/>
      <c r="K2" s="10" t="s">
        <v>63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 t="s">
        <v>88</v>
      </c>
      <c r="Y2" s="10"/>
      <c r="Z2" s="10"/>
      <c r="AA2" s="10"/>
      <c r="AB2" s="10"/>
      <c r="AC2" s="4"/>
      <c r="AD2" s="2"/>
      <c r="AE2" s="2"/>
      <c r="AF2" s="2"/>
      <c r="AG2" s="2"/>
      <c r="AH2" s="2"/>
      <c r="AI2" s="2"/>
      <c r="AJ2" s="2"/>
    </row>
    <row r="3" spans="1:36" ht="57.6" x14ac:dyDescent="0.3">
      <c r="A3" s="5" t="s">
        <v>56</v>
      </c>
      <c r="B3" s="5" t="s">
        <v>57</v>
      </c>
      <c r="C3" s="5" t="s">
        <v>86</v>
      </c>
      <c r="D3" s="5" t="s">
        <v>87</v>
      </c>
      <c r="E3" s="6" t="s">
        <v>58</v>
      </c>
      <c r="F3" s="6" t="s">
        <v>14</v>
      </c>
      <c r="G3" s="6" t="s">
        <v>67</v>
      </c>
      <c r="H3" s="6" t="s">
        <v>66</v>
      </c>
      <c r="I3" s="5" t="s">
        <v>50</v>
      </c>
      <c r="J3" s="6" t="str">
        <f>CONCATENATE("CTC for "&amp;C4&amp;" ",D4)</f>
        <v>CTC for December 2016</v>
      </c>
      <c r="K3" s="6" t="s">
        <v>59</v>
      </c>
      <c r="L3" s="5" t="s">
        <v>60</v>
      </c>
      <c r="M3" s="5" t="s">
        <v>61</v>
      </c>
      <c r="N3" s="6" t="s">
        <v>30</v>
      </c>
      <c r="O3" s="6" t="s">
        <v>82</v>
      </c>
      <c r="P3" s="6" t="s">
        <v>33</v>
      </c>
      <c r="Q3" s="5" t="s">
        <v>83</v>
      </c>
      <c r="R3" s="5" t="s">
        <v>84</v>
      </c>
      <c r="S3" s="6" t="s">
        <v>62</v>
      </c>
      <c r="T3" s="5" t="s">
        <v>85</v>
      </c>
      <c r="U3" s="6" t="s">
        <v>38</v>
      </c>
      <c r="V3" s="6" t="s">
        <v>106</v>
      </c>
      <c r="W3" s="6" t="s">
        <v>51</v>
      </c>
      <c r="X3" s="6" t="s">
        <v>64</v>
      </c>
      <c r="Y3" s="6" t="s">
        <v>101</v>
      </c>
      <c r="Z3" s="6" t="s">
        <v>46</v>
      </c>
      <c r="AA3" s="6" t="s">
        <v>65</v>
      </c>
      <c r="AB3" s="6" t="s">
        <v>51</v>
      </c>
      <c r="AC3" s="6" t="s">
        <v>89</v>
      </c>
      <c r="AD3" s="6" t="s">
        <v>113</v>
      </c>
      <c r="AE3" s="6" t="s">
        <v>92</v>
      </c>
      <c r="AF3" s="6" t="s">
        <v>117</v>
      </c>
      <c r="AG3" s="6" t="s">
        <v>100</v>
      </c>
      <c r="AH3" s="6" t="s">
        <v>111</v>
      </c>
      <c r="AI3" s="6" t="s">
        <v>112</v>
      </c>
      <c r="AJ3" s="5" t="s">
        <v>114</v>
      </c>
    </row>
    <row r="4" spans="1:36" x14ac:dyDescent="0.3">
      <c r="A4" s="3" t="s">
        <v>119</v>
      </c>
      <c r="B4" s="3" t="s">
        <v>69</v>
      </c>
      <c r="C4" s="3" t="s">
        <v>126</v>
      </c>
      <c r="D4" s="3">
        <v>2016</v>
      </c>
      <c r="E4" s="3">
        <v>30</v>
      </c>
      <c r="F4" s="3">
        <v>2</v>
      </c>
      <c r="G4" s="3">
        <v>0</v>
      </c>
      <c r="H4" s="4">
        <f>IF(G4&gt;=F4,E4-G4+F4,E4)</f>
        <v>30</v>
      </c>
      <c r="I4" s="3">
        <v>60000</v>
      </c>
      <c r="J4" s="4">
        <f>IF(H4=0,"",ROUND(I4/E4*H4,-1))</f>
        <v>60000</v>
      </c>
      <c r="K4" s="3">
        <f>IF(H4=0,"",ROUND($J4/E4*H4*50%,-1))</f>
        <v>30000</v>
      </c>
      <c r="L4" s="3">
        <f>IF(H4=0,"",ROUND(J4/E4*H4*10%,-1))</f>
        <v>6000</v>
      </c>
      <c r="M4" s="3">
        <f>IF(H4=0,"",ROUND(J4/E4*H4*25%,-1))</f>
        <v>15000</v>
      </c>
      <c r="N4" s="3">
        <f>IF(H4=0,"",1600)</f>
        <v>1600</v>
      </c>
      <c r="O4" s="3">
        <f>IF(H4=0,"",ROUND(N4/E4*H4,-1))</f>
        <v>1600</v>
      </c>
      <c r="P4" s="3">
        <f>MIN(1250,IF(AH4="Yes",IF(H4=0,"",AI4),0))</f>
        <v>1250</v>
      </c>
      <c r="Q4" s="3"/>
      <c r="R4" s="3">
        <f>IF(H4=0,"",ROUND(J4-T4,-1))</f>
        <v>6150</v>
      </c>
      <c r="S4" s="3">
        <f t="shared" ref="S4:S10" si="1">IF(R4&lt;=0,0,R4)</f>
        <v>6150</v>
      </c>
      <c r="T4" s="3">
        <f>IF(H4=0,"",SUM(K4:M4)+O4+P4)</f>
        <v>53850</v>
      </c>
      <c r="U4" s="3">
        <v>13100</v>
      </c>
      <c r="V4" s="3">
        <v>0</v>
      </c>
      <c r="W4" s="4">
        <f t="shared" ref="W4:W49" si="2">IF(H4=0,"",SUM(K4:M4)+O4+Q4+S4+U4+V4)</f>
        <v>71850</v>
      </c>
      <c r="X4" s="3">
        <f>ROUND(MIN(1800,IF(AG4="Yes",SUM(K4:L4)*12%,0)),-1)</f>
        <v>1800</v>
      </c>
      <c r="Y4" s="3"/>
      <c r="Z4" s="3">
        <v>7000</v>
      </c>
      <c r="AA4" s="3"/>
      <c r="AB4" s="4">
        <f t="shared" ref="AB4:AB49" si="3">SUM(X4:AA4)</f>
        <v>8800</v>
      </c>
      <c r="AC4" s="4">
        <f t="shared" ref="AC4:AC18" si="4">IFERROR(W4-AB4,"")</f>
        <v>63050</v>
      </c>
      <c r="AD4" s="3" t="s">
        <v>90</v>
      </c>
      <c r="AE4" s="3" t="str">
        <f t="shared" ref="AE4:AE16" si="5">IF(AD4=0,"",IF(AD4="Male","Mr",IF(AD4="Female","Mrs")))</f>
        <v>Mr</v>
      </c>
      <c r="AF4" s="3" t="s">
        <v>68</v>
      </c>
      <c r="AG4" s="3" t="s">
        <v>110</v>
      </c>
      <c r="AH4" s="3" t="s">
        <v>110</v>
      </c>
      <c r="AI4" s="3">
        <v>1250</v>
      </c>
      <c r="AJ4" s="3" t="s">
        <v>118</v>
      </c>
    </row>
    <row r="5" spans="1:36" ht="15.9" customHeight="1" x14ac:dyDescent="0.3">
      <c r="A5" s="3" t="s">
        <v>120</v>
      </c>
      <c r="B5" s="3" t="s">
        <v>55</v>
      </c>
      <c r="C5" s="3" t="str">
        <f t="shared" ref="C5:C28" si="6">IF(A5=0,"",C$4)</f>
        <v>December</v>
      </c>
      <c r="D5" s="3">
        <f t="shared" ref="D5:D27" si="7">IF(A5=0,"",D$4)</f>
        <v>2016</v>
      </c>
      <c r="E5" s="3">
        <v>30</v>
      </c>
      <c r="F5" s="3">
        <v>0</v>
      </c>
      <c r="G5" s="3">
        <v>0</v>
      </c>
      <c r="H5" s="4">
        <f t="shared" ref="H5:H49" si="8">IF(G5&gt;=F5,E5-G5+F5,E5)</f>
        <v>30</v>
      </c>
      <c r="I5" s="3">
        <v>30000</v>
      </c>
      <c r="J5" s="4">
        <f t="shared" ref="J5:J49" si="9">IF(H5=0,"",ROUND(I5/E5*H5,-1))</f>
        <v>30000</v>
      </c>
      <c r="K5" s="3">
        <f t="shared" ref="K5:K49" si="10">IF(H5=0,"",ROUND($J5/E5*H5*50%,-1))</f>
        <v>15000</v>
      </c>
      <c r="L5" s="3">
        <f t="shared" ref="L5:L49" si="11">IF(H5=0,"",ROUND(J5/E5*H5*10%,-1))</f>
        <v>3000</v>
      </c>
      <c r="M5" s="3">
        <f t="shared" ref="M5:M49" si="12">IF(H5=0,"",ROUND(J5/E5*H5*25%,-1))</f>
        <v>7500</v>
      </c>
      <c r="N5" s="3">
        <f>IF(H5=0,"",1600)</f>
        <v>1600</v>
      </c>
      <c r="O5" s="3">
        <f t="shared" ref="O5:O49" si="13">IF(H5=0,"",ROUND(N5/E5*H5,-1))</f>
        <v>1600</v>
      </c>
      <c r="P5" s="3">
        <f t="shared" ref="P5:P49" si="14">MIN(1250,IF(AH5="Yes",IF(H5=0,"",AI5),0))</f>
        <v>1250</v>
      </c>
      <c r="Q5" s="3"/>
      <c r="R5" s="3">
        <f t="shared" ref="R5:R49" si="15">IF(H5=0,"",ROUND(J5-T5,-1))</f>
        <v>1650</v>
      </c>
      <c r="S5" s="3">
        <f t="shared" si="1"/>
        <v>1650</v>
      </c>
      <c r="T5" s="3">
        <f t="shared" ref="T5:T49" si="16">IF(H5=0,"",SUM(K5:M5)+O5+P5)</f>
        <v>28350</v>
      </c>
      <c r="U5" s="3">
        <v>2300</v>
      </c>
      <c r="V5" s="3">
        <v>0</v>
      </c>
      <c r="W5" s="4">
        <f t="shared" si="2"/>
        <v>31050</v>
      </c>
      <c r="X5" s="3">
        <f t="shared" ref="X5:X49" si="17">ROUND(MIN(1800,IF(AG5="Yes",SUM(K5:L5)*12%,0)),-1)</f>
        <v>1800</v>
      </c>
      <c r="Y5" s="3"/>
      <c r="Z5" s="3">
        <v>500</v>
      </c>
      <c r="AA5" s="3"/>
      <c r="AB5" s="4">
        <f t="shared" si="3"/>
        <v>2300</v>
      </c>
      <c r="AC5" s="4">
        <f t="shared" si="4"/>
        <v>28750</v>
      </c>
      <c r="AD5" s="3" t="s">
        <v>90</v>
      </c>
      <c r="AE5" s="3" t="str">
        <f t="shared" si="5"/>
        <v>Mr</v>
      </c>
      <c r="AF5" s="3" t="str">
        <f>IF(A5=0,"",AF$4)</f>
        <v>Managing Director</v>
      </c>
      <c r="AG5" s="3" t="s">
        <v>110</v>
      </c>
      <c r="AH5" s="3" t="s">
        <v>110</v>
      </c>
      <c r="AI5" s="3">
        <v>1250</v>
      </c>
      <c r="AJ5" s="3" t="s">
        <v>115</v>
      </c>
    </row>
    <row r="6" spans="1:36" ht="15.9" customHeight="1" x14ac:dyDescent="0.3">
      <c r="A6" s="3" t="s">
        <v>121</v>
      </c>
      <c r="B6" s="3" t="s">
        <v>71</v>
      </c>
      <c r="C6" s="3" t="str">
        <f t="shared" si="6"/>
        <v>December</v>
      </c>
      <c r="D6" s="3">
        <f t="shared" si="7"/>
        <v>2016</v>
      </c>
      <c r="E6" s="3">
        <v>30</v>
      </c>
      <c r="F6" s="3">
        <v>0</v>
      </c>
      <c r="G6" s="3">
        <v>0</v>
      </c>
      <c r="H6" s="4">
        <f t="shared" si="8"/>
        <v>30</v>
      </c>
      <c r="I6" s="3">
        <v>20000</v>
      </c>
      <c r="J6" s="4">
        <f t="shared" si="9"/>
        <v>20000</v>
      </c>
      <c r="K6" s="3">
        <f t="shared" si="10"/>
        <v>10000</v>
      </c>
      <c r="L6" s="3">
        <f t="shared" si="11"/>
        <v>2000</v>
      </c>
      <c r="M6" s="3">
        <f t="shared" si="12"/>
        <v>5000</v>
      </c>
      <c r="N6" s="3">
        <v>1000</v>
      </c>
      <c r="O6" s="3">
        <f t="shared" si="13"/>
        <v>1000</v>
      </c>
      <c r="P6" s="3">
        <f t="shared" si="14"/>
        <v>1250</v>
      </c>
      <c r="Q6" s="3"/>
      <c r="R6" s="3">
        <f t="shared" si="15"/>
        <v>750</v>
      </c>
      <c r="S6" s="3">
        <f t="shared" si="1"/>
        <v>750</v>
      </c>
      <c r="T6" s="3">
        <f t="shared" si="16"/>
        <v>19250</v>
      </c>
      <c r="U6" s="3">
        <v>0</v>
      </c>
      <c r="V6" s="3">
        <v>0</v>
      </c>
      <c r="W6" s="4">
        <f t="shared" si="2"/>
        <v>18750</v>
      </c>
      <c r="X6" s="3">
        <f t="shared" si="17"/>
        <v>1440</v>
      </c>
      <c r="Y6" s="3"/>
      <c r="Z6" s="3"/>
      <c r="AA6" s="3"/>
      <c r="AB6" s="4">
        <f t="shared" si="3"/>
        <v>1440</v>
      </c>
      <c r="AC6" s="4">
        <f t="shared" si="4"/>
        <v>17310</v>
      </c>
      <c r="AD6" s="3" t="s">
        <v>90</v>
      </c>
      <c r="AE6" s="3" t="str">
        <f t="shared" si="5"/>
        <v>Mr</v>
      </c>
      <c r="AF6" s="3" t="str">
        <f>IF(A6=0,"",AF$4)</f>
        <v>Managing Director</v>
      </c>
      <c r="AG6" s="3" t="s">
        <v>110</v>
      </c>
      <c r="AH6" s="3" t="s">
        <v>110</v>
      </c>
      <c r="AI6" s="3">
        <v>2000</v>
      </c>
      <c r="AJ6" s="3" t="s">
        <v>116</v>
      </c>
    </row>
    <row r="7" spans="1:36" ht="15.9" customHeight="1" x14ac:dyDescent="0.3">
      <c r="A7" s="3" t="s">
        <v>122</v>
      </c>
      <c r="B7" s="3" t="s">
        <v>74</v>
      </c>
      <c r="C7" s="3" t="str">
        <f t="shared" si="6"/>
        <v>December</v>
      </c>
      <c r="D7" s="3">
        <f t="shared" si="7"/>
        <v>2016</v>
      </c>
      <c r="E7" s="3">
        <v>30</v>
      </c>
      <c r="F7" s="3">
        <v>2</v>
      </c>
      <c r="G7" s="3">
        <v>2</v>
      </c>
      <c r="H7" s="4">
        <f t="shared" si="8"/>
        <v>30</v>
      </c>
      <c r="I7" s="3">
        <v>25000</v>
      </c>
      <c r="J7" s="4">
        <f t="shared" si="9"/>
        <v>25000</v>
      </c>
      <c r="K7" s="3">
        <f t="shared" si="10"/>
        <v>12500</v>
      </c>
      <c r="L7" s="3">
        <f t="shared" si="11"/>
        <v>2500</v>
      </c>
      <c r="M7" s="3">
        <f t="shared" si="12"/>
        <v>6250</v>
      </c>
      <c r="N7" s="3">
        <f>IF(H7=0,"",1600)</f>
        <v>1600</v>
      </c>
      <c r="O7" s="3">
        <f t="shared" si="13"/>
        <v>1600</v>
      </c>
      <c r="P7" s="3">
        <f t="shared" si="14"/>
        <v>1250</v>
      </c>
      <c r="Q7" s="3"/>
      <c r="R7" s="3">
        <f t="shared" si="15"/>
        <v>900</v>
      </c>
      <c r="S7" s="3">
        <f t="shared" si="1"/>
        <v>900</v>
      </c>
      <c r="T7" s="3">
        <f t="shared" si="16"/>
        <v>24100</v>
      </c>
      <c r="U7" s="3">
        <v>0</v>
      </c>
      <c r="V7" s="3">
        <v>0</v>
      </c>
      <c r="W7" s="4">
        <f t="shared" si="2"/>
        <v>23750</v>
      </c>
      <c r="X7" s="3">
        <f t="shared" si="17"/>
        <v>1800</v>
      </c>
      <c r="Y7" s="3"/>
      <c r="Z7" s="3"/>
      <c r="AA7" s="3"/>
      <c r="AB7" s="4">
        <f t="shared" si="3"/>
        <v>1800</v>
      </c>
      <c r="AC7" s="4">
        <f t="shared" si="4"/>
        <v>21950</v>
      </c>
      <c r="AD7" s="3" t="s">
        <v>90</v>
      </c>
      <c r="AE7" s="3" t="str">
        <f t="shared" si="5"/>
        <v>Mr</v>
      </c>
      <c r="AF7" s="3" t="str">
        <f>IF(A7=0,"",AF$4)</f>
        <v>Managing Director</v>
      </c>
      <c r="AG7" s="3" t="s">
        <v>110</v>
      </c>
      <c r="AH7" s="3" t="s">
        <v>110</v>
      </c>
      <c r="AI7" s="3">
        <v>1250</v>
      </c>
      <c r="AJ7" s="3" t="s">
        <v>115</v>
      </c>
    </row>
    <row r="8" spans="1:36" ht="15.9" customHeight="1" x14ac:dyDescent="0.3">
      <c r="A8" s="3" t="s">
        <v>72</v>
      </c>
      <c r="B8" s="3" t="s">
        <v>71</v>
      </c>
      <c r="C8" s="3" t="str">
        <f t="shared" si="6"/>
        <v>December</v>
      </c>
      <c r="D8" s="3">
        <f t="shared" si="7"/>
        <v>2016</v>
      </c>
      <c r="E8" s="3">
        <v>30</v>
      </c>
      <c r="F8" s="3">
        <v>2</v>
      </c>
      <c r="G8" s="3">
        <v>2</v>
      </c>
      <c r="H8" s="4">
        <f t="shared" si="8"/>
        <v>30</v>
      </c>
      <c r="I8" s="3">
        <v>22000</v>
      </c>
      <c r="J8" s="4">
        <f t="shared" si="9"/>
        <v>22000</v>
      </c>
      <c r="K8" s="3">
        <f t="shared" si="10"/>
        <v>11000</v>
      </c>
      <c r="L8" s="3">
        <f t="shared" si="11"/>
        <v>2200</v>
      </c>
      <c r="M8" s="3">
        <f t="shared" si="12"/>
        <v>5500</v>
      </c>
      <c r="N8" s="3">
        <v>1100</v>
      </c>
      <c r="O8" s="3">
        <f t="shared" si="13"/>
        <v>1100</v>
      </c>
      <c r="P8" s="3">
        <f t="shared" si="14"/>
        <v>1250</v>
      </c>
      <c r="Q8" s="3"/>
      <c r="R8" s="3">
        <f t="shared" si="15"/>
        <v>950</v>
      </c>
      <c r="S8" s="3">
        <f t="shared" si="1"/>
        <v>950</v>
      </c>
      <c r="T8" s="3">
        <f t="shared" si="16"/>
        <v>21050</v>
      </c>
      <c r="U8" s="3">
        <v>2300</v>
      </c>
      <c r="V8" s="3">
        <v>0</v>
      </c>
      <c r="W8" s="4">
        <f t="shared" si="2"/>
        <v>23050</v>
      </c>
      <c r="X8" s="3">
        <f t="shared" si="17"/>
        <v>1580</v>
      </c>
      <c r="Y8" s="3"/>
      <c r="Z8" s="3"/>
      <c r="AA8" s="3"/>
      <c r="AB8" s="4">
        <f t="shared" si="3"/>
        <v>1580</v>
      </c>
      <c r="AC8" s="4">
        <f t="shared" si="4"/>
        <v>21470</v>
      </c>
      <c r="AD8" s="3" t="s">
        <v>90</v>
      </c>
      <c r="AE8" s="3" t="str">
        <f t="shared" si="5"/>
        <v>Mr</v>
      </c>
      <c r="AF8" s="3" t="str">
        <f t="shared" ref="AF8:AF49" si="18">IF(A8=0,"",AF$4)</f>
        <v>Managing Director</v>
      </c>
      <c r="AG8" s="3" t="s">
        <v>110</v>
      </c>
      <c r="AH8" s="3" t="s">
        <v>110</v>
      </c>
      <c r="AI8" s="3">
        <v>2200</v>
      </c>
      <c r="AJ8" s="3" t="s">
        <v>115</v>
      </c>
    </row>
    <row r="9" spans="1:36" ht="15.9" customHeight="1" x14ac:dyDescent="0.3">
      <c r="A9" s="3" t="s">
        <v>123</v>
      </c>
      <c r="B9" s="3" t="s">
        <v>71</v>
      </c>
      <c r="C9" s="3" t="str">
        <f t="shared" si="6"/>
        <v>December</v>
      </c>
      <c r="D9" s="3">
        <f t="shared" si="7"/>
        <v>2016</v>
      </c>
      <c r="E9" s="3">
        <v>30</v>
      </c>
      <c r="F9" s="3">
        <v>2</v>
      </c>
      <c r="G9" s="3">
        <v>1</v>
      </c>
      <c r="H9" s="4">
        <f t="shared" si="8"/>
        <v>30</v>
      </c>
      <c r="I9" s="3">
        <v>14000</v>
      </c>
      <c r="J9" s="4">
        <f t="shared" si="9"/>
        <v>14000</v>
      </c>
      <c r="K9" s="3">
        <f t="shared" si="10"/>
        <v>7000</v>
      </c>
      <c r="L9" s="3">
        <f t="shared" si="11"/>
        <v>1400</v>
      </c>
      <c r="M9" s="3">
        <f t="shared" si="12"/>
        <v>3500</v>
      </c>
      <c r="N9" s="3">
        <v>700</v>
      </c>
      <c r="O9" s="3">
        <f t="shared" si="13"/>
        <v>700</v>
      </c>
      <c r="P9" s="3">
        <f t="shared" si="14"/>
        <v>1250</v>
      </c>
      <c r="Q9" s="3"/>
      <c r="R9" s="3">
        <f t="shared" si="15"/>
        <v>150</v>
      </c>
      <c r="S9" s="3">
        <f t="shared" si="1"/>
        <v>150</v>
      </c>
      <c r="T9" s="3">
        <f t="shared" si="16"/>
        <v>13850</v>
      </c>
      <c r="U9" s="3">
        <v>2300</v>
      </c>
      <c r="V9" s="3">
        <v>0</v>
      </c>
      <c r="W9" s="4">
        <f t="shared" si="2"/>
        <v>15050</v>
      </c>
      <c r="X9" s="3">
        <f t="shared" si="17"/>
        <v>1010</v>
      </c>
      <c r="Y9" s="3"/>
      <c r="Z9" s="3"/>
      <c r="AA9" s="3"/>
      <c r="AB9" s="4">
        <f t="shared" si="3"/>
        <v>1010</v>
      </c>
      <c r="AC9" s="4">
        <f t="shared" si="4"/>
        <v>14040</v>
      </c>
      <c r="AD9" s="3" t="s">
        <v>90</v>
      </c>
      <c r="AE9" s="3" t="str">
        <f t="shared" si="5"/>
        <v>Mr</v>
      </c>
      <c r="AF9" s="3" t="str">
        <f t="shared" si="18"/>
        <v>Managing Director</v>
      </c>
      <c r="AG9" s="3" t="s">
        <v>110</v>
      </c>
      <c r="AH9" s="3" t="s">
        <v>110</v>
      </c>
      <c r="AI9" s="3">
        <v>1400</v>
      </c>
      <c r="AJ9" s="3" t="s">
        <v>115</v>
      </c>
    </row>
    <row r="10" spans="1:36" ht="15.9" customHeight="1" x14ac:dyDescent="0.3">
      <c r="A10" s="3" t="s">
        <v>124</v>
      </c>
      <c r="B10" s="3" t="s">
        <v>73</v>
      </c>
      <c r="C10" s="3" t="str">
        <f t="shared" si="6"/>
        <v>December</v>
      </c>
      <c r="D10" s="3">
        <f t="shared" si="7"/>
        <v>2016</v>
      </c>
      <c r="E10" s="3">
        <v>30</v>
      </c>
      <c r="F10" s="3">
        <v>2</v>
      </c>
      <c r="G10" s="3">
        <v>2</v>
      </c>
      <c r="H10" s="4">
        <f t="shared" si="8"/>
        <v>30</v>
      </c>
      <c r="I10" s="3">
        <v>15000</v>
      </c>
      <c r="J10" s="4">
        <f t="shared" si="9"/>
        <v>15000</v>
      </c>
      <c r="K10" s="3">
        <f t="shared" si="10"/>
        <v>7500</v>
      </c>
      <c r="L10" s="3">
        <f t="shared" si="11"/>
        <v>1500</v>
      </c>
      <c r="M10" s="3">
        <f t="shared" si="12"/>
        <v>3750</v>
      </c>
      <c r="N10" s="3">
        <v>600</v>
      </c>
      <c r="O10" s="3">
        <f t="shared" si="13"/>
        <v>600</v>
      </c>
      <c r="P10" s="3">
        <f t="shared" si="14"/>
        <v>1200</v>
      </c>
      <c r="Q10" s="3"/>
      <c r="R10" s="3">
        <f t="shared" si="15"/>
        <v>450</v>
      </c>
      <c r="S10" s="3">
        <f t="shared" si="1"/>
        <v>450</v>
      </c>
      <c r="T10" s="3">
        <f t="shared" si="16"/>
        <v>14550</v>
      </c>
      <c r="U10" s="3">
        <v>0</v>
      </c>
      <c r="V10" s="3">
        <v>0</v>
      </c>
      <c r="W10" s="4">
        <f t="shared" si="2"/>
        <v>13800</v>
      </c>
      <c r="X10" s="3">
        <f t="shared" si="17"/>
        <v>1080</v>
      </c>
      <c r="Y10" s="3"/>
      <c r="Z10" s="3"/>
      <c r="AA10" s="3"/>
      <c r="AB10" s="4">
        <f t="shared" si="3"/>
        <v>1080</v>
      </c>
      <c r="AC10" s="4">
        <f t="shared" si="4"/>
        <v>12720</v>
      </c>
      <c r="AD10" s="3" t="s">
        <v>90</v>
      </c>
      <c r="AE10" s="3" t="str">
        <f t="shared" si="5"/>
        <v>Mr</v>
      </c>
      <c r="AF10" s="3" t="str">
        <f t="shared" si="18"/>
        <v>Managing Director</v>
      </c>
      <c r="AG10" s="3" t="s">
        <v>110</v>
      </c>
      <c r="AH10" s="3" t="s">
        <v>110</v>
      </c>
      <c r="AI10" s="3">
        <v>1200</v>
      </c>
      <c r="AJ10" s="3" t="s">
        <v>115</v>
      </c>
    </row>
    <row r="11" spans="1:36" ht="15.9" customHeight="1" x14ac:dyDescent="0.3">
      <c r="A11" s="3" t="s">
        <v>125</v>
      </c>
      <c r="B11" s="3" t="s">
        <v>75</v>
      </c>
      <c r="C11" s="3" t="str">
        <f t="shared" si="6"/>
        <v>December</v>
      </c>
      <c r="D11" s="3">
        <f t="shared" si="7"/>
        <v>2016</v>
      </c>
      <c r="E11" s="3">
        <v>30</v>
      </c>
      <c r="F11" s="3">
        <v>2</v>
      </c>
      <c r="G11" s="3">
        <v>1</v>
      </c>
      <c r="H11" s="4">
        <f t="shared" si="8"/>
        <v>30</v>
      </c>
      <c r="I11" s="3">
        <v>14000</v>
      </c>
      <c r="J11" s="4">
        <f t="shared" si="9"/>
        <v>14000</v>
      </c>
      <c r="K11" s="3">
        <f t="shared" si="10"/>
        <v>7000</v>
      </c>
      <c r="L11" s="3">
        <f t="shared" si="11"/>
        <v>1400</v>
      </c>
      <c r="M11" s="3">
        <f t="shared" si="12"/>
        <v>3500</v>
      </c>
      <c r="N11" s="3">
        <v>600</v>
      </c>
      <c r="O11" s="3">
        <f t="shared" si="13"/>
        <v>600</v>
      </c>
      <c r="P11" s="3">
        <f t="shared" si="14"/>
        <v>1200</v>
      </c>
      <c r="Q11" s="3"/>
      <c r="R11" s="3">
        <f t="shared" si="15"/>
        <v>300</v>
      </c>
      <c r="S11" s="3">
        <f t="shared" ref="S11:S49" si="19">IF(R11&lt;=0,0,R11)</f>
        <v>300</v>
      </c>
      <c r="T11" s="3">
        <f t="shared" si="16"/>
        <v>13700</v>
      </c>
      <c r="U11" s="3">
        <v>0</v>
      </c>
      <c r="V11" s="3">
        <v>0</v>
      </c>
      <c r="W11" s="4">
        <f t="shared" si="2"/>
        <v>12800</v>
      </c>
      <c r="X11" s="3">
        <f t="shared" si="17"/>
        <v>1010</v>
      </c>
      <c r="Y11" s="3"/>
      <c r="Z11" s="3"/>
      <c r="AA11" s="3"/>
      <c r="AB11" s="4">
        <f t="shared" si="3"/>
        <v>1010</v>
      </c>
      <c r="AC11" s="4">
        <f t="shared" si="4"/>
        <v>11790</v>
      </c>
      <c r="AD11" s="3" t="s">
        <v>90</v>
      </c>
      <c r="AE11" s="3" t="str">
        <f t="shared" si="5"/>
        <v>Mr</v>
      </c>
      <c r="AF11" s="3" t="str">
        <f t="shared" si="18"/>
        <v>Managing Director</v>
      </c>
      <c r="AG11" s="3" t="s">
        <v>110</v>
      </c>
      <c r="AH11" s="3" t="s">
        <v>110</v>
      </c>
      <c r="AI11" s="3">
        <v>1200</v>
      </c>
      <c r="AJ11" s="3" t="s">
        <v>115</v>
      </c>
    </row>
    <row r="12" spans="1:36" ht="15.9" customHeight="1" x14ac:dyDescent="0.3">
      <c r="A12" s="3" t="s">
        <v>76</v>
      </c>
      <c r="B12" s="3" t="s">
        <v>73</v>
      </c>
      <c r="C12" s="3" t="str">
        <f t="shared" si="6"/>
        <v>December</v>
      </c>
      <c r="D12" s="3">
        <f t="shared" si="7"/>
        <v>2016</v>
      </c>
      <c r="E12" s="3">
        <v>30</v>
      </c>
      <c r="F12" s="3">
        <v>2</v>
      </c>
      <c r="G12" s="3">
        <v>2</v>
      </c>
      <c r="H12" s="4">
        <f t="shared" si="8"/>
        <v>30</v>
      </c>
      <c r="I12" s="3">
        <v>14000</v>
      </c>
      <c r="J12" s="4">
        <f t="shared" si="9"/>
        <v>14000</v>
      </c>
      <c r="K12" s="3">
        <f t="shared" si="10"/>
        <v>7000</v>
      </c>
      <c r="L12" s="3">
        <f t="shared" si="11"/>
        <v>1400</v>
      </c>
      <c r="M12" s="3">
        <f t="shared" si="12"/>
        <v>3500</v>
      </c>
      <c r="N12" s="3">
        <v>700</v>
      </c>
      <c r="O12" s="3">
        <f t="shared" si="13"/>
        <v>700</v>
      </c>
      <c r="P12" s="3">
        <f t="shared" si="14"/>
        <v>1250</v>
      </c>
      <c r="Q12" s="3"/>
      <c r="R12" s="3">
        <f t="shared" si="15"/>
        <v>150</v>
      </c>
      <c r="S12" s="3">
        <f t="shared" si="19"/>
        <v>150</v>
      </c>
      <c r="T12" s="3">
        <f t="shared" si="16"/>
        <v>13850</v>
      </c>
      <c r="U12" s="3">
        <v>1500</v>
      </c>
      <c r="V12" s="3">
        <v>0</v>
      </c>
      <c r="W12" s="4">
        <f t="shared" si="2"/>
        <v>14250</v>
      </c>
      <c r="X12" s="3">
        <f t="shared" si="17"/>
        <v>1010</v>
      </c>
      <c r="Y12" s="3"/>
      <c r="Z12" s="3"/>
      <c r="AA12" s="3"/>
      <c r="AB12" s="4">
        <f t="shared" si="3"/>
        <v>1010</v>
      </c>
      <c r="AC12" s="4">
        <f t="shared" si="4"/>
        <v>13240</v>
      </c>
      <c r="AD12" s="3" t="s">
        <v>90</v>
      </c>
      <c r="AE12" s="3" t="str">
        <f t="shared" si="5"/>
        <v>Mr</v>
      </c>
      <c r="AF12" s="3" t="str">
        <f t="shared" si="18"/>
        <v>Managing Director</v>
      </c>
      <c r="AG12" s="3" t="s">
        <v>110</v>
      </c>
      <c r="AH12" s="3" t="s">
        <v>110</v>
      </c>
      <c r="AI12" s="3">
        <v>1400</v>
      </c>
      <c r="AJ12" s="3" t="s">
        <v>115</v>
      </c>
    </row>
    <row r="13" spans="1:36" ht="15.9" customHeight="1" x14ac:dyDescent="0.3">
      <c r="A13" s="3" t="s">
        <v>77</v>
      </c>
      <c r="B13" s="3" t="s">
        <v>73</v>
      </c>
      <c r="C13" s="3" t="str">
        <f t="shared" si="6"/>
        <v>December</v>
      </c>
      <c r="D13" s="3">
        <f t="shared" si="7"/>
        <v>2016</v>
      </c>
      <c r="E13" s="3">
        <v>30</v>
      </c>
      <c r="F13" s="3">
        <v>2</v>
      </c>
      <c r="G13" s="3">
        <v>2</v>
      </c>
      <c r="H13" s="4">
        <f t="shared" si="8"/>
        <v>30</v>
      </c>
      <c r="I13" s="3">
        <v>8000</v>
      </c>
      <c r="J13" s="4">
        <f t="shared" si="9"/>
        <v>8000</v>
      </c>
      <c r="K13" s="3">
        <f t="shared" si="10"/>
        <v>4000</v>
      </c>
      <c r="L13" s="3">
        <f t="shared" si="11"/>
        <v>800</v>
      </c>
      <c r="M13" s="3">
        <f t="shared" si="12"/>
        <v>2000</v>
      </c>
      <c r="N13" s="3">
        <v>400</v>
      </c>
      <c r="O13" s="3">
        <f t="shared" si="13"/>
        <v>400</v>
      </c>
      <c r="P13" s="3">
        <f t="shared" si="14"/>
        <v>800</v>
      </c>
      <c r="Q13" s="3"/>
      <c r="R13" s="3">
        <f t="shared" si="15"/>
        <v>0</v>
      </c>
      <c r="S13" s="3">
        <f t="shared" si="19"/>
        <v>0</v>
      </c>
      <c r="T13" s="3">
        <f t="shared" si="16"/>
        <v>8000</v>
      </c>
      <c r="U13" s="3">
        <v>0</v>
      </c>
      <c r="V13" s="3">
        <v>0</v>
      </c>
      <c r="W13" s="4">
        <f t="shared" si="2"/>
        <v>7200</v>
      </c>
      <c r="X13" s="3">
        <f t="shared" si="17"/>
        <v>580</v>
      </c>
      <c r="Y13" s="3"/>
      <c r="Z13" s="3"/>
      <c r="AA13" s="3"/>
      <c r="AB13" s="4">
        <f t="shared" si="3"/>
        <v>580</v>
      </c>
      <c r="AC13" s="4">
        <f t="shared" si="4"/>
        <v>6620</v>
      </c>
      <c r="AD13" s="3" t="s">
        <v>91</v>
      </c>
      <c r="AE13" s="3" t="str">
        <f t="shared" si="5"/>
        <v>Mrs</v>
      </c>
      <c r="AF13" s="3" t="str">
        <f t="shared" si="18"/>
        <v>Managing Director</v>
      </c>
      <c r="AG13" s="3" t="s">
        <v>110</v>
      </c>
      <c r="AH13" s="3" t="s">
        <v>110</v>
      </c>
      <c r="AI13" s="3">
        <v>800</v>
      </c>
      <c r="AJ13" s="3" t="s">
        <v>115</v>
      </c>
    </row>
    <row r="14" spans="1:36" ht="15.9" customHeight="1" x14ac:dyDescent="0.3">
      <c r="A14" s="3" t="s">
        <v>78</v>
      </c>
      <c r="B14" s="3" t="s">
        <v>81</v>
      </c>
      <c r="C14" s="3" t="str">
        <f t="shared" si="6"/>
        <v>December</v>
      </c>
      <c r="D14" s="3">
        <f t="shared" si="7"/>
        <v>2016</v>
      </c>
      <c r="E14" s="3">
        <v>30</v>
      </c>
      <c r="F14" s="3">
        <v>2</v>
      </c>
      <c r="G14" s="3">
        <v>3</v>
      </c>
      <c r="H14" s="4">
        <f t="shared" si="8"/>
        <v>29</v>
      </c>
      <c r="I14" s="3">
        <v>8000</v>
      </c>
      <c r="J14" s="4">
        <f t="shared" si="9"/>
        <v>7730</v>
      </c>
      <c r="K14" s="3">
        <f t="shared" si="10"/>
        <v>3740</v>
      </c>
      <c r="L14" s="3">
        <f t="shared" si="11"/>
        <v>750</v>
      </c>
      <c r="M14" s="3">
        <f t="shared" si="12"/>
        <v>1870</v>
      </c>
      <c r="N14" s="3">
        <v>387</v>
      </c>
      <c r="O14" s="3">
        <f t="shared" si="13"/>
        <v>370</v>
      </c>
      <c r="P14" s="3">
        <f t="shared" si="14"/>
        <v>774</v>
      </c>
      <c r="Q14" s="3"/>
      <c r="R14" s="3">
        <f t="shared" si="15"/>
        <v>230</v>
      </c>
      <c r="S14" s="3">
        <f t="shared" si="19"/>
        <v>230</v>
      </c>
      <c r="T14" s="3">
        <f t="shared" si="16"/>
        <v>7504</v>
      </c>
      <c r="U14" s="3">
        <v>0</v>
      </c>
      <c r="V14" s="3">
        <v>0</v>
      </c>
      <c r="W14" s="4">
        <f t="shared" si="2"/>
        <v>6960</v>
      </c>
      <c r="X14" s="3">
        <f t="shared" si="17"/>
        <v>540</v>
      </c>
      <c r="Y14" s="3"/>
      <c r="Z14" s="3"/>
      <c r="AA14" s="3"/>
      <c r="AB14" s="4">
        <f t="shared" si="3"/>
        <v>540</v>
      </c>
      <c r="AC14" s="4">
        <f t="shared" si="4"/>
        <v>6420</v>
      </c>
      <c r="AD14" s="3" t="s">
        <v>91</v>
      </c>
      <c r="AE14" s="3" t="str">
        <f t="shared" si="5"/>
        <v>Mrs</v>
      </c>
      <c r="AF14" s="3" t="str">
        <f t="shared" si="18"/>
        <v>Managing Director</v>
      </c>
      <c r="AG14" s="3" t="s">
        <v>110</v>
      </c>
      <c r="AH14" s="3" t="s">
        <v>110</v>
      </c>
      <c r="AI14" s="3">
        <v>774</v>
      </c>
      <c r="AJ14" s="3" t="s">
        <v>115</v>
      </c>
    </row>
    <row r="15" spans="1:36" ht="15.9" customHeight="1" x14ac:dyDescent="0.3">
      <c r="A15" s="3" t="s">
        <v>79</v>
      </c>
      <c r="B15" s="3" t="s">
        <v>73</v>
      </c>
      <c r="C15" s="3" t="str">
        <f t="shared" si="6"/>
        <v>December</v>
      </c>
      <c r="D15" s="3">
        <f t="shared" si="7"/>
        <v>2016</v>
      </c>
      <c r="E15" s="3">
        <v>30</v>
      </c>
      <c r="F15" s="3">
        <v>2</v>
      </c>
      <c r="G15" s="3">
        <v>1</v>
      </c>
      <c r="H15" s="4">
        <f t="shared" si="8"/>
        <v>30</v>
      </c>
      <c r="I15" s="3">
        <v>8000</v>
      </c>
      <c r="J15" s="4">
        <f t="shared" si="9"/>
        <v>8000</v>
      </c>
      <c r="K15" s="3">
        <f t="shared" si="10"/>
        <v>4000</v>
      </c>
      <c r="L15" s="3">
        <f t="shared" si="11"/>
        <v>800</v>
      </c>
      <c r="M15" s="3">
        <f t="shared" si="12"/>
        <v>2000</v>
      </c>
      <c r="N15" s="3">
        <v>400</v>
      </c>
      <c r="O15" s="3">
        <f t="shared" si="13"/>
        <v>400</v>
      </c>
      <c r="P15" s="3">
        <f t="shared" si="14"/>
        <v>800</v>
      </c>
      <c r="Q15" s="3"/>
      <c r="R15" s="3">
        <f t="shared" si="15"/>
        <v>0</v>
      </c>
      <c r="S15" s="3">
        <f t="shared" si="19"/>
        <v>0</v>
      </c>
      <c r="T15" s="3">
        <f t="shared" si="16"/>
        <v>8000</v>
      </c>
      <c r="U15" s="3">
        <v>0</v>
      </c>
      <c r="V15" s="3">
        <v>0</v>
      </c>
      <c r="W15" s="4">
        <f t="shared" si="2"/>
        <v>7200</v>
      </c>
      <c r="X15" s="3">
        <f t="shared" si="17"/>
        <v>580</v>
      </c>
      <c r="Y15" s="3"/>
      <c r="Z15" s="3"/>
      <c r="AA15" s="3"/>
      <c r="AB15" s="4">
        <f t="shared" si="3"/>
        <v>580</v>
      </c>
      <c r="AC15" s="4">
        <f t="shared" si="4"/>
        <v>6620</v>
      </c>
      <c r="AD15" s="3" t="s">
        <v>91</v>
      </c>
      <c r="AE15" s="3" t="str">
        <f t="shared" si="5"/>
        <v>Mrs</v>
      </c>
      <c r="AF15" s="3" t="str">
        <f t="shared" si="18"/>
        <v>Managing Director</v>
      </c>
      <c r="AG15" s="3" t="s">
        <v>110</v>
      </c>
      <c r="AH15" s="3" t="s">
        <v>110</v>
      </c>
      <c r="AI15" s="3">
        <v>800</v>
      </c>
      <c r="AJ15" s="3" t="s">
        <v>115</v>
      </c>
    </row>
    <row r="16" spans="1:36" ht="15.9" customHeight="1" x14ac:dyDescent="0.3">
      <c r="A16" s="3" t="s">
        <v>80</v>
      </c>
      <c r="B16" s="3" t="s">
        <v>81</v>
      </c>
      <c r="C16" s="3" t="str">
        <f t="shared" si="6"/>
        <v>December</v>
      </c>
      <c r="D16" s="3">
        <f t="shared" si="7"/>
        <v>2016</v>
      </c>
      <c r="E16" s="3">
        <v>30</v>
      </c>
      <c r="F16" s="3">
        <v>2</v>
      </c>
      <c r="G16" s="3">
        <v>2</v>
      </c>
      <c r="H16" s="4">
        <f t="shared" si="8"/>
        <v>30</v>
      </c>
      <c r="I16" s="3">
        <v>8000</v>
      </c>
      <c r="J16" s="4">
        <f t="shared" si="9"/>
        <v>8000</v>
      </c>
      <c r="K16" s="3">
        <f t="shared" si="10"/>
        <v>4000</v>
      </c>
      <c r="L16" s="3">
        <f t="shared" si="11"/>
        <v>800</v>
      </c>
      <c r="M16" s="3">
        <f t="shared" si="12"/>
        <v>2000</v>
      </c>
      <c r="N16" s="3">
        <v>181</v>
      </c>
      <c r="O16" s="3">
        <f t="shared" si="13"/>
        <v>180</v>
      </c>
      <c r="P16" s="3">
        <f t="shared" si="14"/>
        <v>749</v>
      </c>
      <c r="Q16" s="3"/>
      <c r="R16" s="3">
        <f t="shared" si="15"/>
        <v>270</v>
      </c>
      <c r="S16" s="3">
        <f t="shared" si="19"/>
        <v>270</v>
      </c>
      <c r="T16" s="3">
        <f t="shared" si="16"/>
        <v>7729</v>
      </c>
      <c r="U16" s="3">
        <v>0</v>
      </c>
      <c r="V16" s="3">
        <v>0</v>
      </c>
      <c r="W16" s="4">
        <f t="shared" si="2"/>
        <v>7250</v>
      </c>
      <c r="X16" s="3">
        <f t="shared" si="17"/>
        <v>580</v>
      </c>
      <c r="Y16" s="3"/>
      <c r="Z16" s="3"/>
      <c r="AA16" s="3"/>
      <c r="AB16" s="4">
        <f t="shared" si="3"/>
        <v>580</v>
      </c>
      <c r="AC16" s="4">
        <f t="shared" si="4"/>
        <v>6670</v>
      </c>
      <c r="AD16" s="3" t="s">
        <v>91</v>
      </c>
      <c r="AE16" s="3" t="str">
        <f t="shared" si="5"/>
        <v>Mrs</v>
      </c>
      <c r="AF16" s="3" t="str">
        <f t="shared" si="18"/>
        <v>Managing Director</v>
      </c>
      <c r="AG16" s="3" t="s">
        <v>110</v>
      </c>
      <c r="AH16" s="3" t="s">
        <v>110</v>
      </c>
      <c r="AI16" s="3">
        <v>749</v>
      </c>
      <c r="AJ16" s="3" t="s">
        <v>115</v>
      </c>
    </row>
    <row r="17" spans="1:36" ht="15.9" customHeight="1" x14ac:dyDescent="0.3">
      <c r="A17" s="3" t="s">
        <v>107</v>
      </c>
      <c r="B17" s="3" t="s">
        <v>55</v>
      </c>
      <c r="C17" s="3" t="str">
        <f t="shared" si="6"/>
        <v>December</v>
      </c>
      <c r="D17" s="3">
        <f t="shared" si="7"/>
        <v>2016</v>
      </c>
      <c r="E17" s="3">
        <v>30</v>
      </c>
      <c r="F17" s="3">
        <v>2</v>
      </c>
      <c r="G17" s="3">
        <v>2</v>
      </c>
      <c r="H17" s="4">
        <f t="shared" si="8"/>
        <v>30</v>
      </c>
      <c r="I17" s="3">
        <v>13000</v>
      </c>
      <c r="J17" s="4">
        <f t="shared" si="9"/>
        <v>13000</v>
      </c>
      <c r="K17" s="3">
        <f t="shared" si="10"/>
        <v>6500</v>
      </c>
      <c r="L17" s="3">
        <f t="shared" si="11"/>
        <v>1300</v>
      </c>
      <c r="M17" s="3">
        <f t="shared" si="12"/>
        <v>3250</v>
      </c>
      <c r="N17" s="3">
        <v>500</v>
      </c>
      <c r="O17" s="3">
        <f t="shared" si="13"/>
        <v>500</v>
      </c>
      <c r="P17" s="3">
        <f t="shared" si="14"/>
        <v>1000</v>
      </c>
      <c r="Q17" s="3"/>
      <c r="R17" s="3">
        <f t="shared" si="15"/>
        <v>450</v>
      </c>
      <c r="S17" s="3">
        <f t="shared" si="19"/>
        <v>450</v>
      </c>
      <c r="T17" s="3">
        <f t="shared" si="16"/>
        <v>12550</v>
      </c>
      <c r="U17" s="3">
        <v>2000</v>
      </c>
      <c r="V17" s="3">
        <v>0</v>
      </c>
      <c r="W17" s="4">
        <f t="shared" si="2"/>
        <v>14000</v>
      </c>
      <c r="X17" s="3">
        <f t="shared" si="17"/>
        <v>940</v>
      </c>
      <c r="Y17" s="3"/>
      <c r="Z17" s="3"/>
      <c r="AA17" s="3"/>
      <c r="AB17" s="4">
        <f t="shared" si="3"/>
        <v>940</v>
      </c>
      <c r="AC17" s="4">
        <f t="shared" si="4"/>
        <v>13060</v>
      </c>
      <c r="AD17" s="3" t="s">
        <v>90</v>
      </c>
      <c r="AE17" s="3" t="str">
        <f>IF(AD17=0,"",IF(AD17="Male","Mr",IF(AD17="Female","Mrs")))</f>
        <v>Mr</v>
      </c>
      <c r="AF17" s="3" t="str">
        <f t="shared" si="18"/>
        <v>Managing Director</v>
      </c>
      <c r="AG17" s="3" t="s">
        <v>110</v>
      </c>
      <c r="AH17" s="3" t="s">
        <v>110</v>
      </c>
      <c r="AI17" s="3">
        <v>1000</v>
      </c>
      <c r="AJ17" s="3" t="s">
        <v>115</v>
      </c>
    </row>
    <row r="18" spans="1:36" ht="15.9" customHeight="1" x14ac:dyDescent="0.3">
      <c r="A18" s="3" t="s">
        <v>96</v>
      </c>
      <c r="B18" s="3" t="s">
        <v>70</v>
      </c>
      <c r="C18" s="3" t="str">
        <f t="shared" si="6"/>
        <v>December</v>
      </c>
      <c r="D18" s="3">
        <f t="shared" si="7"/>
        <v>2016</v>
      </c>
      <c r="E18" s="3">
        <v>30</v>
      </c>
      <c r="F18" s="3">
        <v>2</v>
      </c>
      <c r="G18" s="3">
        <v>1</v>
      </c>
      <c r="H18" s="4">
        <f t="shared" si="8"/>
        <v>30</v>
      </c>
      <c r="I18" s="3">
        <v>35000</v>
      </c>
      <c r="J18" s="4">
        <f t="shared" si="9"/>
        <v>35000</v>
      </c>
      <c r="K18" s="3">
        <f t="shared" si="10"/>
        <v>17500</v>
      </c>
      <c r="L18" s="3">
        <f t="shared" si="11"/>
        <v>3500</v>
      </c>
      <c r="M18" s="3">
        <f t="shared" si="12"/>
        <v>8750</v>
      </c>
      <c r="N18" s="3">
        <f t="shared" ref="N18:N49" si="20">IF(H18=0,"",1600)</f>
        <v>1600</v>
      </c>
      <c r="O18" s="3">
        <f t="shared" si="13"/>
        <v>1600</v>
      </c>
      <c r="P18" s="3">
        <f t="shared" si="14"/>
        <v>1250</v>
      </c>
      <c r="Q18" s="3"/>
      <c r="R18" s="3">
        <f t="shared" si="15"/>
        <v>2400</v>
      </c>
      <c r="S18" s="3">
        <f>IF(R18&lt;=0,0,R18)</f>
        <v>2400</v>
      </c>
      <c r="T18" s="3">
        <f t="shared" si="16"/>
        <v>32600</v>
      </c>
      <c r="U18" s="3">
        <v>2000</v>
      </c>
      <c r="V18" s="3">
        <v>0</v>
      </c>
      <c r="W18" s="4">
        <f t="shared" si="2"/>
        <v>35750</v>
      </c>
      <c r="X18" s="3">
        <f t="shared" si="17"/>
        <v>1800</v>
      </c>
      <c r="Y18" s="3"/>
      <c r="Z18" s="3">
        <v>2000</v>
      </c>
      <c r="AA18" s="3"/>
      <c r="AB18" s="4">
        <f t="shared" si="3"/>
        <v>3800</v>
      </c>
      <c r="AC18" s="4">
        <f t="shared" si="4"/>
        <v>31950</v>
      </c>
      <c r="AD18" s="3" t="s">
        <v>90</v>
      </c>
      <c r="AE18" s="3" t="str">
        <f t="shared" ref="AE18:AE49" si="21">IF(AD18=0,"",IF(AD18="Male","Mr",IF(AD18="Female","Mrs")))</f>
        <v>Mr</v>
      </c>
      <c r="AF18" s="3" t="str">
        <f t="shared" si="18"/>
        <v>Managing Director</v>
      </c>
      <c r="AG18" s="3" t="s">
        <v>110</v>
      </c>
      <c r="AH18" s="3" t="s">
        <v>110</v>
      </c>
      <c r="AI18" s="3">
        <v>1250</v>
      </c>
      <c r="AJ18" s="3" t="s">
        <v>115</v>
      </c>
    </row>
    <row r="19" spans="1:36" ht="15.9" customHeight="1" x14ac:dyDescent="0.3">
      <c r="A19" s="3" t="s">
        <v>97</v>
      </c>
      <c r="B19" s="3" t="s">
        <v>73</v>
      </c>
      <c r="C19" s="3" t="str">
        <f t="shared" si="6"/>
        <v>December</v>
      </c>
      <c r="D19" s="3">
        <f t="shared" si="7"/>
        <v>2016</v>
      </c>
      <c r="E19" s="3">
        <v>30</v>
      </c>
      <c r="F19" s="3">
        <v>2</v>
      </c>
      <c r="G19" s="3">
        <v>2</v>
      </c>
      <c r="H19" s="4">
        <f t="shared" si="8"/>
        <v>30</v>
      </c>
      <c r="I19" s="3">
        <v>22000</v>
      </c>
      <c r="J19" s="4">
        <f t="shared" si="9"/>
        <v>22000</v>
      </c>
      <c r="K19" s="3">
        <f t="shared" si="10"/>
        <v>11000</v>
      </c>
      <c r="L19" s="3">
        <f t="shared" si="11"/>
        <v>2200</v>
      </c>
      <c r="M19" s="3">
        <f t="shared" si="12"/>
        <v>5500</v>
      </c>
      <c r="N19" s="3">
        <v>500</v>
      </c>
      <c r="O19" s="3">
        <f t="shared" si="13"/>
        <v>500</v>
      </c>
      <c r="P19" s="3">
        <f t="shared" si="14"/>
        <v>1250</v>
      </c>
      <c r="Q19" s="3"/>
      <c r="R19" s="3">
        <f t="shared" si="15"/>
        <v>1550</v>
      </c>
      <c r="S19" s="3">
        <f t="shared" si="19"/>
        <v>1550</v>
      </c>
      <c r="T19" s="3">
        <f t="shared" si="16"/>
        <v>20450</v>
      </c>
      <c r="U19" s="3">
        <v>0</v>
      </c>
      <c r="V19" s="3">
        <v>0</v>
      </c>
      <c r="W19" s="4">
        <f t="shared" si="2"/>
        <v>20750</v>
      </c>
      <c r="X19" s="3">
        <f t="shared" si="17"/>
        <v>1580</v>
      </c>
      <c r="Y19" s="3"/>
      <c r="Z19" s="3"/>
      <c r="AA19" s="3"/>
      <c r="AB19" s="4">
        <f t="shared" si="3"/>
        <v>1580</v>
      </c>
      <c r="AC19" s="4">
        <f t="shared" ref="AC19:AC49" si="22">IFERROR(W19-AB19,"")</f>
        <v>19170</v>
      </c>
      <c r="AD19" s="3" t="s">
        <v>90</v>
      </c>
      <c r="AE19" s="3" t="str">
        <f t="shared" si="21"/>
        <v>Mr</v>
      </c>
      <c r="AF19" s="3" t="str">
        <f t="shared" si="18"/>
        <v>Managing Director</v>
      </c>
      <c r="AG19" s="3" t="s">
        <v>110</v>
      </c>
      <c r="AH19" s="3" t="s">
        <v>110</v>
      </c>
      <c r="AI19" s="3">
        <v>2000</v>
      </c>
      <c r="AJ19" s="3" t="s">
        <v>115</v>
      </c>
    </row>
    <row r="20" spans="1:36" ht="15.9" customHeight="1" x14ac:dyDescent="0.3">
      <c r="A20" s="3" t="s">
        <v>98</v>
      </c>
      <c r="B20" s="3" t="s">
        <v>73</v>
      </c>
      <c r="C20" s="3" t="str">
        <f t="shared" si="6"/>
        <v>December</v>
      </c>
      <c r="D20" s="3">
        <f t="shared" si="7"/>
        <v>2016</v>
      </c>
      <c r="E20" s="3">
        <v>30</v>
      </c>
      <c r="F20" s="3">
        <v>2</v>
      </c>
      <c r="G20" s="3">
        <v>0</v>
      </c>
      <c r="H20" s="4">
        <f t="shared" si="8"/>
        <v>30</v>
      </c>
      <c r="I20" s="3">
        <v>12000</v>
      </c>
      <c r="J20" s="4">
        <f t="shared" si="9"/>
        <v>12000</v>
      </c>
      <c r="K20" s="3">
        <f t="shared" si="10"/>
        <v>6000</v>
      </c>
      <c r="L20" s="3">
        <f t="shared" si="11"/>
        <v>1200</v>
      </c>
      <c r="M20" s="3">
        <f t="shared" si="12"/>
        <v>3000</v>
      </c>
      <c r="N20" s="3">
        <v>600</v>
      </c>
      <c r="O20" s="3">
        <f t="shared" si="13"/>
        <v>600</v>
      </c>
      <c r="P20" s="3">
        <f t="shared" si="14"/>
        <v>1200</v>
      </c>
      <c r="Q20" s="3"/>
      <c r="R20" s="3">
        <f t="shared" si="15"/>
        <v>0</v>
      </c>
      <c r="S20" s="3">
        <f t="shared" si="19"/>
        <v>0</v>
      </c>
      <c r="T20" s="3">
        <f t="shared" si="16"/>
        <v>12000</v>
      </c>
      <c r="U20" s="3">
        <v>1000</v>
      </c>
      <c r="V20" s="3">
        <v>0</v>
      </c>
      <c r="W20" s="4">
        <f t="shared" si="2"/>
        <v>11800</v>
      </c>
      <c r="X20" s="3">
        <f t="shared" si="17"/>
        <v>860</v>
      </c>
      <c r="Y20" s="3"/>
      <c r="Z20" s="3"/>
      <c r="AA20" s="3"/>
      <c r="AB20" s="4">
        <f t="shared" si="3"/>
        <v>860</v>
      </c>
      <c r="AC20" s="4">
        <f t="shared" si="22"/>
        <v>10940</v>
      </c>
      <c r="AD20" s="3" t="s">
        <v>90</v>
      </c>
      <c r="AE20" s="3" t="str">
        <f t="shared" si="21"/>
        <v>Mr</v>
      </c>
      <c r="AF20" s="3" t="str">
        <f t="shared" si="18"/>
        <v>Managing Director</v>
      </c>
      <c r="AG20" s="3" t="s">
        <v>110</v>
      </c>
      <c r="AH20" s="3" t="s">
        <v>110</v>
      </c>
      <c r="AI20" s="3">
        <v>1200</v>
      </c>
      <c r="AJ20" s="3" t="s">
        <v>115</v>
      </c>
    </row>
    <row r="21" spans="1:36" ht="15.9" customHeight="1" x14ac:dyDescent="0.3">
      <c r="A21" s="3" t="s">
        <v>99</v>
      </c>
      <c r="B21" s="3" t="s">
        <v>73</v>
      </c>
      <c r="C21" s="3" t="str">
        <f t="shared" si="6"/>
        <v>December</v>
      </c>
      <c r="D21" s="3">
        <f t="shared" si="7"/>
        <v>2016</v>
      </c>
      <c r="E21" s="3">
        <v>30</v>
      </c>
      <c r="F21" s="3">
        <v>2</v>
      </c>
      <c r="G21" s="3">
        <v>1</v>
      </c>
      <c r="H21" s="4">
        <f t="shared" si="8"/>
        <v>30</v>
      </c>
      <c r="I21" s="3">
        <v>22000</v>
      </c>
      <c r="J21" s="4">
        <f t="shared" si="9"/>
        <v>22000</v>
      </c>
      <c r="K21" s="3">
        <f t="shared" si="10"/>
        <v>11000</v>
      </c>
      <c r="L21" s="3">
        <f t="shared" si="11"/>
        <v>2200</v>
      </c>
      <c r="M21" s="3">
        <f t="shared" si="12"/>
        <v>5500</v>
      </c>
      <c r="N21" s="3">
        <v>267</v>
      </c>
      <c r="O21" s="3">
        <f t="shared" si="13"/>
        <v>270</v>
      </c>
      <c r="P21" s="3">
        <f t="shared" si="14"/>
        <v>1067</v>
      </c>
      <c r="Q21" s="3"/>
      <c r="R21" s="3">
        <f t="shared" si="15"/>
        <v>1960</v>
      </c>
      <c r="S21" s="3">
        <f t="shared" si="19"/>
        <v>1960</v>
      </c>
      <c r="T21" s="3">
        <f t="shared" si="16"/>
        <v>20037</v>
      </c>
      <c r="U21" s="3">
        <v>5000</v>
      </c>
      <c r="V21" s="3">
        <v>0</v>
      </c>
      <c r="W21" s="4">
        <f t="shared" si="2"/>
        <v>25930</v>
      </c>
      <c r="X21" s="3">
        <f t="shared" si="17"/>
        <v>1580</v>
      </c>
      <c r="Y21" s="3"/>
      <c r="Z21" s="3"/>
      <c r="AA21" s="3"/>
      <c r="AB21" s="4">
        <f t="shared" si="3"/>
        <v>1580</v>
      </c>
      <c r="AC21" s="4">
        <f t="shared" si="22"/>
        <v>24350</v>
      </c>
      <c r="AD21" s="3" t="s">
        <v>90</v>
      </c>
      <c r="AE21" s="3" t="str">
        <f t="shared" si="21"/>
        <v>Mr</v>
      </c>
      <c r="AF21" s="3" t="str">
        <f t="shared" si="18"/>
        <v>Managing Director</v>
      </c>
      <c r="AG21" s="3" t="s">
        <v>110</v>
      </c>
      <c r="AH21" s="3" t="s">
        <v>110</v>
      </c>
      <c r="AI21" s="3">
        <v>1067</v>
      </c>
      <c r="AJ21" s="3" t="s">
        <v>115</v>
      </c>
    </row>
    <row r="22" spans="1:36" ht="15.9" customHeight="1" x14ac:dyDescent="0.3">
      <c r="A22" s="3" t="s">
        <v>105</v>
      </c>
      <c r="B22" s="3" t="s">
        <v>73</v>
      </c>
      <c r="C22" s="3" t="str">
        <f t="shared" si="6"/>
        <v>December</v>
      </c>
      <c r="D22" s="3">
        <f t="shared" si="7"/>
        <v>2016</v>
      </c>
      <c r="E22" s="3">
        <v>30</v>
      </c>
      <c r="F22" s="3">
        <v>2</v>
      </c>
      <c r="G22" s="3">
        <v>0</v>
      </c>
      <c r="H22" s="4">
        <f t="shared" si="8"/>
        <v>30</v>
      </c>
      <c r="I22" s="3">
        <v>16000</v>
      </c>
      <c r="J22" s="4">
        <f t="shared" si="9"/>
        <v>16000</v>
      </c>
      <c r="K22" s="3">
        <f t="shared" si="10"/>
        <v>8000</v>
      </c>
      <c r="L22" s="3">
        <f t="shared" si="11"/>
        <v>1600</v>
      </c>
      <c r="M22" s="3">
        <f t="shared" si="12"/>
        <v>4000</v>
      </c>
      <c r="N22" s="3">
        <v>800</v>
      </c>
      <c r="O22" s="3">
        <f t="shared" si="13"/>
        <v>800</v>
      </c>
      <c r="P22" s="3">
        <f t="shared" si="14"/>
        <v>1250</v>
      </c>
      <c r="Q22" s="3"/>
      <c r="R22" s="3">
        <f t="shared" si="15"/>
        <v>350</v>
      </c>
      <c r="S22" s="3">
        <f t="shared" si="19"/>
        <v>350</v>
      </c>
      <c r="T22" s="3">
        <f t="shared" si="16"/>
        <v>15650</v>
      </c>
      <c r="U22" s="3">
        <v>1500</v>
      </c>
      <c r="V22" s="3">
        <v>0</v>
      </c>
      <c r="W22" s="4">
        <f t="shared" si="2"/>
        <v>16250</v>
      </c>
      <c r="X22" s="3">
        <f t="shared" si="17"/>
        <v>1150</v>
      </c>
      <c r="Y22" s="3"/>
      <c r="Z22" s="3"/>
      <c r="AA22" s="3"/>
      <c r="AB22" s="4">
        <f t="shared" si="3"/>
        <v>1150</v>
      </c>
      <c r="AC22" s="4">
        <f t="shared" si="22"/>
        <v>15100</v>
      </c>
      <c r="AD22" s="3" t="s">
        <v>90</v>
      </c>
      <c r="AE22" s="3" t="str">
        <f t="shared" si="21"/>
        <v>Mr</v>
      </c>
      <c r="AF22" s="3" t="str">
        <f t="shared" si="18"/>
        <v>Managing Director</v>
      </c>
      <c r="AG22" s="3" t="s">
        <v>110</v>
      </c>
      <c r="AH22" s="3" t="s">
        <v>110</v>
      </c>
      <c r="AI22" s="3">
        <v>1600</v>
      </c>
      <c r="AJ22" s="3" t="s">
        <v>115</v>
      </c>
    </row>
    <row r="23" spans="1:36" ht="15.9" customHeight="1" x14ac:dyDescent="0.3">
      <c r="A23" s="3" t="s">
        <v>108</v>
      </c>
      <c r="B23" s="3" t="s">
        <v>73</v>
      </c>
      <c r="C23" s="3" t="str">
        <f t="shared" si="6"/>
        <v>December</v>
      </c>
      <c r="D23" s="3">
        <f t="shared" si="7"/>
        <v>2016</v>
      </c>
      <c r="E23" s="3">
        <v>30</v>
      </c>
      <c r="F23" s="3">
        <v>2</v>
      </c>
      <c r="G23" s="3">
        <v>1</v>
      </c>
      <c r="H23" s="4">
        <f t="shared" si="8"/>
        <v>30</v>
      </c>
      <c r="I23" s="3">
        <v>10000</v>
      </c>
      <c r="J23" s="4">
        <f t="shared" si="9"/>
        <v>10000</v>
      </c>
      <c r="K23" s="3">
        <f t="shared" si="10"/>
        <v>5000</v>
      </c>
      <c r="L23" s="3">
        <f t="shared" si="11"/>
        <v>1000</v>
      </c>
      <c r="M23" s="3">
        <f t="shared" si="12"/>
        <v>2500</v>
      </c>
      <c r="N23" s="3">
        <v>500</v>
      </c>
      <c r="O23" s="3">
        <f t="shared" si="13"/>
        <v>500</v>
      </c>
      <c r="P23" s="3">
        <f t="shared" si="14"/>
        <v>1000</v>
      </c>
      <c r="Q23" s="3"/>
      <c r="R23" s="3">
        <f t="shared" si="15"/>
        <v>0</v>
      </c>
      <c r="S23" s="3">
        <f t="shared" si="19"/>
        <v>0</v>
      </c>
      <c r="T23" s="3">
        <f t="shared" si="16"/>
        <v>10000</v>
      </c>
      <c r="U23" s="3">
        <v>2000</v>
      </c>
      <c r="V23" s="3">
        <v>0</v>
      </c>
      <c r="W23" s="4">
        <f t="shared" si="2"/>
        <v>11000</v>
      </c>
      <c r="X23" s="3">
        <f t="shared" si="17"/>
        <v>720</v>
      </c>
      <c r="Y23" s="3"/>
      <c r="Z23" s="3"/>
      <c r="AA23" s="3"/>
      <c r="AB23" s="4">
        <f t="shared" si="3"/>
        <v>720</v>
      </c>
      <c r="AC23" s="4">
        <f t="shared" si="22"/>
        <v>10280</v>
      </c>
      <c r="AD23" s="3" t="s">
        <v>90</v>
      </c>
      <c r="AE23" s="3" t="str">
        <f t="shared" si="21"/>
        <v>Mr</v>
      </c>
      <c r="AF23" s="3" t="str">
        <f t="shared" si="18"/>
        <v>Managing Director</v>
      </c>
      <c r="AG23" s="3" t="s">
        <v>110</v>
      </c>
      <c r="AH23" s="3" t="s">
        <v>110</v>
      </c>
      <c r="AI23" s="3">
        <v>1000</v>
      </c>
      <c r="AJ23" s="3" t="s">
        <v>115</v>
      </c>
    </row>
    <row r="24" spans="1:36" ht="15.9" customHeight="1" x14ac:dyDescent="0.3">
      <c r="A24" s="3" t="s">
        <v>109</v>
      </c>
      <c r="B24" s="3" t="s">
        <v>75</v>
      </c>
      <c r="C24" s="3" t="str">
        <f t="shared" si="6"/>
        <v>December</v>
      </c>
      <c r="D24" s="3">
        <f t="shared" si="7"/>
        <v>2016</v>
      </c>
      <c r="E24" s="3">
        <v>30</v>
      </c>
      <c r="F24" s="3">
        <v>2</v>
      </c>
      <c r="G24" s="3">
        <v>0</v>
      </c>
      <c r="H24" s="4">
        <f t="shared" si="8"/>
        <v>30</v>
      </c>
      <c r="I24" s="3">
        <v>14000</v>
      </c>
      <c r="J24" s="4">
        <f t="shared" si="9"/>
        <v>14000</v>
      </c>
      <c r="K24" s="3">
        <f t="shared" si="10"/>
        <v>7000</v>
      </c>
      <c r="L24" s="3">
        <f t="shared" si="11"/>
        <v>1400</v>
      </c>
      <c r="M24" s="3">
        <f t="shared" si="12"/>
        <v>3500</v>
      </c>
      <c r="N24" s="3">
        <v>700</v>
      </c>
      <c r="O24" s="3">
        <f t="shared" si="13"/>
        <v>700</v>
      </c>
      <c r="P24" s="3">
        <f t="shared" si="14"/>
        <v>1250</v>
      </c>
      <c r="Q24" s="3"/>
      <c r="R24" s="3">
        <f t="shared" si="15"/>
        <v>150</v>
      </c>
      <c r="S24" s="3">
        <f t="shared" si="19"/>
        <v>150</v>
      </c>
      <c r="T24" s="3">
        <f t="shared" si="16"/>
        <v>13850</v>
      </c>
      <c r="U24" s="3">
        <v>0</v>
      </c>
      <c r="V24" s="3">
        <v>0</v>
      </c>
      <c r="W24" s="4">
        <f t="shared" si="2"/>
        <v>12750</v>
      </c>
      <c r="X24" s="3">
        <f t="shared" si="17"/>
        <v>1010</v>
      </c>
      <c r="Y24" s="3"/>
      <c r="Z24" s="3"/>
      <c r="AA24" s="3"/>
      <c r="AB24" s="4">
        <f t="shared" si="3"/>
        <v>1010</v>
      </c>
      <c r="AC24" s="4">
        <f t="shared" si="22"/>
        <v>11740</v>
      </c>
      <c r="AD24" s="3" t="s">
        <v>90</v>
      </c>
      <c r="AE24" s="3" t="str">
        <f t="shared" si="21"/>
        <v>Mr</v>
      </c>
      <c r="AF24" s="3" t="str">
        <f t="shared" si="18"/>
        <v>Managing Director</v>
      </c>
      <c r="AG24" s="3" t="s">
        <v>110</v>
      </c>
      <c r="AH24" s="3" t="s">
        <v>110</v>
      </c>
      <c r="AI24" s="3">
        <v>1400</v>
      </c>
      <c r="AJ24" s="3" t="s">
        <v>115</v>
      </c>
    </row>
    <row r="25" spans="1:36" ht="15.9" customHeight="1" x14ac:dyDescent="0.3">
      <c r="C25" t="str">
        <f t="shared" si="6"/>
        <v/>
      </c>
      <c r="D25" t="str">
        <f t="shared" si="7"/>
        <v/>
      </c>
      <c r="H25">
        <f t="shared" si="8"/>
        <v>0</v>
      </c>
      <c r="J25" t="str">
        <f t="shared" si="9"/>
        <v/>
      </c>
      <c r="K25" t="str">
        <f t="shared" si="10"/>
        <v/>
      </c>
      <c r="L25" t="str">
        <f t="shared" si="11"/>
        <v/>
      </c>
      <c r="M25" t="str">
        <f t="shared" si="12"/>
        <v/>
      </c>
      <c r="N25" t="str">
        <f>IF(H25=0,"",1600)</f>
        <v/>
      </c>
      <c r="O25" t="str">
        <f t="shared" si="13"/>
        <v/>
      </c>
      <c r="P25">
        <f t="shared" si="14"/>
        <v>0</v>
      </c>
      <c r="R25" t="str">
        <f t="shared" si="15"/>
        <v/>
      </c>
      <c r="S25" t="str">
        <f t="shared" si="19"/>
        <v/>
      </c>
      <c r="T25" t="str">
        <f t="shared" si="16"/>
        <v/>
      </c>
      <c r="W25" t="str">
        <f t="shared" si="2"/>
        <v/>
      </c>
      <c r="X25">
        <f t="shared" si="17"/>
        <v>0</v>
      </c>
      <c r="AB25">
        <f t="shared" si="3"/>
        <v>0</v>
      </c>
      <c r="AC25" t="str">
        <f t="shared" si="22"/>
        <v/>
      </c>
      <c r="AE25" t="str">
        <f t="shared" si="21"/>
        <v/>
      </c>
      <c r="AF25" t="str">
        <f t="shared" si="18"/>
        <v/>
      </c>
      <c r="AJ25" t="s">
        <v>115</v>
      </c>
    </row>
    <row r="26" spans="1:36" ht="15.9" customHeight="1" x14ac:dyDescent="0.3">
      <c r="C26" t="str">
        <f t="shared" si="6"/>
        <v/>
      </c>
      <c r="D26" t="str">
        <f t="shared" si="7"/>
        <v/>
      </c>
      <c r="H26">
        <f t="shared" si="8"/>
        <v>0</v>
      </c>
      <c r="J26" t="str">
        <f t="shared" si="9"/>
        <v/>
      </c>
      <c r="K26" t="str">
        <f t="shared" si="10"/>
        <v/>
      </c>
      <c r="L26" t="str">
        <f t="shared" si="11"/>
        <v/>
      </c>
      <c r="M26" t="str">
        <f t="shared" si="12"/>
        <v/>
      </c>
      <c r="N26" t="str">
        <f t="shared" si="20"/>
        <v/>
      </c>
      <c r="O26" t="str">
        <f t="shared" si="13"/>
        <v/>
      </c>
      <c r="P26">
        <f t="shared" si="14"/>
        <v>0</v>
      </c>
      <c r="R26" t="str">
        <f t="shared" si="15"/>
        <v/>
      </c>
      <c r="S26" t="str">
        <f t="shared" si="19"/>
        <v/>
      </c>
      <c r="T26" t="str">
        <f t="shared" si="16"/>
        <v/>
      </c>
      <c r="W26" t="str">
        <f t="shared" si="2"/>
        <v/>
      </c>
      <c r="X26">
        <f t="shared" si="17"/>
        <v>0</v>
      </c>
      <c r="AB26">
        <f t="shared" si="3"/>
        <v>0</v>
      </c>
      <c r="AC26" t="str">
        <f t="shared" si="22"/>
        <v/>
      </c>
      <c r="AE26" t="str">
        <f t="shared" si="21"/>
        <v/>
      </c>
      <c r="AF26" t="str">
        <f t="shared" si="18"/>
        <v/>
      </c>
      <c r="AJ26" t="s">
        <v>115</v>
      </c>
    </row>
    <row r="27" spans="1:36" ht="15.9" customHeight="1" x14ac:dyDescent="0.3">
      <c r="C27" t="str">
        <f t="shared" si="6"/>
        <v/>
      </c>
      <c r="D27" t="str">
        <f t="shared" si="7"/>
        <v/>
      </c>
      <c r="H27">
        <f>IF(G27&gt;=F27,E27-G27+F27,E27)</f>
        <v>0</v>
      </c>
      <c r="J27" t="str">
        <f t="shared" si="9"/>
        <v/>
      </c>
      <c r="K27" t="str">
        <f t="shared" si="10"/>
        <v/>
      </c>
      <c r="L27" t="str">
        <f t="shared" si="11"/>
        <v/>
      </c>
      <c r="M27" t="str">
        <f t="shared" si="12"/>
        <v/>
      </c>
      <c r="N27" t="str">
        <f t="shared" si="20"/>
        <v/>
      </c>
      <c r="O27" t="str">
        <f t="shared" si="13"/>
        <v/>
      </c>
      <c r="P27">
        <f t="shared" si="14"/>
        <v>0</v>
      </c>
      <c r="R27" t="str">
        <f t="shared" si="15"/>
        <v/>
      </c>
      <c r="S27" t="str">
        <f>IF(R27&lt;=0,0,R27)</f>
        <v/>
      </c>
      <c r="T27" t="str">
        <f t="shared" si="16"/>
        <v/>
      </c>
      <c r="W27" t="str">
        <f t="shared" si="2"/>
        <v/>
      </c>
      <c r="X27">
        <f t="shared" si="17"/>
        <v>0</v>
      </c>
      <c r="AB27">
        <f t="shared" si="3"/>
        <v>0</v>
      </c>
      <c r="AC27" t="str">
        <f t="shared" si="22"/>
        <v/>
      </c>
      <c r="AE27" t="str">
        <f t="shared" si="21"/>
        <v/>
      </c>
      <c r="AF27" t="str">
        <f t="shared" si="18"/>
        <v/>
      </c>
      <c r="AJ27" t="s">
        <v>115</v>
      </c>
    </row>
    <row r="28" spans="1:36" ht="15.9" customHeight="1" x14ac:dyDescent="0.3">
      <c r="C28" t="str">
        <f t="shared" si="6"/>
        <v/>
      </c>
      <c r="D28" t="str">
        <f>IF(A28=0,"",D$4)</f>
        <v/>
      </c>
      <c r="H28">
        <f t="shared" si="8"/>
        <v>0</v>
      </c>
      <c r="J28" t="str">
        <f t="shared" si="9"/>
        <v/>
      </c>
      <c r="K28" t="str">
        <f t="shared" si="10"/>
        <v/>
      </c>
      <c r="L28" t="str">
        <f t="shared" si="11"/>
        <v/>
      </c>
      <c r="M28" t="str">
        <f t="shared" si="12"/>
        <v/>
      </c>
      <c r="N28" t="str">
        <f t="shared" si="20"/>
        <v/>
      </c>
      <c r="O28" t="str">
        <f t="shared" si="13"/>
        <v/>
      </c>
      <c r="P28">
        <f t="shared" si="14"/>
        <v>0</v>
      </c>
      <c r="R28" t="str">
        <f t="shared" si="15"/>
        <v/>
      </c>
      <c r="S28" t="str">
        <f t="shared" si="19"/>
        <v/>
      </c>
      <c r="T28" t="str">
        <f t="shared" si="16"/>
        <v/>
      </c>
      <c r="W28" t="str">
        <f t="shared" si="2"/>
        <v/>
      </c>
      <c r="X28">
        <f t="shared" si="17"/>
        <v>0</v>
      </c>
      <c r="AB28">
        <f t="shared" si="3"/>
        <v>0</v>
      </c>
      <c r="AC28" t="str">
        <f t="shared" si="22"/>
        <v/>
      </c>
      <c r="AE28" t="str">
        <f t="shared" si="21"/>
        <v/>
      </c>
      <c r="AF28" t="str">
        <f t="shared" si="18"/>
        <v/>
      </c>
      <c r="AJ28" t="s">
        <v>115</v>
      </c>
    </row>
    <row r="29" spans="1:36" ht="15.9" customHeight="1" x14ac:dyDescent="0.3">
      <c r="C29" t="str">
        <f>IF(A29=0,"",C$4)</f>
        <v/>
      </c>
      <c r="D29" t="str">
        <f>IF(A29=0,"",D$4)</f>
        <v/>
      </c>
      <c r="H29">
        <f t="shared" si="8"/>
        <v>0</v>
      </c>
      <c r="J29" t="str">
        <f t="shared" si="9"/>
        <v/>
      </c>
      <c r="K29" t="str">
        <f t="shared" si="10"/>
        <v/>
      </c>
      <c r="L29" t="str">
        <f t="shared" si="11"/>
        <v/>
      </c>
      <c r="M29" t="str">
        <f t="shared" si="12"/>
        <v/>
      </c>
      <c r="N29" t="str">
        <f t="shared" si="20"/>
        <v/>
      </c>
      <c r="O29" t="str">
        <f t="shared" si="13"/>
        <v/>
      </c>
      <c r="P29">
        <f t="shared" si="14"/>
        <v>0</v>
      </c>
      <c r="R29" t="str">
        <f t="shared" si="15"/>
        <v/>
      </c>
      <c r="S29" t="str">
        <f t="shared" si="19"/>
        <v/>
      </c>
      <c r="T29" t="str">
        <f t="shared" si="16"/>
        <v/>
      </c>
      <c r="W29" t="str">
        <f t="shared" si="2"/>
        <v/>
      </c>
      <c r="X29">
        <f t="shared" si="17"/>
        <v>0</v>
      </c>
      <c r="AB29">
        <f t="shared" si="3"/>
        <v>0</v>
      </c>
      <c r="AC29" t="str">
        <f t="shared" si="22"/>
        <v/>
      </c>
      <c r="AE29" t="str">
        <f t="shared" si="21"/>
        <v/>
      </c>
      <c r="AF29" t="str">
        <f t="shared" si="18"/>
        <v/>
      </c>
      <c r="AJ29" t="s">
        <v>115</v>
      </c>
    </row>
    <row r="30" spans="1:36" ht="15.9" customHeight="1" x14ac:dyDescent="0.3">
      <c r="C30" t="str">
        <f t="shared" ref="C30:C49" si="23">IF(A30=0,"",C$4)</f>
        <v/>
      </c>
      <c r="D30" t="str">
        <f>IF(A30=0,"",D$4)</f>
        <v/>
      </c>
      <c r="H30">
        <f t="shared" si="8"/>
        <v>0</v>
      </c>
      <c r="J30" t="str">
        <f t="shared" si="9"/>
        <v/>
      </c>
      <c r="K30" t="str">
        <f t="shared" si="10"/>
        <v/>
      </c>
      <c r="L30" t="str">
        <f t="shared" si="11"/>
        <v/>
      </c>
      <c r="M30" t="str">
        <f t="shared" si="12"/>
        <v/>
      </c>
      <c r="N30" t="str">
        <f t="shared" si="20"/>
        <v/>
      </c>
      <c r="O30" t="str">
        <f t="shared" si="13"/>
        <v/>
      </c>
      <c r="P30">
        <f t="shared" si="14"/>
        <v>0</v>
      </c>
      <c r="R30" t="str">
        <f t="shared" si="15"/>
        <v/>
      </c>
      <c r="S30" t="str">
        <f t="shared" si="19"/>
        <v/>
      </c>
      <c r="T30" t="str">
        <f t="shared" si="16"/>
        <v/>
      </c>
      <c r="W30" t="str">
        <f t="shared" si="2"/>
        <v/>
      </c>
      <c r="X30">
        <f t="shared" si="17"/>
        <v>0</v>
      </c>
      <c r="AB30">
        <f t="shared" si="3"/>
        <v>0</v>
      </c>
      <c r="AC30" t="str">
        <f t="shared" si="22"/>
        <v/>
      </c>
      <c r="AE30" t="str">
        <f t="shared" si="21"/>
        <v/>
      </c>
      <c r="AF30" t="str">
        <f t="shared" si="18"/>
        <v/>
      </c>
      <c r="AJ30" t="s">
        <v>115</v>
      </c>
    </row>
    <row r="31" spans="1:36" ht="15.9" customHeight="1" x14ac:dyDescent="0.3">
      <c r="C31" t="str">
        <f t="shared" si="23"/>
        <v/>
      </c>
      <c r="D31" t="str">
        <f t="shared" ref="D31:D49" si="24">IF(A31=0,"",D$4)</f>
        <v/>
      </c>
      <c r="H31">
        <f t="shared" si="8"/>
        <v>0</v>
      </c>
      <c r="J31" t="str">
        <f t="shared" si="9"/>
        <v/>
      </c>
      <c r="K31" t="str">
        <f t="shared" si="10"/>
        <v/>
      </c>
      <c r="L31" t="str">
        <f t="shared" si="11"/>
        <v/>
      </c>
      <c r="M31" t="str">
        <f t="shared" si="12"/>
        <v/>
      </c>
      <c r="N31" t="str">
        <f t="shared" si="20"/>
        <v/>
      </c>
      <c r="O31" t="str">
        <f t="shared" si="13"/>
        <v/>
      </c>
      <c r="P31">
        <f t="shared" si="14"/>
        <v>0</v>
      </c>
      <c r="R31" t="str">
        <f t="shared" si="15"/>
        <v/>
      </c>
      <c r="S31" t="str">
        <f t="shared" si="19"/>
        <v/>
      </c>
      <c r="T31" t="str">
        <f t="shared" si="16"/>
        <v/>
      </c>
      <c r="W31" t="str">
        <f t="shared" si="2"/>
        <v/>
      </c>
      <c r="X31">
        <f t="shared" si="17"/>
        <v>0</v>
      </c>
      <c r="AB31">
        <f t="shared" si="3"/>
        <v>0</v>
      </c>
      <c r="AC31" t="str">
        <f t="shared" si="22"/>
        <v/>
      </c>
      <c r="AE31" t="str">
        <f t="shared" si="21"/>
        <v/>
      </c>
      <c r="AF31" t="str">
        <f t="shared" si="18"/>
        <v/>
      </c>
      <c r="AJ31" t="s">
        <v>115</v>
      </c>
    </row>
    <row r="32" spans="1:36" ht="15.9" customHeight="1" x14ac:dyDescent="0.3">
      <c r="C32" t="str">
        <f t="shared" si="23"/>
        <v/>
      </c>
      <c r="D32" t="str">
        <f t="shared" si="24"/>
        <v/>
      </c>
      <c r="H32">
        <f t="shared" si="8"/>
        <v>0</v>
      </c>
      <c r="J32" t="str">
        <f t="shared" si="9"/>
        <v/>
      </c>
      <c r="K32" t="str">
        <f t="shared" si="10"/>
        <v/>
      </c>
      <c r="L32" t="str">
        <f t="shared" si="11"/>
        <v/>
      </c>
      <c r="M32" t="str">
        <f t="shared" si="12"/>
        <v/>
      </c>
      <c r="N32" t="str">
        <f t="shared" si="20"/>
        <v/>
      </c>
      <c r="O32" t="str">
        <f t="shared" si="13"/>
        <v/>
      </c>
      <c r="P32">
        <f t="shared" si="14"/>
        <v>0</v>
      </c>
      <c r="R32" t="str">
        <f t="shared" si="15"/>
        <v/>
      </c>
      <c r="S32" t="str">
        <f t="shared" si="19"/>
        <v/>
      </c>
      <c r="T32" t="str">
        <f t="shared" si="16"/>
        <v/>
      </c>
      <c r="W32" t="str">
        <f t="shared" si="2"/>
        <v/>
      </c>
      <c r="X32">
        <f t="shared" si="17"/>
        <v>0</v>
      </c>
      <c r="AB32">
        <f t="shared" si="3"/>
        <v>0</v>
      </c>
      <c r="AC32" t="str">
        <f t="shared" si="22"/>
        <v/>
      </c>
      <c r="AE32" t="str">
        <f t="shared" si="21"/>
        <v/>
      </c>
      <c r="AF32" t="str">
        <f t="shared" si="18"/>
        <v/>
      </c>
      <c r="AJ32" t="s">
        <v>115</v>
      </c>
    </row>
    <row r="33" spans="3:36" ht="15.9" customHeight="1" x14ac:dyDescent="0.3">
      <c r="C33" t="str">
        <f t="shared" si="23"/>
        <v/>
      </c>
      <c r="D33" t="str">
        <f t="shared" si="24"/>
        <v/>
      </c>
      <c r="H33">
        <f t="shared" si="8"/>
        <v>0</v>
      </c>
      <c r="J33" t="str">
        <f t="shared" si="9"/>
        <v/>
      </c>
      <c r="K33" t="str">
        <f t="shared" si="10"/>
        <v/>
      </c>
      <c r="L33" t="str">
        <f t="shared" si="11"/>
        <v/>
      </c>
      <c r="M33" t="str">
        <f t="shared" si="12"/>
        <v/>
      </c>
      <c r="N33" t="str">
        <f t="shared" si="20"/>
        <v/>
      </c>
      <c r="O33" t="str">
        <f t="shared" si="13"/>
        <v/>
      </c>
      <c r="P33">
        <f t="shared" si="14"/>
        <v>0</v>
      </c>
      <c r="R33" t="str">
        <f t="shared" si="15"/>
        <v/>
      </c>
      <c r="S33" t="str">
        <f t="shared" si="19"/>
        <v/>
      </c>
      <c r="T33" t="str">
        <f t="shared" si="16"/>
        <v/>
      </c>
      <c r="W33" t="str">
        <f t="shared" si="2"/>
        <v/>
      </c>
      <c r="X33">
        <f t="shared" si="17"/>
        <v>0</v>
      </c>
      <c r="AB33">
        <f t="shared" si="3"/>
        <v>0</v>
      </c>
      <c r="AC33" t="str">
        <f t="shared" si="22"/>
        <v/>
      </c>
      <c r="AE33" t="str">
        <f t="shared" si="21"/>
        <v/>
      </c>
      <c r="AF33" t="str">
        <f t="shared" si="18"/>
        <v/>
      </c>
      <c r="AJ33" t="s">
        <v>115</v>
      </c>
    </row>
    <row r="34" spans="3:36" ht="15.9" customHeight="1" x14ac:dyDescent="0.3">
      <c r="C34" t="str">
        <f t="shared" si="23"/>
        <v/>
      </c>
      <c r="D34" t="str">
        <f t="shared" si="24"/>
        <v/>
      </c>
      <c r="H34">
        <f t="shared" si="8"/>
        <v>0</v>
      </c>
      <c r="J34" t="str">
        <f t="shared" si="9"/>
        <v/>
      </c>
      <c r="K34" t="str">
        <f t="shared" si="10"/>
        <v/>
      </c>
      <c r="L34" t="str">
        <f t="shared" si="11"/>
        <v/>
      </c>
      <c r="M34" t="str">
        <f t="shared" si="12"/>
        <v/>
      </c>
      <c r="N34" t="str">
        <f t="shared" si="20"/>
        <v/>
      </c>
      <c r="O34" t="str">
        <f t="shared" si="13"/>
        <v/>
      </c>
      <c r="P34">
        <f t="shared" si="14"/>
        <v>0</v>
      </c>
      <c r="R34" t="str">
        <f t="shared" si="15"/>
        <v/>
      </c>
      <c r="S34" t="str">
        <f t="shared" si="19"/>
        <v/>
      </c>
      <c r="T34" t="str">
        <f t="shared" si="16"/>
        <v/>
      </c>
      <c r="W34" t="str">
        <f t="shared" si="2"/>
        <v/>
      </c>
      <c r="X34">
        <f t="shared" si="17"/>
        <v>0</v>
      </c>
      <c r="AB34">
        <f t="shared" si="3"/>
        <v>0</v>
      </c>
      <c r="AC34" t="str">
        <f t="shared" si="22"/>
        <v/>
      </c>
      <c r="AE34" t="str">
        <f t="shared" si="21"/>
        <v/>
      </c>
      <c r="AF34" t="str">
        <f t="shared" si="18"/>
        <v/>
      </c>
      <c r="AJ34" t="s">
        <v>115</v>
      </c>
    </row>
    <row r="35" spans="3:36" ht="15.9" customHeight="1" x14ac:dyDescent="0.3">
      <c r="C35" t="str">
        <f t="shared" si="23"/>
        <v/>
      </c>
      <c r="D35" t="str">
        <f t="shared" si="24"/>
        <v/>
      </c>
      <c r="H35">
        <f t="shared" si="8"/>
        <v>0</v>
      </c>
      <c r="J35" t="str">
        <f t="shared" si="9"/>
        <v/>
      </c>
      <c r="K35" t="str">
        <f t="shared" si="10"/>
        <v/>
      </c>
      <c r="L35" t="str">
        <f t="shared" si="11"/>
        <v/>
      </c>
      <c r="M35" t="str">
        <f t="shared" si="12"/>
        <v/>
      </c>
      <c r="N35" t="str">
        <f t="shared" si="20"/>
        <v/>
      </c>
      <c r="O35" t="str">
        <f t="shared" si="13"/>
        <v/>
      </c>
      <c r="P35">
        <f t="shared" si="14"/>
        <v>0</v>
      </c>
      <c r="R35" t="str">
        <f t="shared" si="15"/>
        <v/>
      </c>
      <c r="S35" t="str">
        <f t="shared" si="19"/>
        <v/>
      </c>
      <c r="T35" t="str">
        <f t="shared" si="16"/>
        <v/>
      </c>
      <c r="W35" t="str">
        <f t="shared" si="2"/>
        <v/>
      </c>
      <c r="X35">
        <f t="shared" si="17"/>
        <v>0</v>
      </c>
      <c r="AB35">
        <f t="shared" si="3"/>
        <v>0</v>
      </c>
      <c r="AC35" t="str">
        <f t="shared" si="22"/>
        <v/>
      </c>
      <c r="AE35" t="str">
        <f t="shared" si="21"/>
        <v/>
      </c>
      <c r="AF35" t="str">
        <f t="shared" si="18"/>
        <v/>
      </c>
      <c r="AJ35" t="s">
        <v>115</v>
      </c>
    </row>
    <row r="36" spans="3:36" ht="15.9" customHeight="1" x14ac:dyDescent="0.3">
      <c r="C36" t="str">
        <f t="shared" si="23"/>
        <v/>
      </c>
      <c r="D36" t="str">
        <f t="shared" si="24"/>
        <v/>
      </c>
      <c r="H36">
        <f t="shared" si="8"/>
        <v>0</v>
      </c>
      <c r="J36" t="str">
        <f t="shared" si="9"/>
        <v/>
      </c>
      <c r="K36" t="str">
        <f t="shared" si="10"/>
        <v/>
      </c>
      <c r="L36" t="str">
        <f t="shared" si="11"/>
        <v/>
      </c>
      <c r="M36" t="str">
        <f t="shared" si="12"/>
        <v/>
      </c>
      <c r="N36" t="str">
        <f t="shared" si="20"/>
        <v/>
      </c>
      <c r="O36" t="str">
        <f t="shared" si="13"/>
        <v/>
      </c>
      <c r="P36">
        <f t="shared" si="14"/>
        <v>0</v>
      </c>
      <c r="R36" t="str">
        <f t="shared" si="15"/>
        <v/>
      </c>
      <c r="S36" t="str">
        <f t="shared" si="19"/>
        <v/>
      </c>
      <c r="T36" t="str">
        <f t="shared" si="16"/>
        <v/>
      </c>
      <c r="W36" t="str">
        <f t="shared" si="2"/>
        <v/>
      </c>
      <c r="X36">
        <f t="shared" si="17"/>
        <v>0</v>
      </c>
      <c r="AB36">
        <f t="shared" si="3"/>
        <v>0</v>
      </c>
      <c r="AC36" t="str">
        <f t="shared" si="22"/>
        <v/>
      </c>
      <c r="AE36" t="str">
        <f t="shared" si="21"/>
        <v/>
      </c>
      <c r="AF36" t="str">
        <f t="shared" si="18"/>
        <v/>
      </c>
      <c r="AJ36" t="s">
        <v>115</v>
      </c>
    </row>
    <row r="37" spans="3:36" ht="15.9" customHeight="1" x14ac:dyDescent="0.3">
      <c r="C37" t="str">
        <f t="shared" si="23"/>
        <v/>
      </c>
      <c r="D37" t="str">
        <f t="shared" si="24"/>
        <v/>
      </c>
      <c r="H37">
        <f t="shared" si="8"/>
        <v>0</v>
      </c>
      <c r="J37" t="str">
        <f t="shared" si="9"/>
        <v/>
      </c>
      <c r="K37" t="str">
        <f t="shared" si="10"/>
        <v/>
      </c>
      <c r="L37" t="str">
        <f t="shared" si="11"/>
        <v/>
      </c>
      <c r="M37" t="str">
        <f t="shared" si="12"/>
        <v/>
      </c>
      <c r="N37" t="str">
        <f t="shared" si="20"/>
        <v/>
      </c>
      <c r="O37" t="str">
        <f t="shared" si="13"/>
        <v/>
      </c>
      <c r="P37">
        <f t="shared" si="14"/>
        <v>0</v>
      </c>
      <c r="R37" t="str">
        <f t="shared" si="15"/>
        <v/>
      </c>
      <c r="S37" t="str">
        <f t="shared" si="19"/>
        <v/>
      </c>
      <c r="T37" t="str">
        <f t="shared" si="16"/>
        <v/>
      </c>
      <c r="W37" t="str">
        <f t="shared" si="2"/>
        <v/>
      </c>
      <c r="X37">
        <f t="shared" si="17"/>
        <v>0</v>
      </c>
      <c r="AB37">
        <f t="shared" si="3"/>
        <v>0</v>
      </c>
      <c r="AC37" t="str">
        <f t="shared" si="22"/>
        <v/>
      </c>
      <c r="AE37" t="str">
        <f t="shared" si="21"/>
        <v/>
      </c>
      <c r="AF37" t="str">
        <f t="shared" si="18"/>
        <v/>
      </c>
      <c r="AJ37" t="s">
        <v>115</v>
      </c>
    </row>
    <row r="38" spans="3:36" ht="15.9" customHeight="1" x14ac:dyDescent="0.3">
      <c r="C38" t="str">
        <f t="shared" si="23"/>
        <v/>
      </c>
      <c r="D38" t="str">
        <f t="shared" si="24"/>
        <v/>
      </c>
      <c r="H38">
        <f t="shared" si="8"/>
        <v>0</v>
      </c>
      <c r="J38" t="str">
        <f t="shared" si="9"/>
        <v/>
      </c>
      <c r="K38" t="str">
        <f t="shared" si="10"/>
        <v/>
      </c>
      <c r="L38" t="str">
        <f t="shared" si="11"/>
        <v/>
      </c>
      <c r="M38" t="str">
        <f t="shared" si="12"/>
        <v/>
      </c>
      <c r="N38" t="str">
        <f t="shared" si="20"/>
        <v/>
      </c>
      <c r="O38" t="str">
        <f t="shared" si="13"/>
        <v/>
      </c>
      <c r="P38">
        <f t="shared" si="14"/>
        <v>0</v>
      </c>
      <c r="R38" t="str">
        <f t="shared" si="15"/>
        <v/>
      </c>
      <c r="S38" t="str">
        <f t="shared" si="19"/>
        <v/>
      </c>
      <c r="T38" t="str">
        <f t="shared" si="16"/>
        <v/>
      </c>
      <c r="W38" t="str">
        <f t="shared" si="2"/>
        <v/>
      </c>
      <c r="X38">
        <f t="shared" si="17"/>
        <v>0</v>
      </c>
      <c r="AB38">
        <f t="shared" si="3"/>
        <v>0</v>
      </c>
      <c r="AC38" t="str">
        <f t="shared" si="22"/>
        <v/>
      </c>
      <c r="AE38" t="str">
        <f t="shared" si="21"/>
        <v/>
      </c>
      <c r="AF38" t="str">
        <f t="shared" si="18"/>
        <v/>
      </c>
      <c r="AJ38" t="s">
        <v>115</v>
      </c>
    </row>
    <row r="39" spans="3:36" ht="15.9" customHeight="1" x14ac:dyDescent="0.3">
      <c r="C39" t="str">
        <f t="shared" si="23"/>
        <v/>
      </c>
      <c r="D39" t="str">
        <f t="shared" si="24"/>
        <v/>
      </c>
      <c r="H39">
        <f t="shared" si="8"/>
        <v>0</v>
      </c>
      <c r="J39" t="str">
        <f t="shared" si="9"/>
        <v/>
      </c>
      <c r="K39" t="str">
        <f t="shared" si="10"/>
        <v/>
      </c>
      <c r="L39" t="str">
        <f t="shared" si="11"/>
        <v/>
      </c>
      <c r="M39" t="str">
        <f t="shared" si="12"/>
        <v/>
      </c>
      <c r="N39" t="str">
        <f t="shared" si="20"/>
        <v/>
      </c>
      <c r="O39" t="str">
        <f t="shared" si="13"/>
        <v/>
      </c>
      <c r="P39">
        <f t="shared" si="14"/>
        <v>0</v>
      </c>
      <c r="R39" t="str">
        <f t="shared" si="15"/>
        <v/>
      </c>
      <c r="S39" t="str">
        <f t="shared" si="19"/>
        <v/>
      </c>
      <c r="T39" t="str">
        <f t="shared" si="16"/>
        <v/>
      </c>
      <c r="W39" t="str">
        <f t="shared" si="2"/>
        <v/>
      </c>
      <c r="X39">
        <f t="shared" si="17"/>
        <v>0</v>
      </c>
      <c r="AB39">
        <f t="shared" si="3"/>
        <v>0</v>
      </c>
      <c r="AC39" t="str">
        <f t="shared" si="22"/>
        <v/>
      </c>
      <c r="AE39" t="str">
        <f t="shared" si="21"/>
        <v/>
      </c>
      <c r="AF39" t="str">
        <f t="shared" si="18"/>
        <v/>
      </c>
      <c r="AJ39" t="s">
        <v>115</v>
      </c>
    </row>
    <row r="40" spans="3:36" ht="15.9" customHeight="1" x14ac:dyDescent="0.3">
      <c r="C40" t="str">
        <f t="shared" si="23"/>
        <v/>
      </c>
      <c r="D40" t="str">
        <f t="shared" si="24"/>
        <v/>
      </c>
      <c r="H40">
        <f t="shared" si="8"/>
        <v>0</v>
      </c>
      <c r="J40" t="str">
        <f t="shared" si="9"/>
        <v/>
      </c>
      <c r="K40" t="str">
        <f t="shared" si="10"/>
        <v/>
      </c>
      <c r="L40" t="str">
        <f t="shared" si="11"/>
        <v/>
      </c>
      <c r="M40" t="str">
        <f t="shared" si="12"/>
        <v/>
      </c>
      <c r="N40" t="str">
        <f t="shared" si="20"/>
        <v/>
      </c>
      <c r="O40" t="str">
        <f t="shared" si="13"/>
        <v/>
      </c>
      <c r="P40">
        <f t="shared" si="14"/>
        <v>0</v>
      </c>
      <c r="R40" t="str">
        <f t="shared" si="15"/>
        <v/>
      </c>
      <c r="S40" t="str">
        <f t="shared" si="19"/>
        <v/>
      </c>
      <c r="T40" t="str">
        <f t="shared" si="16"/>
        <v/>
      </c>
      <c r="W40" t="str">
        <f t="shared" si="2"/>
        <v/>
      </c>
      <c r="X40">
        <f t="shared" si="17"/>
        <v>0</v>
      </c>
      <c r="AB40">
        <f t="shared" si="3"/>
        <v>0</v>
      </c>
      <c r="AC40" t="str">
        <f t="shared" si="22"/>
        <v/>
      </c>
      <c r="AE40" t="str">
        <f t="shared" si="21"/>
        <v/>
      </c>
      <c r="AF40" t="str">
        <f t="shared" si="18"/>
        <v/>
      </c>
      <c r="AJ40" t="s">
        <v>115</v>
      </c>
    </row>
    <row r="41" spans="3:36" ht="15.9" customHeight="1" x14ac:dyDescent="0.3">
      <c r="C41" t="str">
        <f t="shared" si="23"/>
        <v/>
      </c>
      <c r="D41" t="str">
        <f t="shared" si="24"/>
        <v/>
      </c>
      <c r="H41">
        <f t="shared" si="8"/>
        <v>0</v>
      </c>
      <c r="J41" t="str">
        <f t="shared" si="9"/>
        <v/>
      </c>
      <c r="K41" t="str">
        <f t="shared" si="10"/>
        <v/>
      </c>
      <c r="L41" t="str">
        <f t="shared" si="11"/>
        <v/>
      </c>
      <c r="M41" t="str">
        <f t="shared" si="12"/>
        <v/>
      </c>
      <c r="N41" t="str">
        <f t="shared" si="20"/>
        <v/>
      </c>
      <c r="O41" t="str">
        <f t="shared" si="13"/>
        <v/>
      </c>
      <c r="P41">
        <f t="shared" si="14"/>
        <v>0</v>
      </c>
      <c r="R41" t="str">
        <f t="shared" si="15"/>
        <v/>
      </c>
      <c r="S41" t="str">
        <f t="shared" si="19"/>
        <v/>
      </c>
      <c r="T41" t="str">
        <f t="shared" si="16"/>
        <v/>
      </c>
      <c r="W41" t="str">
        <f t="shared" si="2"/>
        <v/>
      </c>
      <c r="X41">
        <f t="shared" si="17"/>
        <v>0</v>
      </c>
      <c r="AB41">
        <f t="shared" si="3"/>
        <v>0</v>
      </c>
      <c r="AC41" t="str">
        <f t="shared" si="22"/>
        <v/>
      </c>
      <c r="AE41" t="str">
        <f t="shared" si="21"/>
        <v/>
      </c>
      <c r="AF41" t="str">
        <f t="shared" si="18"/>
        <v/>
      </c>
      <c r="AJ41" t="s">
        <v>115</v>
      </c>
    </row>
    <row r="42" spans="3:36" ht="15.9" customHeight="1" x14ac:dyDescent="0.3">
      <c r="C42" t="str">
        <f t="shared" si="23"/>
        <v/>
      </c>
      <c r="D42" t="str">
        <f t="shared" si="24"/>
        <v/>
      </c>
      <c r="H42">
        <f t="shared" si="8"/>
        <v>0</v>
      </c>
      <c r="J42" t="str">
        <f t="shared" si="9"/>
        <v/>
      </c>
      <c r="K42" t="str">
        <f t="shared" si="10"/>
        <v/>
      </c>
      <c r="L42" t="str">
        <f t="shared" si="11"/>
        <v/>
      </c>
      <c r="M42" t="str">
        <f t="shared" si="12"/>
        <v/>
      </c>
      <c r="N42" t="str">
        <f t="shared" si="20"/>
        <v/>
      </c>
      <c r="O42" t="str">
        <f t="shared" si="13"/>
        <v/>
      </c>
      <c r="P42">
        <f t="shared" si="14"/>
        <v>0</v>
      </c>
      <c r="R42" t="str">
        <f t="shared" si="15"/>
        <v/>
      </c>
      <c r="S42" t="str">
        <f t="shared" si="19"/>
        <v/>
      </c>
      <c r="T42" t="str">
        <f t="shared" si="16"/>
        <v/>
      </c>
      <c r="W42" t="str">
        <f t="shared" si="2"/>
        <v/>
      </c>
      <c r="X42">
        <f t="shared" si="17"/>
        <v>0</v>
      </c>
      <c r="AB42">
        <f t="shared" si="3"/>
        <v>0</v>
      </c>
      <c r="AC42" t="str">
        <f t="shared" si="22"/>
        <v/>
      </c>
      <c r="AE42" t="str">
        <f t="shared" si="21"/>
        <v/>
      </c>
      <c r="AF42" t="str">
        <f t="shared" si="18"/>
        <v/>
      </c>
      <c r="AJ42" t="s">
        <v>115</v>
      </c>
    </row>
    <row r="43" spans="3:36" ht="15.9" customHeight="1" x14ac:dyDescent="0.3">
      <c r="C43" t="str">
        <f t="shared" si="23"/>
        <v/>
      </c>
      <c r="D43" t="str">
        <f t="shared" si="24"/>
        <v/>
      </c>
      <c r="H43">
        <f t="shared" si="8"/>
        <v>0</v>
      </c>
      <c r="J43" t="str">
        <f t="shared" si="9"/>
        <v/>
      </c>
      <c r="K43" t="str">
        <f t="shared" si="10"/>
        <v/>
      </c>
      <c r="L43" t="str">
        <f t="shared" si="11"/>
        <v/>
      </c>
      <c r="M43" t="str">
        <f t="shared" si="12"/>
        <v/>
      </c>
      <c r="N43" t="str">
        <f t="shared" si="20"/>
        <v/>
      </c>
      <c r="O43" t="str">
        <f t="shared" si="13"/>
        <v/>
      </c>
      <c r="P43">
        <f t="shared" si="14"/>
        <v>0</v>
      </c>
      <c r="R43" t="str">
        <f t="shared" si="15"/>
        <v/>
      </c>
      <c r="S43" t="str">
        <f t="shared" si="19"/>
        <v/>
      </c>
      <c r="T43" t="str">
        <f t="shared" si="16"/>
        <v/>
      </c>
      <c r="W43" t="str">
        <f t="shared" si="2"/>
        <v/>
      </c>
      <c r="X43">
        <f t="shared" si="17"/>
        <v>0</v>
      </c>
      <c r="AB43">
        <f t="shared" si="3"/>
        <v>0</v>
      </c>
      <c r="AC43" t="str">
        <f t="shared" si="22"/>
        <v/>
      </c>
      <c r="AE43" t="str">
        <f t="shared" si="21"/>
        <v/>
      </c>
      <c r="AF43" t="str">
        <f t="shared" si="18"/>
        <v/>
      </c>
      <c r="AJ43" t="s">
        <v>115</v>
      </c>
    </row>
    <row r="44" spans="3:36" ht="15.9" customHeight="1" x14ac:dyDescent="0.3">
      <c r="C44" t="str">
        <f t="shared" si="23"/>
        <v/>
      </c>
      <c r="D44" t="str">
        <f t="shared" si="24"/>
        <v/>
      </c>
      <c r="H44">
        <f t="shared" si="8"/>
        <v>0</v>
      </c>
      <c r="J44" t="str">
        <f t="shared" si="9"/>
        <v/>
      </c>
      <c r="K44" t="str">
        <f t="shared" si="10"/>
        <v/>
      </c>
      <c r="L44" t="str">
        <f t="shared" si="11"/>
        <v/>
      </c>
      <c r="M44" t="str">
        <f t="shared" si="12"/>
        <v/>
      </c>
      <c r="N44" t="str">
        <f t="shared" si="20"/>
        <v/>
      </c>
      <c r="O44" t="str">
        <f t="shared" si="13"/>
        <v/>
      </c>
      <c r="P44">
        <f t="shared" si="14"/>
        <v>0</v>
      </c>
      <c r="R44" t="str">
        <f t="shared" si="15"/>
        <v/>
      </c>
      <c r="S44" t="str">
        <f t="shared" si="19"/>
        <v/>
      </c>
      <c r="T44" t="str">
        <f t="shared" si="16"/>
        <v/>
      </c>
      <c r="W44" t="str">
        <f t="shared" si="2"/>
        <v/>
      </c>
      <c r="X44">
        <f t="shared" si="17"/>
        <v>0</v>
      </c>
      <c r="AB44">
        <f t="shared" si="3"/>
        <v>0</v>
      </c>
      <c r="AC44" t="str">
        <f t="shared" si="22"/>
        <v/>
      </c>
      <c r="AE44" t="str">
        <f t="shared" si="21"/>
        <v/>
      </c>
      <c r="AF44" t="str">
        <f t="shared" si="18"/>
        <v/>
      </c>
      <c r="AJ44" t="s">
        <v>115</v>
      </c>
    </row>
    <row r="45" spans="3:36" ht="15.9" customHeight="1" x14ac:dyDescent="0.3">
      <c r="C45" t="str">
        <f t="shared" si="23"/>
        <v/>
      </c>
      <c r="D45" t="str">
        <f t="shared" si="24"/>
        <v/>
      </c>
      <c r="H45">
        <f t="shared" si="8"/>
        <v>0</v>
      </c>
      <c r="J45" t="str">
        <f t="shared" si="9"/>
        <v/>
      </c>
      <c r="K45" t="str">
        <f t="shared" si="10"/>
        <v/>
      </c>
      <c r="L45" t="str">
        <f t="shared" si="11"/>
        <v/>
      </c>
      <c r="M45" t="str">
        <f t="shared" si="12"/>
        <v/>
      </c>
      <c r="N45" t="str">
        <f t="shared" si="20"/>
        <v/>
      </c>
      <c r="O45" t="str">
        <f t="shared" si="13"/>
        <v/>
      </c>
      <c r="P45">
        <f t="shared" si="14"/>
        <v>0</v>
      </c>
      <c r="R45" t="str">
        <f t="shared" si="15"/>
        <v/>
      </c>
      <c r="S45" t="str">
        <f t="shared" si="19"/>
        <v/>
      </c>
      <c r="T45" t="str">
        <f t="shared" si="16"/>
        <v/>
      </c>
      <c r="W45" t="str">
        <f t="shared" si="2"/>
        <v/>
      </c>
      <c r="X45">
        <f t="shared" si="17"/>
        <v>0</v>
      </c>
      <c r="AB45">
        <f t="shared" si="3"/>
        <v>0</v>
      </c>
      <c r="AC45" t="str">
        <f t="shared" si="22"/>
        <v/>
      </c>
      <c r="AE45" t="str">
        <f t="shared" si="21"/>
        <v/>
      </c>
      <c r="AF45" t="str">
        <f t="shared" si="18"/>
        <v/>
      </c>
      <c r="AJ45" t="s">
        <v>115</v>
      </c>
    </row>
    <row r="46" spans="3:36" ht="15.9" customHeight="1" x14ac:dyDescent="0.3">
      <c r="C46" t="str">
        <f t="shared" si="23"/>
        <v/>
      </c>
      <c r="D46" t="str">
        <f t="shared" si="24"/>
        <v/>
      </c>
      <c r="H46">
        <f t="shared" si="8"/>
        <v>0</v>
      </c>
      <c r="J46" t="str">
        <f t="shared" si="9"/>
        <v/>
      </c>
      <c r="K46" t="str">
        <f t="shared" si="10"/>
        <v/>
      </c>
      <c r="L46" t="str">
        <f t="shared" si="11"/>
        <v/>
      </c>
      <c r="M46" t="str">
        <f t="shared" si="12"/>
        <v/>
      </c>
      <c r="N46" t="str">
        <f t="shared" si="20"/>
        <v/>
      </c>
      <c r="O46" t="str">
        <f t="shared" si="13"/>
        <v/>
      </c>
      <c r="P46">
        <f t="shared" si="14"/>
        <v>0</v>
      </c>
      <c r="R46" t="str">
        <f t="shared" si="15"/>
        <v/>
      </c>
      <c r="S46" t="str">
        <f t="shared" si="19"/>
        <v/>
      </c>
      <c r="T46" t="str">
        <f t="shared" si="16"/>
        <v/>
      </c>
      <c r="W46" t="str">
        <f t="shared" si="2"/>
        <v/>
      </c>
      <c r="X46">
        <f t="shared" si="17"/>
        <v>0</v>
      </c>
      <c r="AB46">
        <f t="shared" si="3"/>
        <v>0</v>
      </c>
      <c r="AC46" t="str">
        <f t="shared" si="22"/>
        <v/>
      </c>
      <c r="AE46" t="str">
        <f t="shared" si="21"/>
        <v/>
      </c>
      <c r="AF46" t="str">
        <f t="shared" si="18"/>
        <v/>
      </c>
      <c r="AJ46" t="s">
        <v>115</v>
      </c>
    </row>
    <row r="47" spans="3:36" ht="15.9" customHeight="1" x14ac:dyDescent="0.3">
      <c r="C47" t="str">
        <f t="shared" si="23"/>
        <v/>
      </c>
      <c r="D47" t="str">
        <f t="shared" si="24"/>
        <v/>
      </c>
      <c r="H47">
        <f t="shared" si="8"/>
        <v>0</v>
      </c>
      <c r="J47" t="str">
        <f t="shared" si="9"/>
        <v/>
      </c>
      <c r="K47" t="str">
        <f t="shared" si="10"/>
        <v/>
      </c>
      <c r="L47" t="str">
        <f t="shared" si="11"/>
        <v/>
      </c>
      <c r="M47" t="str">
        <f t="shared" si="12"/>
        <v/>
      </c>
      <c r="N47" t="str">
        <f t="shared" si="20"/>
        <v/>
      </c>
      <c r="O47" t="str">
        <f t="shared" si="13"/>
        <v/>
      </c>
      <c r="P47">
        <f t="shared" si="14"/>
        <v>0</v>
      </c>
      <c r="R47" t="str">
        <f t="shared" si="15"/>
        <v/>
      </c>
      <c r="S47" t="str">
        <f t="shared" si="19"/>
        <v/>
      </c>
      <c r="T47" t="str">
        <f t="shared" si="16"/>
        <v/>
      </c>
      <c r="W47" t="str">
        <f t="shared" si="2"/>
        <v/>
      </c>
      <c r="X47">
        <f t="shared" si="17"/>
        <v>0</v>
      </c>
      <c r="AB47">
        <f t="shared" si="3"/>
        <v>0</v>
      </c>
      <c r="AC47" t="str">
        <f t="shared" si="22"/>
        <v/>
      </c>
      <c r="AE47" t="str">
        <f t="shared" si="21"/>
        <v/>
      </c>
      <c r="AF47" t="str">
        <f t="shared" si="18"/>
        <v/>
      </c>
      <c r="AJ47" t="s">
        <v>115</v>
      </c>
    </row>
    <row r="48" spans="3:36" ht="15.9" customHeight="1" x14ac:dyDescent="0.3">
      <c r="C48" t="str">
        <f t="shared" si="23"/>
        <v/>
      </c>
      <c r="D48" t="str">
        <f t="shared" si="24"/>
        <v/>
      </c>
      <c r="H48">
        <f t="shared" si="8"/>
        <v>0</v>
      </c>
      <c r="J48" t="str">
        <f t="shared" si="9"/>
        <v/>
      </c>
      <c r="K48" t="str">
        <f t="shared" si="10"/>
        <v/>
      </c>
      <c r="L48" t="str">
        <f t="shared" si="11"/>
        <v/>
      </c>
      <c r="M48" t="str">
        <f t="shared" si="12"/>
        <v/>
      </c>
      <c r="N48" t="str">
        <f t="shared" si="20"/>
        <v/>
      </c>
      <c r="O48" t="str">
        <f t="shared" si="13"/>
        <v/>
      </c>
      <c r="P48">
        <f t="shared" si="14"/>
        <v>0</v>
      </c>
      <c r="R48" t="str">
        <f t="shared" si="15"/>
        <v/>
      </c>
      <c r="S48" t="str">
        <f t="shared" si="19"/>
        <v/>
      </c>
      <c r="T48" t="str">
        <f t="shared" si="16"/>
        <v/>
      </c>
      <c r="W48" t="str">
        <f t="shared" si="2"/>
        <v/>
      </c>
      <c r="X48">
        <f t="shared" si="17"/>
        <v>0</v>
      </c>
      <c r="AB48">
        <f t="shared" si="3"/>
        <v>0</v>
      </c>
      <c r="AC48" t="str">
        <f t="shared" si="22"/>
        <v/>
      </c>
      <c r="AE48" t="str">
        <f t="shared" si="21"/>
        <v/>
      </c>
      <c r="AF48" t="str">
        <f t="shared" si="18"/>
        <v/>
      </c>
      <c r="AJ48" t="s">
        <v>115</v>
      </c>
    </row>
    <row r="49" spans="3:36" ht="15.9" customHeight="1" x14ac:dyDescent="0.3">
      <c r="C49" t="str">
        <f t="shared" si="23"/>
        <v/>
      </c>
      <c r="D49" t="str">
        <f t="shared" si="24"/>
        <v/>
      </c>
      <c r="H49">
        <f t="shared" si="8"/>
        <v>0</v>
      </c>
      <c r="J49" t="str">
        <f t="shared" si="9"/>
        <v/>
      </c>
      <c r="K49" t="str">
        <f t="shared" si="10"/>
        <v/>
      </c>
      <c r="L49" t="str">
        <f t="shared" si="11"/>
        <v/>
      </c>
      <c r="M49" t="str">
        <f t="shared" si="12"/>
        <v/>
      </c>
      <c r="N49" t="str">
        <f t="shared" si="20"/>
        <v/>
      </c>
      <c r="O49" t="str">
        <f t="shared" si="13"/>
        <v/>
      </c>
      <c r="P49">
        <f t="shared" si="14"/>
        <v>0</v>
      </c>
      <c r="R49" t="str">
        <f t="shared" si="15"/>
        <v/>
      </c>
      <c r="S49" t="str">
        <f t="shared" si="19"/>
        <v/>
      </c>
      <c r="T49" t="str">
        <f t="shared" si="16"/>
        <v/>
      </c>
      <c r="W49" t="str">
        <f t="shared" si="2"/>
        <v/>
      </c>
      <c r="X49">
        <f t="shared" si="17"/>
        <v>0</v>
      </c>
      <c r="AB49">
        <f t="shared" si="3"/>
        <v>0</v>
      </c>
      <c r="AC49" t="str">
        <f t="shared" si="22"/>
        <v/>
      </c>
      <c r="AE49" t="str">
        <f t="shared" si="21"/>
        <v/>
      </c>
      <c r="AF49" t="str">
        <f t="shared" si="18"/>
        <v/>
      </c>
      <c r="AJ49" t="s">
        <v>115</v>
      </c>
    </row>
  </sheetData>
  <mergeCells count="3">
    <mergeCell ref="K2:W2"/>
    <mergeCell ref="X2:AB2"/>
    <mergeCell ref="A2:I2"/>
  </mergeCells>
  <conditionalFormatting sqref="H28:H1048576 H3:H26 X1:AA1048576">
    <cfRule type="cellIs" priority="5" operator="equal">
      <formula>0</formula>
    </cfRule>
  </conditionalFormatting>
  <conditionalFormatting sqref="H27">
    <cfRule type="cellIs" priority="4" operator="equal">
      <formula>0</formula>
    </cfRule>
  </conditionalFormatting>
  <conditionalFormatting sqref="AB4:AB49">
    <cfRule type="beginsWith" priority="2" operator="beginsWith" text="0">
      <formula>LEFT(AB4,LEN("0"))="0"</formula>
    </cfRule>
  </conditionalFormatting>
  <conditionalFormatting sqref="P4:P49">
    <cfRule type="beginsWith" priority="1" operator="beginsWith" text="0">
      <formula>LEFT(P4,LEN("0"))="0"</formula>
    </cfRule>
  </conditionalFormatting>
  <dataValidations count="7">
    <dataValidation type="list" allowBlank="1" showInputMessage="1" showErrorMessage="1" promptTitle="Month" prompt="Select Month" sqref="C4">
      <formula1>"January,February,March,April,May,June,July,August,September,October,November,December"</formula1>
    </dataValidation>
    <dataValidation type="list" allowBlank="1" showInputMessage="1" showErrorMessage="1" promptTitle="Year" prompt="Select Year" sqref="D4">
      <formula1>"2015,2016,2017,2018,2019,2020,2021,2022,2023,2024,2025"</formula1>
    </dataValidation>
    <dataValidation type="list" allowBlank="1" showInputMessage="1" showErrorMessage="1" promptTitle="Authorised Signature" prompt="Select any" sqref="AF4">
      <formula1>"Managing Director,Director,CTO,Project Manager,Manager,Accountant"</formula1>
    </dataValidation>
    <dataValidation type="list" allowBlank="1" showInputMessage="1" showErrorMessage="1" sqref="AG4:AH49">
      <formula1>"Yes,No"</formula1>
    </dataValidation>
    <dataValidation allowBlank="1" showInputMessage="1" showErrorMessage="1" prompt="Give PF &quot;Yes' or &quot;No&quot; in column AG33" sqref="X4:X49"/>
    <dataValidation allowBlank="1" showInputMessage="1" showErrorMessage="1" prompt="You can change the title to any head" sqref="V4:V49"/>
    <dataValidation type="list" allowBlank="1" showInputMessage="1" showErrorMessage="1" sqref="AD4:AD49">
      <formula1>"Male,Female"</formula1>
    </dataValidation>
  </dataValidations>
  <pageMargins left="0.70866141732283472" right="0.70866141732283472" top="0.74803149606299213" bottom="0.74803149606299213" header="0.31496062992125984" footer="0.31496062992125984"/>
  <pageSetup paperSize="9" scale="50" fitToWidth="0" orientation="landscape" verticalDpi="0" r:id="rId1"/>
  <drawing r:id="rId2"/>
  <legacyDrawing r:id="rId3"/>
  <controls>
    <mc:AlternateContent xmlns:mc="http://schemas.openxmlformats.org/markup-compatibility/2006">
      <mc:Choice Requires="x14">
        <control shapeId="3091" r:id="rId4" name="CommandButton3">
          <controlPr autoFill="0" autoLine="0" r:id="rId5">
            <anchor moveWithCells="1">
              <from>
                <xdr:col>2</xdr:col>
                <xdr:colOff>434340</xdr:colOff>
                <xdr:row>0</xdr:row>
                <xdr:rowOff>121920</xdr:rowOff>
              </from>
              <to>
                <xdr:col>4</xdr:col>
                <xdr:colOff>182880</xdr:colOff>
                <xdr:row>2</xdr:row>
                <xdr:rowOff>15240</xdr:rowOff>
              </to>
            </anchor>
          </controlPr>
        </control>
      </mc:Choice>
      <mc:Fallback>
        <control shapeId="3091" r:id="rId4" name="CommandButton3"/>
      </mc:Fallback>
    </mc:AlternateContent>
    <mc:AlternateContent xmlns:mc="http://schemas.openxmlformats.org/markup-compatibility/2006">
      <mc:Choice Requires="x14">
        <control shapeId="3074" r:id="rId6" name="CommandButton2">
          <controlPr autoFill="0" autoLine="0" r:id="rId7">
            <anchor moveWithCells="1">
              <from>
                <xdr:col>1</xdr:col>
                <xdr:colOff>403860</xdr:colOff>
                <xdr:row>0</xdr:row>
                <xdr:rowOff>121920</xdr:rowOff>
              </from>
              <to>
                <xdr:col>2</xdr:col>
                <xdr:colOff>327660</xdr:colOff>
                <xdr:row>2</xdr:row>
                <xdr:rowOff>15240</xdr:rowOff>
              </to>
            </anchor>
          </controlPr>
        </control>
      </mc:Choice>
      <mc:Fallback>
        <control shapeId="3074" r:id="rId6" name="CommandButton2"/>
      </mc:Fallback>
    </mc:AlternateContent>
    <mc:AlternateContent xmlns:mc="http://schemas.openxmlformats.org/markup-compatibility/2006">
      <mc:Choice Requires="x14">
        <control shapeId="3073" r:id="rId8" name="CommandButton1">
          <controlPr autoFill="0" autoLine="0" r:id="rId9">
            <anchor moveWithCells="1">
              <from>
                <xdr:col>0</xdr:col>
                <xdr:colOff>38100</xdr:colOff>
                <xdr:row>0</xdr:row>
                <xdr:rowOff>121920</xdr:rowOff>
              </from>
              <to>
                <xdr:col>1</xdr:col>
                <xdr:colOff>411480</xdr:colOff>
                <xdr:row>2</xdr:row>
                <xdr:rowOff>15240</xdr:rowOff>
              </to>
            </anchor>
          </controlPr>
        </control>
      </mc:Choice>
      <mc:Fallback>
        <control shapeId="3073" r:id="rId8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V32"/>
  <sheetViews>
    <sheetView showGridLines="0" topLeftCell="A17" workbookViewId="0">
      <selection activeCell="A28" sqref="A28:L32"/>
    </sheetView>
  </sheetViews>
  <sheetFormatPr defaultRowHeight="14.4" x14ac:dyDescent="0.3"/>
  <cols>
    <col min="1" max="1" width="5" customWidth="1"/>
    <col min="2" max="2" width="16.109375" customWidth="1"/>
    <col min="3" max="3" width="8.109375" customWidth="1"/>
    <col min="4" max="4" width="8.6640625" customWidth="1"/>
    <col min="5" max="5" width="7.44140625" customWidth="1"/>
    <col min="6" max="6" width="7.109375" customWidth="1"/>
    <col min="7" max="7" width="6.88671875" customWidth="1"/>
    <col min="8" max="8" width="9.33203125" bestFit="1" customWidth="1"/>
    <col min="9" max="9" width="7.109375" bestFit="1" customWidth="1"/>
    <col min="10" max="10" width="7" customWidth="1"/>
    <col min="11" max="11" width="6.5546875" bestFit="1" customWidth="1"/>
    <col min="12" max="12" width="7.88671875" customWidth="1"/>
    <col min="13" max="13" width="11.44140625" customWidth="1"/>
    <col min="14" max="14" width="9.6640625" customWidth="1"/>
    <col min="18" max="18" width="12.109375" customWidth="1"/>
  </cols>
  <sheetData>
    <row r="1" spans="1:22" ht="48.75" customHeight="1" x14ac:dyDescent="0.5">
      <c r="A1" s="45" t="str">
        <f>'Salary Slip'!B1</f>
        <v>Company Name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9"/>
      <c r="T1" s="9"/>
      <c r="U1" s="9"/>
      <c r="V1" s="9"/>
    </row>
    <row r="2" spans="1:22" ht="15.6" x14ac:dyDescent="0.3">
      <c r="A2" s="46" t="str">
        <f>CONCATENATE("Consolidated Salary Sheet for the month of "&amp;" "&amp;Database!C4&amp;" ", Database!D4)</f>
        <v>Consolidated Salary Sheet for the month of  December 2016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9"/>
      <c r="T2" s="9"/>
      <c r="U2" s="9"/>
      <c r="V2" s="9"/>
    </row>
    <row r="3" spans="1:22" ht="15.6" x14ac:dyDescent="0.3">
      <c r="A3" s="46" t="s">
        <v>93</v>
      </c>
      <c r="B3" s="46" t="s">
        <v>25</v>
      </c>
      <c r="C3" s="46" t="s">
        <v>50</v>
      </c>
      <c r="D3" s="46" t="str">
        <f>Database!K2</f>
        <v>TOTAL GROSS SALARY</v>
      </c>
      <c r="E3" s="46"/>
      <c r="F3" s="46"/>
      <c r="G3" s="46"/>
      <c r="H3" s="46"/>
      <c r="I3" s="46"/>
      <c r="J3" s="46"/>
      <c r="K3" s="46"/>
      <c r="L3" s="46" t="str">
        <f>Database!W3</f>
        <v>TOTAL</v>
      </c>
      <c r="M3" s="46" t="str">
        <f>Database!X2</f>
        <v>TOTAL DEDUCTIONS</v>
      </c>
      <c r="N3" s="46"/>
      <c r="O3" s="46"/>
      <c r="P3" s="46"/>
      <c r="Q3" s="46"/>
      <c r="R3" s="46" t="str">
        <f>Database!AC3</f>
        <v>NET PAYABLE</v>
      </c>
      <c r="S3" s="9"/>
      <c r="T3" s="9"/>
      <c r="U3" s="9"/>
      <c r="V3" s="9"/>
    </row>
    <row r="4" spans="1:22" ht="27.75" customHeight="1" x14ac:dyDescent="0.3">
      <c r="A4" s="46"/>
      <c r="B4" s="46"/>
      <c r="C4" s="46"/>
      <c r="D4" s="7" t="str">
        <f>Database!K3</f>
        <v>Basic Salary</v>
      </c>
      <c r="E4" s="7" t="str">
        <f>Database!L3</f>
        <v>DA</v>
      </c>
      <c r="F4" s="7" t="str">
        <f>Database!M3</f>
        <v>HRA</v>
      </c>
      <c r="G4" s="7" t="str">
        <f>Database!N3</f>
        <v>Conveyance</v>
      </c>
      <c r="H4" s="7" t="str">
        <f>Database!P3</f>
        <v>Medical Expenses</v>
      </c>
      <c r="I4" s="7" t="str">
        <f>Database!S3</f>
        <v>Special</v>
      </c>
      <c r="J4" s="7" t="str">
        <f>Database!U3</f>
        <v>Bonus</v>
      </c>
      <c r="K4" s="7" t="str">
        <f>Database!V3</f>
        <v>TA</v>
      </c>
      <c r="L4" s="46"/>
      <c r="M4" s="7" t="str">
        <f>Database!X3</f>
        <v>Contribution to PF</v>
      </c>
      <c r="N4" s="7" t="str">
        <f>Database!Y3</f>
        <v>Profession Tax</v>
      </c>
      <c r="O4" s="7" t="str">
        <f>Database!Z3</f>
        <v>TDS</v>
      </c>
      <c r="P4" s="7" t="str">
        <f>Database!AA3</f>
        <v>Salary Advance</v>
      </c>
      <c r="Q4" s="7" t="str">
        <f>Database!AB3</f>
        <v>TOTAL</v>
      </c>
      <c r="R4" s="46"/>
      <c r="S4" s="9"/>
      <c r="T4" s="9"/>
      <c r="U4" s="9"/>
      <c r="V4" s="9"/>
    </row>
    <row r="5" spans="1:22" ht="15.6" x14ac:dyDescent="0.3">
      <c r="A5" s="8">
        <v>1</v>
      </c>
      <c r="B5" s="8" t="str">
        <f>Database!A4</f>
        <v>Raj Sharma</v>
      </c>
      <c r="C5" s="8">
        <f>Database!I4</f>
        <v>60000</v>
      </c>
      <c r="D5" s="8">
        <f>Database!K4</f>
        <v>30000</v>
      </c>
      <c r="E5" s="8">
        <f>Database!L4</f>
        <v>6000</v>
      </c>
      <c r="F5" s="8">
        <f>Database!M4</f>
        <v>15000</v>
      </c>
      <c r="G5" s="8">
        <f>Database!O4</f>
        <v>1600</v>
      </c>
      <c r="H5" s="8">
        <f>Database!P4</f>
        <v>1250</v>
      </c>
      <c r="I5" s="8">
        <f>Database!S4</f>
        <v>6150</v>
      </c>
      <c r="J5" s="8">
        <f>Database!U4</f>
        <v>13100</v>
      </c>
      <c r="K5" s="8">
        <f>Database!V4</f>
        <v>0</v>
      </c>
      <c r="L5" s="8">
        <f t="shared" ref="L5:L19" si="0">SUM(D5:K5)</f>
        <v>73100</v>
      </c>
      <c r="M5" s="8">
        <f>Database!X4</f>
        <v>1800</v>
      </c>
      <c r="N5" s="8">
        <f>Database!Y4</f>
        <v>0</v>
      </c>
      <c r="O5" s="8">
        <f>Database!Z4</f>
        <v>7000</v>
      </c>
      <c r="P5" s="8">
        <f>Database!AA4</f>
        <v>0</v>
      </c>
      <c r="Q5" s="8">
        <f t="shared" ref="Q5:Q19" si="1">SUM(M5:P5)</f>
        <v>8800</v>
      </c>
      <c r="R5" s="8">
        <f t="shared" ref="R5:R19" si="2">L5-Q5</f>
        <v>64300</v>
      </c>
      <c r="S5" s="9"/>
      <c r="T5" s="9"/>
      <c r="U5" s="9"/>
      <c r="V5" s="9"/>
    </row>
    <row r="6" spans="1:22" ht="15.6" x14ac:dyDescent="0.3">
      <c r="A6" s="8">
        <f t="shared" ref="A6:A25" si="3">IF(C6&gt;0,A5+1,"")</f>
        <v>2</v>
      </c>
      <c r="B6" s="8" t="str">
        <f>Database!A5</f>
        <v>Sharad Gandhi</v>
      </c>
      <c r="C6" s="8">
        <f>Database!I5</f>
        <v>30000</v>
      </c>
      <c r="D6" s="8">
        <f>Database!K5</f>
        <v>15000</v>
      </c>
      <c r="E6" s="8">
        <f>Database!L5</f>
        <v>3000</v>
      </c>
      <c r="F6" s="8">
        <f>Database!M5</f>
        <v>7500</v>
      </c>
      <c r="G6" s="8">
        <f>Database!O5</f>
        <v>1600</v>
      </c>
      <c r="H6" s="8">
        <f>Database!P5</f>
        <v>1250</v>
      </c>
      <c r="I6" s="8">
        <f>Database!S5</f>
        <v>1650</v>
      </c>
      <c r="J6" s="8">
        <f>Database!U5</f>
        <v>2300</v>
      </c>
      <c r="K6" s="8">
        <f>Database!V5</f>
        <v>0</v>
      </c>
      <c r="L6" s="8">
        <f t="shared" si="0"/>
        <v>32300</v>
      </c>
      <c r="M6" s="8">
        <f>Database!X5</f>
        <v>1800</v>
      </c>
      <c r="N6" s="8">
        <f>Database!Y5</f>
        <v>0</v>
      </c>
      <c r="O6" s="8">
        <f>Database!Z5</f>
        <v>500</v>
      </c>
      <c r="P6" s="8">
        <f>Database!AA5</f>
        <v>0</v>
      </c>
      <c r="Q6" s="8">
        <f t="shared" si="1"/>
        <v>2300</v>
      </c>
      <c r="R6" s="8">
        <f t="shared" si="2"/>
        <v>30000</v>
      </c>
      <c r="S6" s="9"/>
      <c r="T6" s="9"/>
      <c r="U6" s="9"/>
      <c r="V6" s="9"/>
    </row>
    <row r="7" spans="1:22" ht="15.6" x14ac:dyDescent="0.3">
      <c r="A7" s="8">
        <f t="shared" si="3"/>
        <v>3</v>
      </c>
      <c r="B7" s="8" t="str">
        <f>Database!A6</f>
        <v>Danish D'Souza</v>
      </c>
      <c r="C7" s="8">
        <f>Database!I6</f>
        <v>20000</v>
      </c>
      <c r="D7" s="8">
        <f>Database!K6</f>
        <v>10000</v>
      </c>
      <c r="E7" s="8">
        <f>Database!L6</f>
        <v>2000</v>
      </c>
      <c r="F7" s="8">
        <f>Database!M6</f>
        <v>5000</v>
      </c>
      <c r="G7" s="8">
        <f>Database!O6</f>
        <v>1000</v>
      </c>
      <c r="H7" s="8">
        <f>Database!P6</f>
        <v>1250</v>
      </c>
      <c r="I7" s="8">
        <f>Database!S6</f>
        <v>750</v>
      </c>
      <c r="J7" s="8">
        <f>Database!U6</f>
        <v>0</v>
      </c>
      <c r="K7" s="8">
        <f>Database!V6</f>
        <v>0</v>
      </c>
      <c r="L7" s="8">
        <f t="shared" si="0"/>
        <v>20000</v>
      </c>
      <c r="M7" s="8">
        <f>Database!X6</f>
        <v>1440</v>
      </c>
      <c r="N7" s="8">
        <f>Database!Y6</f>
        <v>0</v>
      </c>
      <c r="O7" s="8">
        <f>Database!Z6</f>
        <v>0</v>
      </c>
      <c r="P7" s="8">
        <f>Database!AA6</f>
        <v>0</v>
      </c>
      <c r="Q7" s="8">
        <f t="shared" si="1"/>
        <v>1440</v>
      </c>
      <c r="R7" s="8">
        <f t="shared" si="2"/>
        <v>18560</v>
      </c>
      <c r="S7" s="9"/>
      <c r="T7" s="9"/>
      <c r="U7" s="9"/>
      <c r="V7" s="9"/>
    </row>
    <row r="8" spans="1:22" ht="15.6" x14ac:dyDescent="0.3">
      <c r="A8" s="8">
        <f t="shared" si="3"/>
        <v>4</v>
      </c>
      <c r="B8" s="8" t="str">
        <f>Database!A7</f>
        <v>Pawan Patil</v>
      </c>
      <c r="C8" s="8">
        <f>Database!I7</f>
        <v>25000</v>
      </c>
      <c r="D8" s="8">
        <f>Database!K7</f>
        <v>12500</v>
      </c>
      <c r="E8" s="8">
        <f>Database!L7</f>
        <v>2500</v>
      </c>
      <c r="F8" s="8">
        <f>Database!M7</f>
        <v>6250</v>
      </c>
      <c r="G8" s="8">
        <f>Database!O7</f>
        <v>1600</v>
      </c>
      <c r="H8" s="8">
        <f>Database!P7</f>
        <v>1250</v>
      </c>
      <c r="I8" s="8">
        <f>Database!S7</f>
        <v>900</v>
      </c>
      <c r="J8" s="8">
        <f>Database!U7</f>
        <v>0</v>
      </c>
      <c r="K8" s="8">
        <f>Database!V7</f>
        <v>0</v>
      </c>
      <c r="L8" s="8">
        <f t="shared" si="0"/>
        <v>25000</v>
      </c>
      <c r="M8" s="8">
        <f>Database!X7</f>
        <v>1800</v>
      </c>
      <c r="N8" s="8">
        <f>Database!Y7</f>
        <v>0</v>
      </c>
      <c r="O8" s="8">
        <f>Database!Z7</f>
        <v>0</v>
      </c>
      <c r="P8" s="8">
        <f>Database!AA7</f>
        <v>0</v>
      </c>
      <c r="Q8" s="8">
        <f t="shared" si="1"/>
        <v>1800</v>
      </c>
      <c r="R8" s="8">
        <f t="shared" si="2"/>
        <v>23200</v>
      </c>
      <c r="S8" s="9"/>
      <c r="T8" s="9"/>
      <c r="U8" s="9"/>
      <c r="V8" s="9"/>
    </row>
    <row r="9" spans="1:22" ht="15.6" x14ac:dyDescent="0.3">
      <c r="A9" s="8">
        <f t="shared" si="3"/>
        <v>5</v>
      </c>
      <c r="B9" s="8" t="str">
        <f>Database!A8</f>
        <v>Rijo Paul</v>
      </c>
      <c r="C9" s="8">
        <f>Database!I8</f>
        <v>22000</v>
      </c>
      <c r="D9" s="8">
        <f>Database!K8</f>
        <v>11000</v>
      </c>
      <c r="E9" s="8">
        <f>Database!L8</f>
        <v>2200</v>
      </c>
      <c r="F9" s="8">
        <f>Database!M8</f>
        <v>5500</v>
      </c>
      <c r="G9" s="8">
        <f>Database!O8</f>
        <v>1100</v>
      </c>
      <c r="H9" s="8">
        <f>Database!P8</f>
        <v>1250</v>
      </c>
      <c r="I9" s="8">
        <f>Database!S8</f>
        <v>950</v>
      </c>
      <c r="J9" s="8">
        <f>Database!U8</f>
        <v>2300</v>
      </c>
      <c r="K9" s="8">
        <f>Database!V8</f>
        <v>0</v>
      </c>
      <c r="L9" s="8">
        <f t="shared" si="0"/>
        <v>24300</v>
      </c>
      <c r="M9" s="8">
        <f>Database!X8</f>
        <v>1580</v>
      </c>
      <c r="N9" s="8">
        <f>Database!Y8</f>
        <v>0</v>
      </c>
      <c r="O9" s="8">
        <f>Database!Z8</f>
        <v>0</v>
      </c>
      <c r="P9" s="8">
        <f>Database!AA8</f>
        <v>0</v>
      </c>
      <c r="Q9" s="8">
        <f t="shared" si="1"/>
        <v>1580</v>
      </c>
      <c r="R9" s="8">
        <f t="shared" si="2"/>
        <v>22720</v>
      </c>
      <c r="S9" s="9"/>
      <c r="T9" s="9"/>
      <c r="U9" s="9"/>
      <c r="V9" s="9"/>
    </row>
    <row r="10" spans="1:22" ht="15.6" x14ac:dyDescent="0.3">
      <c r="A10" s="8">
        <f t="shared" si="3"/>
        <v>6</v>
      </c>
      <c r="B10" s="8" t="str">
        <f>Database!A9</f>
        <v>Joseph P</v>
      </c>
      <c r="C10" s="8">
        <f>Database!I9</f>
        <v>14000</v>
      </c>
      <c r="D10" s="8">
        <f>Database!K9</f>
        <v>7000</v>
      </c>
      <c r="E10" s="8">
        <f>Database!L9</f>
        <v>1400</v>
      </c>
      <c r="F10" s="8">
        <f>Database!M9</f>
        <v>3500</v>
      </c>
      <c r="G10" s="8">
        <f>Database!O9</f>
        <v>700</v>
      </c>
      <c r="H10" s="8">
        <f>Database!P9</f>
        <v>1250</v>
      </c>
      <c r="I10" s="8">
        <f>Database!S9</f>
        <v>150</v>
      </c>
      <c r="J10" s="8">
        <f>Database!U9</f>
        <v>2300</v>
      </c>
      <c r="K10" s="8">
        <f>Database!V9</f>
        <v>0</v>
      </c>
      <c r="L10" s="8">
        <f t="shared" si="0"/>
        <v>16300</v>
      </c>
      <c r="M10" s="8">
        <f>Database!X9</f>
        <v>1010</v>
      </c>
      <c r="N10" s="8">
        <f>Database!Y9</f>
        <v>0</v>
      </c>
      <c r="O10" s="8">
        <f>Database!Z9</f>
        <v>0</v>
      </c>
      <c r="P10" s="8">
        <f>Database!AA9</f>
        <v>0</v>
      </c>
      <c r="Q10" s="8">
        <f t="shared" si="1"/>
        <v>1010</v>
      </c>
      <c r="R10" s="8">
        <f t="shared" si="2"/>
        <v>15290</v>
      </c>
      <c r="S10" s="9"/>
      <c r="T10" s="9"/>
      <c r="U10" s="9"/>
      <c r="V10" s="9"/>
    </row>
    <row r="11" spans="1:22" ht="15.6" x14ac:dyDescent="0.3">
      <c r="A11" s="8">
        <f t="shared" si="3"/>
        <v>7</v>
      </c>
      <c r="B11" s="8" t="str">
        <f>Database!A10</f>
        <v>Aakash Patel</v>
      </c>
      <c r="C11" s="8">
        <f>Database!I10</f>
        <v>15000</v>
      </c>
      <c r="D11" s="8">
        <f>Database!K10</f>
        <v>7500</v>
      </c>
      <c r="E11" s="8">
        <f>Database!L10</f>
        <v>1500</v>
      </c>
      <c r="F11" s="8">
        <f>Database!M10</f>
        <v>3750</v>
      </c>
      <c r="G11" s="8">
        <f>Database!O10</f>
        <v>600</v>
      </c>
      <c r="H11" s="8">
        <f>Database!P10</f>
        <v>1200</v>
      </c>
      <c r="I11" s="8">
        <f>Database!S10</f>
        <v>450</v>
      </c>
      <c r="J11" s="8">
        <f>Database!U10</f>
        <v>0</v>
      </c>
      <c r="K11" s="8">
        <f>Database!V10</f>
        <v>0</v>
      </c>
      <c r="L11" s="8">
        <f t="shared" si="0"/>
        <v>15000</v>
      </c>
      <c r="M11" s="8">
        <f>Database!X10</f>
        <v>1080</v>
      </c>
      <c r="N11" s="8">
        <f>Database!Y10</f>
        <v>0</v>
      </c>
      <c r="O11" s="8">
        <f>Database!Z10</f>
        <v>0</v>
      </c>
      <c r="P11" s="8">
        <f>Database!AA10</f>
        <v>0</v>
      </c>
      <c r="Q11" s="8">
        <f t="shared" si="1"/>
        <v>1080</v>
      </c>
      <c r="R11" s="8">
        <f t="shared" si="2"/>
        <v>13920</v>
      </c>
      <c r="S11" s="9"/>
      <c r="T11" s="9"/>
      <c r="U11" s="9"/>
      <c r="V11" s="9"/>
    </row>
    <row r="12" spans="1:22" ht="15.6" x14ac:dyDescent="0.3">
      <c r="A12" s="8">
        <f t="shared" si="3"/>
        <v>8</v>
      </c>
      <c r="B12" s="8" t="str">
        <f>Database!A11</f>
        <v>Ganesh Rahu</v>
      </c>
      <c r="C12" s="8">
        <f>Database!I11</f>
        <v>14000</v>
      </c>
      <c r="D12" s="8">
        <f>Database!K11</f>
        <v>7000</v>
      </c>
      <c r="E12" s="8">
        <f>Database!L11</f>
        <v>1400</v>
      </c>
      <c r="F12" s="8">
        <f>Database!M11</f>
        <v>3500</v>
      </c>
      <c r="G12" s="8">
        <f>Database!O11</f>
        <v>600</v>
      </c>
      <c r="H12" s="8">
        <f>Database!P11</f>
        <v>1200</v>
      </c>
      <c r="I12" s="8">
        <f>Database!S11</f>
        <v>300</v>
      </c>
      <c r="J12" s="8">
        <f>Database!U11</f>
        <v>0</v>
      </c>
      <c r="K12" s="8">
        <f>Database!V11</f>
        <v>0</v>
      </c>
      <c r="L12" s="8">
        <f t="shared" si="0"/>
        <v>14000</v>
      </c>
      <c r="M12" s="8">
        <f>Database!X11</f>
        <v>1010</v>
      </c>
      <c r="N12" s="8">
        <f>Database!Y11</f>
        <v>0</v>
      </c>
      <c r="O12" s="8">
        <f>Database!Z11</f>
        <v>0</v>
      </c>
      <c r="P12" s="8">
        <f>Database!AA11</f>
        <v>0</v>
      </c>
      <c r="Q12" s="8">
        <f t="shared" si="1"/>
        <v>1010</v>
      </c>
      <c r="R12" s="8">
        <f t="shared" si="2"/>
        <v>12990</v>
      </c>
      <c r="S12" s="9"/>
      <c r="T12" s="9"/>
      <c r="U12" s="9"/>
      <c r="V12" s="9"/>
    </row>
    <row r="13" spans="1:22" ht="15.6" x14ac:dyDescent="0.3">
      <c r="A13" s="8">
        <f t="shared" si="3"/>
        <v>9</v>
      </c>
      <c r="B13" s="8" t="str">
        <f>Database!A12</f>
        <v>Vinudas K.S</v>
      </c>
      <c r="C13" s="8">
        <f>Database!I12</f>
        <v>14000</v>
      </c>
      <c r="D13" s="8">
        <f>Database!K12</f>
        <v>7000</v>
      </c>
      <c r="E13" s="8">
        <f>Database!L12</f>
        <v>1400</v>
      </c>
      <c r="F13" s="8">
        <f>Database!M12</f>
        <v>3500</v>
      </c>
      <c r="G13" s="8">
        <f>Database!O12</f>
        <v>700</v>
      </c>
      <c r="H13" s="8">
        <f>Database!P12</f>
        <v>1250</v>
      </c>
      <c r="I13" s="8">
        <f>Database!S12</f>
        <v>150</v>
      </c>
      <c r="J13" s="8">
        <f>Database!U12</f>
        <v>1500</v>
      </c>
      <c r="K13" s="8">
        <f>Database!V12</f>
        <v>0</v>
      </c>
      <c r="L13" s="8">
        <f t="shared" si="0"/>
        <v>15500</v>
      </c>
      <c r="M13" s="8">
        <f>Database!X12</f>
        <v>1010</v>
      </c>
      <c r="N13" s="8">
        <f>Database!Y12</f>
        <v>0</v>
      </c>
      <c r="O13" s="8">
        <f>Database!Z12</f>
        <v>0</v>
      </c>
      <c r="P13" s="8">
        <f>Database!AA12</f>
        <v>0</v>
      </c>
      <c r="Q13" s="8">
        <f t="shared" si="1"/>
        <v>1010</v>
      </c>
      <c r="R13" s="8">
        <f t="shared" si="2"/>
        <v>14490</v>
      </c>
      <c r="S13" s="9"/>
      <c r="T13" s="9"/>
      <c r="U13" s="9"/>
      <c r="V13" s="9"/>
    </row>
    <row r="14" spans="1:22" ht="15.6" x14ac:dyDescent="0.3">
      <c r="A14" s="8">
        <f t="shared" si="3"/>
        <v>10</v>
      </c>
      <c r="B14" s="8" t="str">
        <f>Database!A13</f>
        <v>Divya Kumar</v>
      </c>
      <c r="C14" s="8">
        <f>Database!I13</f>
        <v>8000</v>
      </c>
      <c r="D14" s="8">
        <f>Database!K13</f>
        <v>4000</v>
      </c>
      <c r="E14" s="8">
        <f>Database!L13</f>
        <v>800</v>
      </c>
      <c r="F14" s="8">
        <f>Database!M13</f>
        <v>2000</v>
      </c>
      <c r="G14" s="8">
        <f>Database!O13</f>
        <v>400</v>
      </c>
      <c r="H14" s="8">
        <f>Database!P13</f>
        <v>800</v>
      </c>
      <c r="I14" s="8">
        <f>Database!S13</f>
        <v>0</v>
      </c>
      <c r="J14" s="8">
        <f>Database!U13</f>
        <v>0</v>
      </c>
      <c r="K14" s="8">
        <f>Database!V13</f>
        <v>0</v>
      </c>
      <c r="L14" s="8">
        <f t="shared" si="0"/>
        <v>8000</v>
      </c>
      <c r="M14" s="8">
        <f>Database!X13</f>
        <v>580</v>
      </c>
      <c r="N14" s="8">
        <f>Database!Y13</f>
        <v>0</v>
      </c>
      <c r="O14" s="8">
        <f>Database!Z13</f>
        <v>0</v>
      </c>
      <c r="P14" s="8">
        <f>Database!AA13</f>
        <v>0</v>
      </c>
      <c r="Q14" s="8">
        <f t="shared" si="1"/>
        <v>580</v>
      </c>
      <c r="R14" s="8">
        <f t="shared" si="2"/>
        <v>7420</v>
      </c>
      <c r="S14" s="9"/>
      <c r="T14" s="9"/>
      <c r="U14" s="9"/>
      <c r="V14" s="9"/>
    </row>
    <row r="15" spans="1:22" ht="15.6" x14ac:dyDescent="0.3">
      <c r="A15" s="8">
        <f t="shared" si="3"/>
        <v>11</v>
      </c>
      <c r="B15" s="8" t="str">
        <f>Database!A14</f>
        <v>Shilpa R</v>
      </c>
      <c r="C15" s="8">
        <f>Database!I14</f>
        <v>8000</v>
      </c>
      <c r="D15" s="8">
        <f>Database!K14</f>
        <v>3740</v>
      </c>
      <c r="E15" s="8">
        <f>Database!L14</f>
        <v>750</v>
      </c>
      <c r="F15" s="8">
        <f>Database!M14</f>
        <v>1870</v>
      </c>
      <c r="G15" s="8">
        <f>Database!O14</f>
        <v>370</v>
      </c>
      <c r="H15" s="8">
        <f>Database!P14</f>
        <v>774</v>
      </c>
      <c r="I15" s="8">
        <f>Database!S14</f>
        <v>230</v>
      </c>
      <c r="J15" s="8">
        <f>Database!U14</f>
        <v>0</v>
      </c>
      <c r="K15" s="8">
        <f>Database!V14</f>
        <v>0</v>
      </c>
      <c r="L15" s="8">
        <f t="shared" si="0"/>
        <v>7734</v>
      </c>
      <c r="M15" s="8">
        <f>Database!X14</f>
        <v>540</v>
      </c>
      <c r="N15" s="8">
        <f>Database!Y14</f>
        <v>0</v>
      </c>
      <c r="O15" s="8">
        <f>Database!Z14</f>
        <v>0</v>
      </c>
      <c r="P15" s="8">
        <f>Database!AA14</f>
        <v>0</v>
      </c>
      <c r="Q15" s="8">
        <f t="shared" si="1"/>
        <v>540</v>
      </c>
      <c r="R15" s="8">
        <f t="shared" si="2"/>
        <v>7194</v>
      </c>
      <c r="S15" s="9"/>
      <c r="T15" s="9"/>
      <c r="U15" s="9"/>
      <c r="V15" s="9"/>
    </row>
    <row r="16" spans="1:22" ht="15.6" x14ac:dyDescent="0.3">
      <c r="A16" s="8">
        <f t="shared" si="3"/>
        <v>12</v>
      </c>
      <c r="B16" s="8" t="str">
        <f>Database!A15</f>
        <v>Sindhu J.P</v>
      </c>
      <c r="C16" s="8">
        <f>Database!I15</f>
        <v>8000</v>
      </c>
      <c r="D16" s="8">
        <f>Database!K15</f>
        <v>4000</v>
      </c>
      <c r="E16" s="8">
        <f>Database!L15</f>
        <v>800</v>
      </c>
      <c r="F16" s="8">
        <f>Database!M15</f>
        <v>2000</v>
      </c>
      <c r="G16" s="8">
        <f>Database!O15</f>
        <v>400</v>
      </c>
      <c r="H16" s="8">
        <f>Database!P15</f>
        <v>800</v>
      </c>
      <c r="I16" s="8">
        <f>Database!S15</f>
        <v>0</v>
      </c>
      <c r="J16" s="8">
        <f>Database!U15</f>
        <v>0</v>
      </c>
      <c r="K16" s="8">
        <f>Database!V15</f>
        <v>0</v>
      </c>
      <c r="L16" s="8">
        <f t="shared" si="0"/>
        <v>8000</v>
      </c>
      <c r="M16" s="8">
        <f>Database!X15</f>
        <v>580</v>
      </c>
      <c r="N16" s="8">
        <f>Database!Y15</f>
        <v>0</v>
      </c>
      <c r="O16" s="8">
        <f>Database!Z15</f>
        <v>0</v>
      </c>
      <c r="P16" s="8">
        <f>Database!AA15</f>
        <v>0</v>
      </c>
      <c r="Q16" s="8">
        <f t="shared" si="1"/>
        <v>580</v>
      </c>
      <c r="R16" s="8">
        <f t="shared" si="2"/>
        <v>7420</v>
      </c>
      <c r="S16" s="9"/>
      <c r="T16" s="9"/>
      <c r="U16" s="9"/>
      <c r="V16" s="9"/>
    </row>
    <row r="17" spans="1:22" ht="15.6" x14ac:dyDescent="0.3">
      <c r="A17" s="8">
        <f t="shared" si="3"/>
        <v>13</v>
      </c>
      <c r="B17" s="8" t="str">
        <f>Database!A16</f>
        <v>Deepthi P.S</v>
      </c>
      <c r="C17" s="8">
        <f>Database!I16</f>
        <v>8000</v>
      </c>
      <c r="D17" s="8">
        <f>Database!K16</f>
        <v>4000</v>
      </c>
      <c r="E17" s="8">
        <f>Database!L16</f>
        <v>800</v>
      </c>
      <c r="F17" s="8">
        <f>Database!M16</f>
        <v>2000</v>
      </c>
      <c r="G17" s="8">
        <f>Database!O16</f>
        <v>180</v>
      </c>
      <c r="H17" s="8">
        <f>Database!P16</f>
        <v>749</v>
      </c>
      <c r="I17" s="8">
        <f>Database!S16</f>
        <v>270</v>
      </c>
      <c r="J17" s="8">
        <f>Database!U16</f>
        <v>0</v>
      </c>
      <c r="K17" s="8">
        <f>Database!V16</f>
        <v>0</v>
      </c>
      <c r="L17" s="8">
        <f t="shared" si="0"/>
        <v>7999</v>
      </c>
      <c r="M17" s="8">
        <f>Database!X16</f>
        <v>580</v>
      </c>
      <c r="N17" s="8">
        <f>Database!Y16</f>
        <v>0</v>
      </c>
      <c r="O17" s="8">
        <f>Database!Z16</f>
        <v>0</v>
      </c>
      <c r="P17" s="8">
        <f>Database!AA16</f>
        <v>0</v>
      </c>
      <c r="Q17" s="8">
        <f t="shared" si="1"/>
        <v>580</v>
      </c>
      <c r="R17" s="8">
        <f t="shared" si="2"/>
        <v>7419</v>
      </c>
      <c r="S17" s="9"/>
      <c r="T17" s="9"/>
      <c r="U17" s="9"/>
      <c r="V17" s="9"/>
    </row>
    <row r="18" spans="1:22" ht="15.6" x14ac:dyDescent="0.3">
      <c r="A18" s="8">
        <f t="shared" si="3"/>
        <v>14</v>
      </c>
      <c r="B18" s="8" t="str">
        <f>Database!A17</f>
        <v>Lijin k c</v>
      </c>
      <c r="C18" s="8">
        <f>Database!I17</f>
        <v>13000</v>
      </c>
      <c r="D18" s="8">
        <f>Database!K17</f>
        <v>6500</v>
      </c>
      <c r="E18" s="8">
        <f>Database!L17</f>
        <v>1300</v>
      </c>
      <c r="F18" s="8">
        <f>Database!M17</f>
        <v>3250</v>
      </c>
      <c r="G18" s="8">
        <f>Database!O17</f>
        <v>500</v>
      </c>
      <c r="H18" s="8">
        <f>Database!P17</f>
        <v>1000</v>
      </c>
      <c r="I18" s="8">
        <f>Database!S17</f>
        <v>450</v>
      </c>
      <c r="J18" s="8">
        <f>Database!U17</f>
        <v>2000</v>
      </c>
      <c r="K18" s="8">
        <f>Database!V17</f>
        <v>0</v>
      </c>
      <c r="L18" s="8">
        <f t="shared" si="0"/>
        <v>15000</v>
      </c>
      <c r="M18" s="8">
        <f>Database!X17</f>
        <v>940</v>
      </c>
      <c r="N18" s="8">
        <f>Database!Y17</f>
        <v>0</v>
      </c>
      <c r="O18" s="8">
        <f>Database!Z17</f>
        <v>0</v>
      </c>
      <c r="P18" s="8">
        <f>Database!AA17</f>
        <v>0</v>
      </c>
      <c r="Q18" s="8">
        <f t="shared" si="1"/>
        <v>940</v>
      </c>
      <c r="R18" s="8">
        <f t="shared" si="2"/>
        <v>14060</v>
      </c>
      <c r="S18" s="9"/>
      <c r="T18" s="9"/>
      <c r="U18" s="9"/>
      <c r="V18" s="9"/>
    </row>
    <row r="19" spans="1:22" ht="15.6" x14ac:dyDescent="0.3">
      <c r="A19" s="8">
        <f t="shared" si="3"/>
        <v>15</v>
      </c>
      <c r="B19" s="8" t="str">
        <f>Database!A18</f>
        <v>Sayad K M</v>
      </c>
      <c r="C19" s="8">
        <f>Database!I18</f>
        <v>35000</v>
      </c>
      <c r="D19" s="8">
        <f>Database!K18</f>
        <v>17500</v>
      </c>
      <c r="E19" s="8">
        <f>Database!L18</f>
        <v>3500</v>
      </c>
      <c r="F19" s="8">
        <f>Database!M18</f>
        <v>8750</v>
      </c>
      <c r="G19" s="8">
        <f>Database!O18</f>
        <v>1600</v>
      </c>
      <c r="H19" s="8">
        <f>Database!P18</f>
        <v>1250</v>
      </c>
      <c r="I19" s="8">
        <f>Database!S18</f>
        <v>2400</v>
      </c>
      <c r="J19" s="8">
        <f>Database!U18</f>
        <v>2000</v>
      </c>
      <c r="K19" s="8">
        <f>Database!V18</f>
        <v>0</v>
      </c>
      <c r="L19" s="8">
        <f t="shared" si="0"/>
        <v>37000</v>
      </c>
      <c r="M19" s="8">
        <f>Database!X18</f>
        <v>1800</v>
      </c>
      <c r="N19" s="8">
        <f>Database!Y18</f>
        <v>0</v>
      </c>
      <c r="O19" s="8">
        <f>Database!Z18</f>
        <v>2000</v>
      </c>
      <c r="P19" s="8">
        <f>Database!AA18</f>
        <v>0</v>
      </c>
      <c r="Q19" s="8">
        <f t="shared" si="1"/>
        <v>3800</v>
      </c>
      <c r="R19" s="8">
        <f t="shared" si="2"/>
        <v>33200</v>
      </c>
      <c r="S19" s="9"/>
      <c r="T19" s="9"/>
      <c r="U19" s="9"/>
      <c r="V19" s="9"/>
    </row>
    <row r="20" spans="1:22" ht="15.6" x14ac:dyDescent="0.3">
      <c r="A20" s="8">
        <f t="shared" si="3"/>
        <v>16</v>
      </c>
      <c r="B20" s="8" t="str">
        <f>Database!A19</f>
        <v>Ajil k Mohanan</v>
      </c>
      <c r="C20" s="8">
        <f>Database!I19</f>
        <v>22000</v>
      </c>
      <c r="D20" s="8">
        <f>Database!K19</f>
        <v>11000</v>
      </c>
      <c r="E20" s="8">
        <f>Database!L19</f>
        <v>2200</v>
      </c>
      <c r="F20" s="8">
        <f>Database!M19</f>
        <v>5500</v>
      </c>
      <c r="G20" s="8">
        <f>Database!O19</f>
        <v>500</v>
      </c>
      <c r="H20" s="8">
        <f>Database!P19</f>
        <v>1250</v>
      </c>
      <c r="I20" s="8">
        <f>Database!S19</f>
        <v>1550</v>
      </c>
      <c r="J20" s="8">
        <f>Database!U19</f>
        <v>0</v>
      </c>
      <c r="K20" s="8">
        <f>Database!V19</f>
        <v>0</v>
      </c>
      <c r="L20" s="8">
        <f t="shared" ref="L20:L25" si="4">SUM(D20:K20)</f>
        <v>22000</v>
      </c>
      <c r="M20" s="8">
        <f>Database!X19</f>
        <v>1580</v>
      </c>
      <c r="N20" s="8">
        <f>Database!Y19</f>
        <v>0</v>
      </c>
      <c r="O20" s="8">
        <f>Database!Z19</f>
        <v>0</v>
      </c>
      <c r="P20" s="8">
        <f>Database!AA19</f>
        <v>0</v>
      </c>
      <c r="Q20" s="8">
        <f t="shared" ref="Q20:Q25" si="5">SUM(M20:P20)</f>
        <v>1580</v>
      </c>
      <c r="R20" s="8">
        <f t="shared" ref="R20:R25" si="6">L20-Q20</f>
        <v>20420</v>
      </c>
      <c r="S20" s="9"/>
      <c r="T20" s="9"/>
      <c r="U20" s="9"/>
      <c r="V20" s="9"/>
    </row>
    <row r="21" spans="1:22" ht="15.6" x14ac:dyDescent="0.3">
      <c r="A21" s="8">
        <f t="shared" si="3"/>
        <v>17</v>
      </c>
      <c r="B21" s="8" t="str">
        <f>Database!A20</f>
        <v>Edison ML</v>
      </c>
      <c r="C21" s="8">
        <f>Database!I20</f>
        <v>12000</v>
      </c>
      <c r="D21" s="8">
        <f>Database!K20</f>
        <v>6000</v>
      </c>
      <c r="E21" s="8">
        <f>Database!L20</f>
        <v>1200</v>
      </c>
      <c r="F21" s="8">
        <f>Database!M20</f>
        <v>3000</v>
      </c>
      <c r="G21" s="8">
        <f>Database!O20</f>
        <v>600</v>
      </c>
      <c r="H21" s="8">
        <f>Database!P20</f>
        <v>1200</v>
      </c>
      <c r="I21" s="8">
        <f>Database!S20</f>
        <v>0</v>
      </c>
      <c r="J21" s="8">
        <f>Database!U20</f>
        <v>1000</v>
      </c>
      <c r="K21" s="8">
        <f>Database!V20</f>
        <v>0</v>
      </c>
      <c r="L21" s="8">
        <f t="shared" si="4"/>
        <v>13000</v>
      </c>
      <c r="M21" s="8">
        <f>Database!X20</f>
        <v>860</v>
      </c>
      <c r="N21" s="8">
        <f>Database!Y20</f>
        <v>0</v>
      </c>
      <c r="O21" s="8">
        <f>Database!Z20</f>
        <v>0</v>
      </c>
      <c r="P21" s="8">
        <f>Database!AA20</f>
        <v>0</v>
      </c>
      <c r="Q21" s="8">
        <f t="shared" si="5"/>
        <v>860</v>
      </c>
      <c r="R21" s="8">
        <f t="shared" si="6"/>
        <v>12140</v>
      </c>
      <c r="S21" s="9"/>
      <c r="T21" s="9"/>
      <c r="U21" s="9"/>
      <c r="V21" s="9"/>
    </row>
    <row r="22" spans="1:22" ht="15.6" x14ac:dyDescent="0.3">
      <c r="A22" s="8">
        <f t="shared" si="3"/>
        <v>18</v>
      </c>
      <c r="B22" s="8" t="str">
        <f>Database!A21</f>
        <v>Basil P E</v>
      </c>
      <c r="C22" s="8">
        <f>Database!I21</f>
        <v>22000</v>
      </c>
      <c r="D22" s="8">
        <f>Database!K21</f>
        <v>11000</v>
      </c>
      <c r="E22" s="8">
        <f>Database!L21</f>
        <v>2200</v>
      </c>
      <c r="F22" s="8">
        <f>Database!M21</f>
        <v>5500</v>
      </c>
      <c r="G22" s="8">
        <f>Database!O21</f>
        <v>270</v>
      </c>
      <c r="H22" s="8">
        <f>Database!P21</f>
        <v>1067</v>
      </c>
      <c r="I22" s="8">
        <f>Database!S21</f>
        <v>1960</v>
      </c>
      <c r="J22" s="8">
        <f>Database!U21</f>
        <v>5000</v>
      </c>
      <c r="K22" s="8">
        <f>Database!V21</f>
        <v>0</v>
      </c>
      <c r="L22" s="8">
        <f t="shared" si="4"/>
        <v>26997</v>
      </c>
      <c r="M22" s="8">
        <f>Database!X21</f>
        <v>1580</v>
      </c>
      <c r="N22" s="8">
        <f>Database!Y21</f>
        <v>0</v>
      </c>
      <c r="O22" s="8">
        <f>Database!Z21</f>
        <v>0</v>
      </c>
      <c r="P22" s="8">
        <f>Database!AA21</f>
        <v>0</v>
      </c>
      <c r="Q22" s="8">
        <f t="shared" si="5"/>
        <v>1580</v>
      </c>
      <c r="R22" s="8">
        <f t="shared" si="6"/>
        <v>25417</v>
      </c>
      <c r="S22" s="9"/>
      <c r="T22" s="9"/>
      <c r="U22" s="9"/>
      <c r="V22" s="9"/>
    </row>
    <row r="23" spans="1:22" ht="15.6" x14ac:dyDescent="0.3">
      <c r="A23" s="8">
        <f t="shared" si="3"/>
        <v>19</v>
      </c>
      <c r="B23" s="8" t="str">
        <f>Database!A22</f>
        <v>Jobin George</v>
      </c>
      <c r="C23" s="8">
        <f>Database!I22</f>
        <v>16000</v>
      </c>
      <c r="D23" s="8">
        <f>Database!K22</f>
        <v>8000</v>
      </c>
      <c r="E23" s="8">
        <f>Database!L22</f>
        <v>1600</v>
      </c>
      <c r="F23" s="8">
        <f>Database!M22</f>
        <v>4000</v>
      </c>
      <c r="G23" s="8">
        <f>Database!O22</f>
        <v>800</v>
      </c>
      <c r="H23" s="8">
        <f>Database!P22</f>
        <v>1250</v>
      </c>
      <c r="I23" s="8">
        <f>Database!S22</f>
        <v>350</v>
      </c>
      <c r="J23" s="8">
        <f>Database!U22</f>
        <v>1500</v>
      </c>
      <c r="K23" s="8">
        <f>Database!V22</f>
        <v>0</v>
      </c>
      <c r="L23" s="8">
        <f t="shared" si="4"/>
        <v>17500</v>
      </c>
      <c r="M23" s="8">
        <f>Database!X22</f>
        <v>1150</v>
      </c>
      <c r="N23" s="8">
        <f>Database!Y22</f>
        <v>0</v>
      </c>
      <c r="O23" s="8">
        <f>Database!Z22</f>
        <v>0</v>
      </c>
      <c r="P23" s="8">
        <f>Database!AA22</f>
        <v>0</v>
      </c>
      <c r="Q23" s="8">
        <f t="shared" si="5"/>
        <v>1150</v>
      </c>
      <c r="R23" s="8">
        <f t="shared" si="6"/>
        <v>16350</v>
      </c>
      <c r="S23" s="9"/>
      <c r="T23" s="9"/>
      <c r="U23" s="9"/>
      <c r="V23" s="9"/>
    </row>
    <row r="24" spans="1:22" ht="15.6" x14ac:dyDescent="0.3">
      <c r="A24" s="8">
        <f t="shared" si="3"/>
        <v>20</v>
      </c>
      <c r="B24" s="8" t="str">
        <f>Database!A23</f>
        <v>Jismon Tomy</v>
      </c>
      <c r="C24" s="8">
        <f>Database!I23</f>
        <v>10000</v>
      </c>
      <c r="D24" s="8">
        <f>Database!K23</f>
        <v>5000</v>
      </c>
      <c r="E24" s="8">
        <f>Database!L23</f>
        <v>1000</v>
      </c>
      <c r="F24" s="8">
        <f>Database!M23</f>
        <v>2500</v>
      </c>
      <c r="G24" s="8">
        <f>Database!O23</f>
        <v>500</v>
      </c>
      <c r="H24" s="8">
        <f>Database!P23</f>
        <v>1000</v>
      </c>
      <c r="I24" s="8">
        <f>Database!S23</f>
        <v>0</v>
      </c>
      <c r="J24" s="8">
        <f>Database!U23</f>
        <v>2000</v>
      </c>
      <c r="K24" s="8">
        <f>Database!V23</f>
        <v>0</v>
      </c>
      <c r="L24" s="8">
        <f t="shared" si="4"/>
        <v>12000</v>
      </c>
      <c r="M24" s="8">
        <f>Database!X23</f>
        <v>720</v>
      </c>
      <c r="N24" s="8">
        <f>Database!Y23</f>
        <v>0</v>
      </c>
      <c r="O24" s="8">
        <f>Database!Z23</f>
        <v>0</v>
      </c>
      <c r="P24" s="8">
        <f>Database!AA23</f>
        <v>0</v>
      </c>
      <c r="Q24" s="8">
        <f t="shared" si="5"/>
        <v>720</v>
      </c>
      <c r="R24" s="8">
        <f t="shared" si="6"/>
        <v>11280</v>
      </c>
      <c r="S24" s="9"/>
      <c r="T24" s="9"/>
      <c r="U24" s="9"/>
      <c r="V24" s="9"/>
    </row>
    <row r="25" spans="1:22" ht="15.6" x14ac:dyDescent="0.3">
      <c r="A25" s="8">
        <f t="shared" si="3"/>
        <v>21</v>
      </c>
      <c r="B25" s="8" t="str">
        <f>Database!A24</f>
        <v>Sharafali P</v>
      </c>
      <c r="C25" s="8">
        <f>Database!I24</f>
        <v>14000</v>
      </c>
      <c r="D25" s="8">
        <f>Database!K24</f>
        <v>7000</v>
      </c>
      <c r="E25" s="8">
        <f>Database!L24</f>
        <v>1400</v>
      </c>
      <c r="F25" s="8">
        <f>Database!M24</f>
        <v>3500</v>
      </c>
      <c r="G25" s="8">
        <f>Database!O24</f>
        <v>700</v>
      </c>
      <c r="H25" s="8">
        <f>Database!P24</f>
        <v>1250</v>
      </c>
      <c r="I25" s="8">
        <f>Database!S24</f>
        <v>150</v>
      </c>
      <c r="J25" s="8">
        <f>Database!U24</f>
        <v>0</v>
      </c>
      <c r="K25" s="8">
        <f>Database!V24</f>
        <v>0</v>
      </c>
      <c r="L25" s="8">
        <f t="shared" si="4"/>
        <v>14000</v>
      </c>
      <c r="M25" s="8">
        <f>Database!X24</f>
        <v>1010</v>
      </c>
      <c r="N25" s="8">
        <f>Database!Y24</f>
        <v>0</v>
      </c>
      <c r="O25" s="8">
        <f>Database!Z24</f>
        <v>0</v>
      </c>
      <c r="P25" s="8">
        <f>Database!AA24</f>
        <v>0</v>
      </c>
      <c r="Q25" s="8">
        <f t="shared" si="5"/>
        <v>1010</v>
      </c>
      <c r="R25" s="8">
        <f t="shared" si="6"/>
        <v>12990</v>
      </c>
      <c r="S25" s="9"/>
      <c r="T25" s="9"/>
      <c r="U25" s="9"/>
      <c r="V25" s="9"/>
    </row>
    <row r="26" spans="1:22" ht="15.6" x14ac:dyDescent="0.3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9"/>
      <c r="P26" s="15" t="s">
        <v>127</v>
      </c>
      <c r="Q26" s="16"/>
      <c r="R26" s="19">
        <f>SUM(R5:R25)</f>
        <v>390780</v>
      </c>
    </row>
    <row r="27" spans="1:22" ht="15.6" x14ac:dyDescent="0.3">
      <c r="A27" s="8"/>
      <c r="B27" s="12" t="e">
        <f ca="1">CONCATENATE("Rupees ",SpellNumber(R26))</f>
        <v>#NAME?</v>
      </c>
      <c r="C27" s="13"/>
      <c r="D27" s="13"/>
      <c r="E27" s="13"/>
      <c r="F27" s="13"/>
      <c r="G27" s="13"/>
      <c r="H27" s="13"/>
      <c r="I27" s="12"/>
      <c r="J27" s="13"/>
      <c r="K27" s="13"/>
      <c r="L27" s="13"/>
      <c r="M27" s="13"/>
      <c r="N27" s="13"/>
      <c r="O27" s="14"/>
      <c r="P27" s="17"/>
      <c r="Q27" s="18"/>
      <c r="R27" s="20"/>
    </row>
    <row r="28" spans="1:22" x14ac:dyDescent="0.3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8"/>
      <c r="M28" s="21" t="str">
        <f>'Salary Slip'!B27</f>
        <v>Authorised by Managing Director</v>
      </c>
      <c r="N28" s="22"/>
      <c r="O28" s="22"/>
      <c r="P28" s="22"/>
      <c r="Q28" s="22"/>
      <c r="R28" s="23"/>
    </row>
    <row r="29" spans="1:22" x14ac:dyDescent="0.3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1"/>
      <c r="M29" s="24"/>
      <c r="N29" s="25"/>
      <c r="O29" s="26"/>
      <c r="P29" s="36"/>
      <c r="Q29" s="37"/>
      <c r="R29" s="38"/>
    </row>
    <row r="30" spans="1:22" ht="15" thickBot="1" x14ac:dyDescent="0.35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1"/>
      <c r="M30" s="27"/>
      <c r="N30" s="28"/>
      <c r="O30" s="29"/>
      <c r="P30" s="39"/>
      <c r="Q30" s="40"/>
      <c r="R30" s="41"/>
    </row>
    <row r="31" spans="1:22" x14ac:dyDescent="0.3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1"/>
      <c r="M31" s="30" t="str">
        <f>'Salary Slip'!G27</f>
        <v>Signature</v>
      </c>
      <c r="N31" s="31"/>
      <c r="O31" s="32"/>
      <c r="P31" s="39"/>
      <c r="Q31" s="40"/>
      <c r="R31" s="41"/>
    </row>
    <row r="32" spans="1:22" x14ac:dyDescent="0.3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4"/>
      <c r="M32" s="33"/>
      <c r="N32" s="34"/>
      <c r="O32" s="35"/>
      <c r="P32" s="42"/>
      <c r="Q32" s="43"/>
      <c r="R32" s="44"/>
    </row>
  </sheetData>
  <mergeCells count="19">
    <mergeCell ref="M29:O30"/>
    <mergeCell ref="M31:O32"/>
    <mergeCell ref="P29:R32"/>
    <mergeCell ref="A1:R1"/>
    <mergeCell ref="A2:R2"/>
    <mergeCell ref="D3:K3"/>
    <mergeCell ref="C3:C4"/>
    <mergeCell ref="B3:B4"/>
    <mergeCell ref="A3:A4"/>
    <mergeCell ref="L3:L4"/>
    <mergeCell ref="M3:Q3"/>
    <mergeCell ref="R3:R4"/>
    <mergeCell ref="A28:L32"/>
    <mergeCell ref="A26:O26"/>
    <mergeCell ref="B27:H27"/>
    <mergeCell ref="I27:O27"/>
    <mergeCell ref="P26:Q27"/>
    <mergeCell ref="R26:R27"/>
    <mergeCell ref="M28:R28"/>
  </mergeCells>
  <conditionalFormatting sqref="A37:XFD1048576 A36 C36:J36 A33:XFD35 C32:J32 A32 P32:XFD32 L36:XFD36 N29:O30 A27:B27 A4:Q4 S4:XFD4 A2:XFD3 A28:L31 M28:M30 S27:XFD31 P29:R31 A5:P26 R5:XFD26 Q5:Q25">
    <cfRule type="beginsWith" priority="1" operator="beginsWith" text="0">
      <formula>LEFT(A2,LEN("0"))="0"</formula>
    </cfRule>
  </conditionalFormatting>
  <printOptions horizontalCentered="1" verticalCentered="1"/>
  <pageMargins left="0" right="0" top="0.1" bottom="0" header="0.31496062992126" footer="0.31496062992126"/>
  <pageSetup paperSize="9" scale="84" orientation="landscape" verticalDpi="0" r:id="rId1"/>
  <drawing r:id="rId2"/>
  <legacyDrawing r:id="rId3"/>
  <controls>
    <mc:AlternateContent xmlns:mc="http://schemas.openxmlformats.org/markup-compatibility/2006">
      <mc:Choice Requires="x14">
        <control shapeId="2049" r:id="rId4" name="CommandButton1">
          <controlPr autoLine="0" r:id="rId5">
            <anchor moveWithCells="1">
              <from>
                <xdr:col>18</xdr:col>
                <xdr:colOff>76200</xdr:colOff>
                <xdr:row>1</xdr:row>
                <xdr:rowOff>167640</xdr:rowOff>
              </from>
              <to>
                <xdr:col>21</xdr:col>
                <xdr:colOff>106680</xdr:colOff>
                <xdr:row>3</xdr:row>
                <xdr:rowOff>167640</xdr:rowOff>
              </to>
            </anchor>
          </controlPr>
        </control>
      </mc:Choice>
      <mc:Fallback>
        <control shapeId="2049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27"/>
  <sheetViews>
    <sheetView showGridLines="0" zoomScale="70" zoomScaleNormal="70" workbookViewId="0">
      <pane ySplit="30" topLeftCell="A63" activePane="bottomLeft" state="frozen"/>
      <selection pane="bottomLeft" activeCell="A63" sqref="A63"/>
    </sheetView>
  </sheetViews>
  <sheetFormatPr defaultColWidth="9.109375" defaultRowHeight="15.6" x14ac:dyDescent="0.3"/>
  <cols>
    <col min="1" max="1" width="5.44140625" style="1" customWidth="1"/>
    <col min="2" max="3" width="9.109375" style="1"/>
    <col min="4" max="4" width="9.33203125" style="1" customWidth="1"/>
    <col min="5" max="5" width="3.6640625" style="1" customWidth="1"/>
    <col min="6" max="6" width="6.109375" style="1" customWidth="1"/>
    <col min="7" max="7" width="3.6640625" style="1" customWidth="1"/>
    <col min="8" max="8" width="10.109375" style="1" customWidth="1"/>
    <col min="9" max="9" width="4.33203125" style="1" customWidth="1"/>
    <col min="10" max="10" width="7" style="1" customWidth="1"/>
    <col min="11" max="11" width="9.109375" style="1"/>
    <col min="12" max="12" width="5.109375" style="1" customWidth="1"/>
    <col min="13" max="13" width="4.6640625" style="1" customWidth="1"/>
    <col min="14" max="14" width="3.88671875" style="1" customWidth="1"/>
    <col min="15" max="15" width="3.109375" style="1" customWidth="1"/>
    <col min="16" max="16" width="27.44140625" style="1" bestFit="1" customWidth="1"/>
    <col min="17" max="17" width="20.88671875" style="1" customWidth="1"/>
    <col min="18" max="19" width="9.109375" style="1" customWidth="1"/>
    <col min="20" max="20" width="16.109375" style="1" customWidth="1"/>
    <col min="21" max="23" width="9.109375" style="1" customWidth="1"/>
    <col min="24" max="16384" width="9.109375" style="1"/>
  </cols>
  <sheetData>
    <row r="1" spans="1:17" ht="49.5" customHeight="1" x14ac:dyDescent="0.3">
      <c r="A1" s="8"/>
      <c r="B1" s="50" t="str">
        <f>VLOOKUP(Q2,_xlnm.Database,36,FALSE)</f>
        <v>Company Name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8"/>
      <c r="O1" s="8"/>
      <c r="P1" s="8"/>
      <c r="Q1" s="8"/>
    </row>
    <row r="2" spans="1:17" ht="23.25" customHeight="1" x14ac:dyDescent="0.3">
      <c r="A2" s="8"/>
      <c r="B2" s="50" t="str">
        <f>PROPER(CONCATENATE("SALARY PAY SLIP FOR THE MONTH OF"&amp;" ",VLOOKUP(Q2,_xlnm.Database,3,FALSE)&amp;" ",VLOOKUP(Q2,_xlnm.Database,4,FALSE)))</f>
        <v>Salary Pay Slip For The Month Of December 2016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8"/>
      <c r="O2" s="8"/>
      <c r="P2" s="8" t="s">
        <v>19</v>
      </c>
      <c r="Q2" s="8" t="s">
        <v>119</v>
      </c>
    </row>
    <row r="3" spans="1:17" ht="12.75" customHeigh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54</v>
      </c>
      <c r="Q3" s="8" t="str">
        <f>VLOOKUP(Q2,_xlnm.Database,2,FALSE)</f>
        <v>Chief Technical Officer</v>
      </c>
    </row>
    <row r="4" spans="1:17" ht="12.75" customHeight="1" x14ac:dyDescent="0.3">
      <c r="A4" s="8"/>
      <c r="B4" s="8" t="s">
        <v>10</v>
      </c>
      <c r="C4" s="50" t="str">
        <f>VLOOKUP(Q2,_xlnm.Database,31,FALSE)&amp;"."&amp;VLOOKUP(Q2,_xlnm.Database,1,FALSE)</f>
        <v>Mr.Raj Sharma</v>
      </c>
      <c r="D4" s="50"/>
      <c r="E4" s="8"/>
      <c r="F4" s="8"/>
      <c r="G4" s="50" t="str">
        <f>PROPER(P3)</f>
        <v>Designation</v>
      </c>
      <c r="H4" s="50"/>
      <c r="I4" s="50" t="str">
        <f>Q3</f>
        <v>Chief Technical Officer</v>
      </c>
      <c r="J4" s="50"/>
      <c r="K4" s="50"/>
      <c r="L4" s="50"/>
      <c r="M4" s="50"/>
      <c r="N4" s="8"/>
      <c r="O4" s="8"/>
      <c r="P4" s="8" t="s">
        <v>21</v>
      </c>
      <c r="Q4" s="8">
        <f>VLOOKUP(Q$2,_xlnm.Database,7,FALSE)</f>
        <v>0</v>
      </c>
    </row>
    <row r="5" spans="1:17" ht="12.75" customHeight="1" x14ac:dyDescent="0.3">
      <c r="A5" s="8" t="s">
        <v>6</v>
      </c>
      <c r="B5" s="50" t="s">
        <v>0</v>
      </c>
      <c r="C5" s="50"/>
      <c r="D5" s="50"/>
      <c r="E5" s="50"/>
      <c r="F5" s="50"/>
      <c r="G5" s="8" t="s">
        <v>1</v>
      </c>
      <c r="H5" s="8">
        <f>Q9</f>
        <v>30000</v>
      </c>
      <c r="I5" s="8" t="s">
        <v>2</v>
      </c>
      <c r="J5" s="8" t="s">
        <v>3</v>
      </c>
      <c r="K5" s="8"/>
      <c r="L5" s="8"/>
      <c r="M5" s="8">
        <f>MIN(30,Q5)</f>
        <v>30</v>
      </c>
      <c r="N5" s="8"/>
      <c r="O5" s="8"/>
      <c r="P5" s="8" t="s">
        <v>42</v>
      </c>
      <c r="Q5" s="8">
        <f>VLOOKUP(Q$2,_xlnm.Database,5,FALSE)</f>
        <v>30</v>
      </c>
    </row>
    <row r="6" spans="1:17" x14ac:dyDescent="0.3">
      <c r="A6" s="8" t="s">
        <v>7</v>
      </c>
      <c r="B6" s="50" t="s">
        <v>28</v>
      </c>
      <c r="C6" s="50"/>
      <c r="D6" s="50"/>
      <c r="E6" s="8" t="s">
        <v>1</v>
      </c>
      <c r="F6" s="8">
        <f t="shared" ref="F6:F12" si="0">Q10</f>
        <v>6000</v>
      </c>
      <c r="G6" s="50"/>
      <c r="H6" s="50"/>
      <c r="I6" s="8" t="s">
        <v>5</v>
      </c>
      <c r="J6" s="8" t="s">
        <v>4</v>
      </c>
      <c r="K6" s="8"/>
      <c r="L6" s="8"/>
      <c r="M6" s="8">
        <f>Q4</f>
        <v>0</v>
      </c>
      <c r="N6" s="8"/>
      <c r="O6" s="8"/>
      <c r="P6" s="8" t="s">
        <v>44</v>
      </c>
      <c r="Q6" s="8">
        <f>VLOOKUP(Q$2,_xlnm.Database,6,FALSE)</f>
        <v>2</v>
      </c>
    </row>
    <row r="7" spans="1:17" ht="12.75" customHeight="1" x14ac:dyDescent="0.3">
      <c r="A7" s="8" t="s">
        <v>8</v>
      </c>
      <c r="B7" s="50" t="s">
        <v>32</v>
      </c>
      <c r="C7" s="50"/>
      <c r="D7" s="50"/>
      <c r="E7" s="8" t="s">
        <v>1</v>
      </c>
      <c r="F7" s="8">
        <f t="shared" si="0"/>
        <v>15000</v>
      </c>
      <c r="G7" s="50"/>
      <c r="H7" s="50"/>
      <c r="I7" s="8"/>
      <c r="J7" s="8" t="s">
        <v>14</v>
      </c>
      <c r="K7" s="8"/>
      <c r="L7" s="8"/>
      <c r="M7" s="8">
        <f>Q6</f>
        <v>2</v>
      </c>
      <c r="N7" s="8"/>
      <c r="O7" s="8"/>
      <c r="P7" s="8" t="s">
        <v>50</v>
      </c>
      <c r="Q7" s="8">
        <f>VLOOKUP(Q$2,_xlnm.Database,9,FALSE)</f>
        <v>60000</v>
      </c>
    </row>
    <row r="8" spans="1:17" ht="12.75" customHeight="1" x14ac:dyDescent="0.3">
      <c r="A8" s="8" t="s">
        <v>9</v>
      </c>
      <c r="B8" s="50" t="s">
        <v>30</v>
      </c>
      <c r="C8" s="50"/>
      <c r="D8" s="50"/>
      <c r="E8" s="8" t="s">
        <v>1</v>
      </c>
      <c r="F8" s="8">
        <f t="shared" si="0"/>
        <v>1600</v>
      </c>
      <c r="G8" s="50"/>
      <c r="H8" s="50"/>
      <c r="I8" s="8"/>
      <c r="J8" s="8" t="s">
        <v>15</v>
      </c>
      <c r="K8" s="8"/>
      <c r="L8" s="8"/>
      <c r="M8" s="8">
        <f>IF(M6&lt;=M7,0,M6-M7)</f>
        <v>0</v>
      </c>
      <c r="N8" s="8"/>
      <c r="O8" s="8"/>
      <c r="P8" s="8"/>
      <c r="Q8" s="8"/>
    </row>
    <row r="9" spans="1:17" x14ac:dyDescent="0.3">
      <c r="A9" s="8" t="s">
        <v>11</v>
      </c>
      <c r="B9" s="50" t="s">
        <v>33</v>
      </c>
      <c r="C9" s="50"/>
      <c r="D9" s="50"/>
      <c r="E9" s="8" t="s">
        <v>1</v>
      </c>
      <c r="F9" s="8">
        <f t="shared" si="0"/>
        <v>0</v>
      </c>
      <c r="G9" s="50"/>
      <c r="H9" s="50"/>
      <c r="I9" s="8" t="s">
        <v>13</v>
      </c>
      <c r="J9" s="8" t="s">
        <v>12</v>
      </c>
      <c r="K9" s="8"/>
      <c r="L9" s="8"/>
      <c r="M9" s="8">
        <f>M5-M8</f>
        <v>30</v>
      </c>
      <c r="N9" s="8"/>
      <c r="O9" s="50" t="s">
        <v>41</v>
      </c>
      <c r="P9" s="8" t="s">
        <v>26</v>
      </c>
      <c r="Q9" s="8">
        <f>VLOOKUP(Q$2,_xlnm.Database,11,FALSE)</f>
        <v>30000</v>
      </c>
    </row>
    <row r="10" spans="1:17" x14ac:dyDescent="0.3">
      <c r="A10" s="8" t="s">
        <v>36</v>
      </c>
      <c r="B10" s="50" t="s">
        <v>35</v>
      </c>
      <c r="C10" s="50"/>
      <c r="D10" s="50"/>
      <c r="E10" s="8" t="s">
        <v>1</v>
      </c>
      <c r="F10" s="8">
        <f t="shared" si="0"/>
        <v>6150</v>
      </c>
      <c r="G10" s="50"/>
      <c r="H10" s="50"/>
      <c r="I10" s="50"/>
      <c r="J10" s="50"/>
      <c r="K10" s="50"/>
      <c r="L10" s="50"/>
      <c r="M10" s="50"/>
      <c r="N10" s="8"/>
      <c r="O10" s="50"/>
      <c r="P10" s="8" t="s">
        <v>27</v>
      </c>
      <c r="Q10" s="8">
        <f>VLOOKUP(Q$2,_xlnm.Database,12,FALSE)</f>
        <v>6000</v>
      </c>
    </row>
    <row r="11" spans="1:17" x14ac:dyDescent="0.3">
      <c r="A11" s="8" t="s">
        <v>37</v>
      </c>
      <c r="B11" s="50" t="s">
        <v>38</v>
      </c>
      <c r="C11" s="50"/>
      <c r="D11" s="50"/>
      <c r="E11" s="8" t="s">
        <v>1</v>
      </c>
      <c r="F11" s="8">
        <f t="shared" si="0"/>
        <v>13100</v>
      </c>
      <c r="G11" s="50"/>
      <c r="H11" s="50"/>
      <c r="I11" s="50"/>
      <c r="J11" s="50"/>
      <c r="K11" s="50"/>
      <c r="L11" s="50"/>
      <c r="M11" s="50"/>
      <c r="N11" s="8"/>
      <c r="O11" s="50"/>
      <c r="P11" s="8" t="s">
        <v>24</v>
      </c>
      <c r="Q11" s="8">
        <f>VLOOKUP(Q$2,_xlnm.Database,13,FALSE)</f>
        <v>15000</v>
      </c>
    </row>
    <row r="12" spans="1:17" x14ac:dyDescent="0.3">
      <c r="A12" s="8" t="s">
        <v>40</v>
      </c>
      <c r="B12" s="8" t="str">
        <f>Database!V3</f>
        <v>TA</v>
      </c>
      <c r="C12" s="8"/>
      <c r="D12" s="8"/>
      <c r="E12" s="8" t="s">
        <v>1</v>
      </c>
      <c r="F12" s="8">
        <f t="shared" si="0"/>
        <v>0</v>
      </c>
      <c r="G12" s="50"/>
      <c r="H12" s="50"/>
      <c r="I12" s="50"/>
      <c r="J12" s="50"/>
      <c r="K12" s="50"/>
      <c r="L12" s="50"/>
      <c r="M12" s="50"/>
      <c r="N12" s="8"/>
      <c r="O12" s="50"/>
      <c r="P12" s="8" t="s">
        <v>29</v>
      </c>
      <c r="Q12" s="8">
        <f>VLOOKUP(Q$2,_xlnm.Database,15,FALSE)</f>
        <v>1600</v>
      </c>
    </row>
    <row r="13" spans="1:17" ht="12.75" customHeight="1" x14ac:dyDescent="0.3">
      <c r="A13" s="8"/>
      <c r="B13" s="50" t="s">
        <v>49</v>
      </c>
      <c r="C13" s="50"/>
      <c r="D13" s="50"/>
      <c r="E13" s="50"/>
      <c r="F13" s="50"/>
      <c r="G13" s="8" t="s">
        <v>1</v>
      </c>
      <c r="H13" s="8">
        <f>SUM(F6:F12)</f>
        <v>41850</v>
      </c>
      <c r="I13" s="50"/>
      <c r="J13" s="50"/>
      <c r="K13" s="50"/>
      <c r="L13" s="50"/>
      <c r="M13" s="50"/>
      <c r="N13" s="8"/>
      <c r="O13" s="50"/>
      <c r="P13" s="8" t="s">
        <v>31</v>
      </c>
      <c r="Q13" s="8">
        <f>VLOOKUP(Q$2,_xlnm.Database,17,FALSE)</f>
        <v>0</v>
      </c>
    </row>
    <row r="14" spans="1:17" x14ac:dyDescent="0.3">
      <c r="A14" s="8"/>
      <c r="B14" s="50"/>
      <c r="C14" s="50"/>
      <c r="D14" s="50"/>
      <c r="E14" s="50"/>
      <c r="F14" s="50"/>
      <c r="G14" s="8"/>
      <c r="H14" s="8">
        <f>H5+H13</f>
        <v>71850</v>
      </c>
      <c r="I14" s="50"/>
      <c r="J14" s="50"/>
      <c r="K14" s="50"/>
      <c r="L14" s="50"/>
      <c r="M14" s="50"/>
      <c r="N14" s="8"/>
      <c r="O14" s="50"/>
      <c r="P14" s="8" t="s">
        <v>34</v>
      </c>
      <c r="Q14" s="8">
        <f>VLOOKUP(Q$2,_xlnm.Database,19,FALSE)</f>
        <v>6150</v>
      </c>
    </row>
    <row r="15" spans="1:17" ht="12.75" customHeight="1" x14ac:dyDescent="0.3">
      <c r="A15" s="8"/>
      <c r="B15" s="8" t="s">
        <v>53</v>
      </c>
      <c r="C15" s="8"/>
      <c r="D15" s="8"/>
      <c r="E15" s="8"/>
      <c r="F15" s="8"/>
      <c r="G15" s="8"/>
      <c r="H15" s="8"/>
      <c r="I15" s="50"/>
      <c r="J15" s="50"/>
      <c r="K15" s="50"/>
      <c r="L15" s="50"/>
      <c r="M15" s="50"/>
      <c r="N15" s="8"/>
      <c r="O15" s="50"/>
      <c r="P15" s="8" t="s">
        <v>23</v>
      </c>
      <c r="Q15" s="8">
        <f>VLOOKUP(Q$2,_xlnm.Database,21,FALSE)</f>
        <v>13100</v>
      </c>
    </row>
    <row r="16" spans="1:17" ht="12.75" customHeight="1" x14ac:dyDescent="0.3">
      <c r="A16" s="8"/>
      <c r="B16" s="50" t="s">
        <v>45</v>
      </c>
      <c r="C16" s="50"/>
      <c r="D16" s="50"/>
      <c r="E16" s="8" t="s">
        <v>1</v>
      </c>
      <c r="F16" s="8">
        <f>Q18</f>
        <v>1800</v>
      </c>
      <c r="G16" s="8"/>
      <c r="H16" s="8"/>
      <c r="I16" s="50"/>
      <c r="J16" s="50"/>
      <c r="K16" s="50"/>
      <c r="L16" s="50"/>
      <c r="M16" s="50"/>
      <c r="N16" s="8"/>
      <c r="O16" s="50"/>
      <c r="P16" s="8" t="s">
        <v>39</v>
      </c>
      <c r="Q16" s="8">
        <f>VLOOKUP(Q$2,_xlnm.Database,22,FALSE)</f>
        <v>0</v>
      </c>
    </row>
    <row r="17" spans="1:17" ht="12.75" customHeight="1" x14ac:dyDescent="0.3">
      <c r="A17" s="8"/>
      <c r="B17" s="50" t="s">
        <v>104</v>
      </c>
      <c r="C17" s="50"/>
      <c r="D17" s="50"/>
      <c r="E17" s="8" t="s">
        <v>1</v>
      </c>
      <c r="F17" s="8">
        <f>Q21</f>
        <v>0</v>
      </c>
      <c r="G17" s="8"/>
      <c r="H17" s="8"/>
      <c r="I17" s="50"/>
      <c r="J17" s="50"/>
      <c r="K17" s="50"/>
      <c r="L17" s="50"/>
      <c r="M17" s="50"/>
      <c r="N17" s="8"/>
      <c r="O17" s="8"/>
      <c r="P17" s="8" t="str">
        <f>CONCATENATE("TOTAL"," " &amp; O9)</f>
        <v>TOTAL ADDITIONS</v>
      </c>
      <c r="Q17" s="8">
        <f>SUM(Q9:Q16)</f>
        <v>71850</v>
      </c>
    </row>
    <row r="18" spans="1:17" x14ac:dyDescent="0.3">
      <c r="A18" s="8"/>
      <c r="B18" s="50" t="s">
        <v>103</v>
      </c>
      <c r="C18" s="50"/>
      <c r="D18" s="50"/>
      <c r="E18" s="8" t="s">
        <v>1</v>
      </c>
      <c r="F18" s="8">
        <f>Q19</f>
        <v>0</v>
      </c>
      <c r="G18" s="8"/>
      <c r="H18" s="8"/>
      <c r="I18" s="50"/>
      <c r="J18" s="50"/>
      <c r="K18" s="50"/>
      <c r="L18" s="50"/>
      <c r="M18" s="50"/>
      <c r="N18" s="8"/>
      <c r="O18" s="50" t="s">
        <v>20</v>
      </c>
      <c r="P18" s="8" t="s">
        <v>43</v>
      </c>
      <c r="Q18" s="8">
        <f>VLOOKUP(Q$2,_xlnm.Database,24,FALSE)</f>
        <v>1800</v>
      </c>
    </row>
    <row r="19" spans="1:17" x14ac:dyDescent="0.3">
      <c r="A19" s="8"/>
      <c r="B19" s="50" t="s">
        <v>47</v>
      </c>
      <c r="C19" s="50"/>
      <c r="D19" s="50"/>
      <c r="E19" s="8" t="s">
        <v>1</v>
      </c>
      <c r="F19" s="8">
        <f>Q20</f>
        <v>7000</v>
      </c>
      <c r="G19" s="8"/>
      <c r="H19" s="8"/>
      <c r="I19" s="50"/>
      <c r="J19" s="50"/>
      <c r="K19" s="50"/>
      <c r="L19" s="50"/>
      <c r="M19" s="50"/>
      <c r="N19" s="8"/>
      <c r="O19" s="50"/>
      <c r="P19" s="8" t="s">
        <v>102</v>
      </c>
      <c r="Q19" s="8">
        <f>VLOOKUP(Q$2,_xlnm.Database,25,FALSE)</f>
        <v>0</v>
      </c>
    </row>
    <row r="20" spans="1:17" x14ac:dyDescent="0.3">
      <c r="A20" s="8"/>
      <c r="B20" s="50" t="s">
        <v>48</v>
      </c>
      <c r="C20" s="50"/>
      <c r="D20" s="50"/>
      <c r="E20" s="8"/>
      <c r="F20" s="8">
        <f>SUM(F16:F19)</f>
        <v>8800</v>
      </c>
      <c r="G20" s="8"/>
      <c r="H20" s="8"/>
      <c r="I20" s="50"/>
      <c r="J20" s="50"/>
      <c r="K20" s="50"/>
      <c r="L20" s="50"/>
      <c r="M20" s="50"/>
      <c r="N20" s="8"/>
      <c r="O20" s="50"/>
      <c r="P20" s="8" t="s">
        <v>46</v>
      </c>
      <c r="Q20" s="8">
        <f>VLOOKUP(Q$2,_xlnm.Database,26,FALSE)</f>
        <v>7000</v>
      </c>
    </row>
    <row r="21" spans="1:17" x14ac:dyDescent="0.3">
      <c r="A21" s="8"/>
      <c r="B21" s="50" t="s">
        <v>48</v>
      </c>
      <c r="C21" s="50"/>
      <c r="D21" s="50"/>
      <c r="E21" s="50"/>
      <c r="F21" s="50"/>
      <c r="G21" s="8" t="s">
        <v>1</v>
      </c>
      <c r="H21" s="8">
        <f>ROUND(F20,-1)</f>
        <v>8800</v>
      </c>
      <c r="I21" s="50"/>
      <c r="J21" s="50"/>
      <c r="K21" s="50"/>
      <c r="L21" s="50"/>
      <c r="M21" s="50"/>
      <c r="N21" s="8"/>
      <c r="O21" s="50"/>
      <c r="P21" s="8" t="s">
        <v>22</v>
      </c>
      <c r="Q21" s="8">
        <f>VLOOKUP(Q$2,_xlnm.Database,27,FALSE)</f>
        <v>0</v>
      </c>
    </row>
    <row r="22" spans="1:17" ht="9.75" customHeight="1" x14ac:dyDescent="0.3">
      <c r="A22" s="8"/>
      <c r="B22" s="50"/>
      <c r="C22" s="50"/>
      <c r="D22" s="50"/>
      <c r="E22" s="50"/>
      <c r="F22" s="50"/>
      <c r="G22" s="8"/>
      <c r="H22" s="8"/>
      <c r="I22" s="50"/>
      <c r="J22" s="50"/>
      <c r="K22" s="50"/>
      <c r="L22" s="50"/>
      <c r="M22" s="50"/>
      <c r="N22" s="8"/>
      <c r="O22" s="50"/>
      <c r="P22" s="8" t="str">
        <f>CONCATENATE("TOTAL"," " &amp; O18)</f>
        <v>TOTAL DEDUCTIONS</v>
      </c>
      <c r="Q22" s="8">
        <f>SUM(Q18:Q21)</f>
        <v>8800</v>
      </c>
    </row>
    <row r="23" spans="1:17" ht="14.25" customHeight="1" x14ac:dyDescent="0.3">
      <c r="A23" s="8"/>
      <c r="B23" s="50" t="s">
        <v>16</v>
      </c>
      <c r="C23" s="50"/>
      <c r="D23" s="50"/>
      <c r="E23" s="8"/>
      <c r="F23" s="8"/>
      <c r="G23" s="8"/>
      <c r="H23" s="8">
        <f>H14-H21</f>
        <v>63050</v>
      </c>
      <c r="I23" s="50"/>
      <c r="J23" s="50"/>
      <c r="K23" s="50"/>
      <c r="L23" s="50"/>
      <c r="M23" s="50"/>
      <c r="N23" s="8"/>
      <c r="O23" s="8"/>
      <c r="P23" s="8"/>
      <c r="Q23" s="8"/>
    </row>
    <row r="24" spans="1:17" x14ac:dyDescent="0.3">
      <c r="A24" s="8"/>
      <c r="B24" s="50" t="s">
        <v>17</v>
      </c>
      <c r="C24" s="50"/>
      <c r="D24" s="50"/>
      <c r="E24" s="50"/>
      <c r="F24" s="50"/>
      <c r="G24" s="8" t="s">
        <v>18</v>
      </c>
      <c r="H24" s="8">
        <f>Q21</f>
        <v>0</v>
      </c>
      <c r="I24" s="52" t="e">
        <f ca="1">SpellNumber(H25)</f>
        <v>#NAME?</v>
      </c>
      <c r="J24" s="52"/>
      <c r="K24" s="52"/>
      <c r="L24" s="52"/>
      <c r="M24" s="52"/>
      <c r="N24" s="8"/>
      <c r="O24" s="8"/>
      <c r="P24" s="8"/>
      <c r="Q24" s="8"/>
    </row>
    <row r="25" spans="1:17" x14ac:dyDescent="0.3">
      <c r="A25" s="8"/>
      <c r="B25" s="50" t="s">
        <v>52</v>
      </c>
      <c r="C25" s="50"/>
      <c r="D25" s="50"/>
      <c r="E25" s="50"/>
      <c r="F25" s="50"/>
      <c r="G25" s="8"/>
      <c r="H25" s="8">
        <f>H23-H24</f>
        <v>63050</v>
      </c>
      <c r="I25" s="52"/>
      <c r="J25" s="52"/>
      <c r="K25" s="52"/>
      <c r="L25" s="52"/>
      <c r="M25" s="52"/>
      <c r="N25" s="8"/>
      <c r="O25" s="8"/>
      <c r="P25" s="8"/>
      <c r="Q25" s="8"/>
    </row>
    <row r="27" spans="1:17" ht="27" customHeight="1" x14ac:dyDescent="0.3">
      <c r="B27" s="51" t="str">
        <f>CONCATENATE("Authorised by" &amp;" ",Database!AF4)</f>
        <v>Authorised by Managing Director</v>
      </c>
      <c r="C27" s="51"/>
      <c r="D27" s="51"/>
      <c r="E27" s="51"/>
      <c r="F27" s="51"/>
      <c r="G27" s="51" t="s">
        <v>94</v>
      </c>
      <c r="H27" s="51"/>
      <c r="I27" s="1" t="s">
        <v>95</v>
      </c>
    </row>
  </sheetData>
  <mergeCells count="31">
    <mergeCell ref="B27:F27"/>
    <mergeCell ref="I10:M23"/>
    <mergeCell ref="G6:H12"/>
    <mergeCell ref="B6:D6"/>
    <mergeCell ref="B7:D7"/>
    <mergeCell ref="B8:D8"/>
    <mergeCell ref="B9:D9"/>
    <mergeCell ref="B16:D16"/>
    <mergeCell ref="B17:D17"/>
    <mergeCell ref="B21:D22"/>
    <mergeCell ref="G27:H27"/>
    <mergeCell ref="I24:M25"/>
    <mergeCell ref="B23:D23"/>
    <mergeCell ref="B24:F24"/>
    <mergeCell ref="B25:F25"/>
    <mergeCell ref="B1:M1"/>
    <mergeCell ref="O9:O16"/>
    <mergeCell ref="O18:O22"/>
    <mergeCell ref="G4:H4"/>
    <mergeCell ref="I4:M4"/>
    <mergeCell ref="B2:M2"/>
    <mergeCell ref="C4:D4"/>
    <mergeCell ref="E21:F22"/>
    <mergeCell ref="B5:F5"/>
    <mergeCell ref="B20:D20"/>
    <mergeCell ref="B13:D14"/>
    <mergeCell ref="E13:F14"/>
    <mergeCell ref="B18:D18"/>
    <mergeCell ref="B19:D19"/>
    <mergeCell ref="B10:D10"/>
    <mergeCell ref="B11:D11"/>
  </mergeCells>
  <phoneticPr fontId="0" type="noConversion"/>
  <conditionalFormatting sqref="P23:Q43">
    <cfRule type="expression" priority="26">
      <formula>$S$21</formula>
    </cfRule>
  </conditionalFormatting>
  <conditionalFormatting sqref="P23:Q43">
    <cfRule type="expression" priority="25">
      <formula>$S$22</formula>
    </cfRule>
  </conditionalFormatting>
  <conditionalFormatting sqref="P24:Q43">
    <cfRule type="expression" priority="24">
      <formula>$S$23</formula>
    </cfRule>
  </conditionalFormatting>
  <conditionalFormatting sqref="P25:Q43">
    <cfRule type="expression" priority="23">
      <formula>$S$24</formula>
    </cfRule>
  </conditionalFormatting>
  <conditionalFormatting sqref="P26:Q43">
    <cfRule type="expression" priority="22">
      <formula>$S$25</formula>
    </cfRule>
  </conditionalFormatting>
  <conditionalFormatting sqref="P27:Q43">
    <cfRule type="expression" priority="21">
      <formula>$S$26</formula>
    </cfRule>
  </conditionalFormatting>
  <conditionalFormatting sqref="P28:Q43">
    <cfRule type="expression" priority="20">
      <formula>$S$27</formula>
    </cfRule>
  </conditionalFormatting>
  <conditionalFormatting sqref="P29:Q43">
    <cfRule type="expression" priority="19">
      <formula>$S$28</formula>
    </cfRule>
  </conditionalFormatting>
  <conditionalFormatting sqref="P30:Q43">
    <cfRule type="expression" priority="18">
      <formula>$S$29</formula>
    </cfRule>
  </conditionalFormatting>
  <conditionalFormatting sqref="P31:Q43">
    <cfRule type="expression" priority="17">
      <formula>$S$30</formula>
    </cfRule>
  </conditionalFormatting>
  <conditionalFormatting sqref="P32:Q43">
    <cfRule type="expression" priority="16">
      <formula>$S$31</formula>
    </cfRule>
  </conditionalFormatting>
  <conditionalFormatting sqref="P33:Q43">
    <cfRule type="expression" priority="15">
      <formula>$S$32</formula>
    </cfRule>
  </conditionalFormatting>
  <conditionalFormatting sqref="P34:Q43">
    <cfRule type="expression" priority="14">
      <formula>$S$33</formula>
    </cfRule>
  </conditionalFormatting>
  <conditionalFormatting sqref="P35:Q43">
    <cfRule type="expression" priority="13">
      <formula>$S$34</formula>
    </cfRule>
  </conditionalFormatting>
  <conditionalFormatting sqref="P36:Q43">
    <cfRule type="expression" priority="12">
      <formula>$S$35</formula>
    </cfRule>
  </conditionalFormatting>
  <conditionalFormatting sqref="P37:Q43">
    <cfRule type="expression" priority="11">
      <formula>$S$36</formula>
    </cfRule>
  </conditionalFormatting>
  <conditionalFormatting sqref="P38:Q43">
    <cfRule type="expression" priority="10">
      <formula>$S$37</formula>
    </cfRule>
  </conditionalFormatting>
  <conditionalFormatting sqref="P39:Q43">
    <cfRule type="expression" priority="9">
      <formula>$S$38</formula>
    </cfRule>
  </conditionalFormatting>
  <conditionalFormatting sqref="P40:Q43">
    <cfRule type="expression" priority="8">
      <formula>$S$39</formula>
    </cfRule>
  </conditionalFormatting>
  <conditionalFormatting sqref="P41:Q43">
    <cfRule type="expression" priority="7">
      <formula>$S$40</formula>
    </cfRule>
  </conditionalFormatting>
  <conditionalFormatting sqref="P42:Q43">
    <cfRule type="expression" priority="6">
      <formula>$S$41</formula>
    </cfRule>
  </conditionalFormatting>
  <conditionalFormatting sqref="P43:Q43">
    <cfRule type="expression" priority="5">
      <formula>$S$42</formula>
    </cfRule>
  </conditionalFormatting>
  <conditionalFormatting sqref="P23:Q43">
    <cfRule type="expression" priority="154">
      <formula>#REF!</formula>
    </cfRule>
  </conditionalFormatting>
  <conditionalFormatting sqref="P23:Q43">
    <cfRule type="expression" priority="155">
      <formula>$U$22</formula>
    </cfRule>
  </conditionalFormatting>
  <conditionalFormatting sqref="B1:M1">
    <cfRule type="beginsWith" priority="1" operator="beginsWith" text="0">
      <formula>LEFT(B1,LEN("0"))="0"</formula>
    </cfRule>
  </conditionalFormatting>
  <dataValidations count="1">
    <dataValidation allowBlank="1" showInputMessage="1" showErrorMessage="1" promptTitle="Advance" prompt="ADVANCE iF ANY" sqref="H24"/>
  </dataValidations>
  <pageMargins left="0.74803149606299213" right="0.74803149606299213" top="0.39370078740157483" bottom="0.98425196850393704" header="0.51181102362204722" footer="0.51181102362204722"/>
  <pageSetup paperSize="121" scale="95" orientation="portrait" horizontalDpi="120" verticalDpi="144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36" r:id="rId4" name="CommandButton3">
          <controlPr autoFill="0" autoLine="0" r:id="rId5">
            <anchor moveWithCells="1">
              <from>
                <xdr:col>17</xdr:col>
                <xdr:colOff>91440</xdr:colOff>
                <xdr:row>10</xdr:row>
                <xdr:rowOff>45720</xdr:rowOff>
              </from>
              <to>
                <xdr:col>19</xdr:col>
                <xdr:colOff>510540</xdr:colOff>
                <xdr:row>11</xdr:row>
                <xdr:rowOff>182880</xdr:rowOff>
              </to>
            </anchor>
          </controlPr>
        </control>
      </mc:Choice>
      <mc:Fallback>
        <control shapeId="1036" r:id="rId4" name="CommandButton3"/>
      </mc:Fallback>
    </mc:AlternateContent>
    <mc:AlternateContent xmlns:mc="http://schemas.openxmlformats.org/markup-compatibility/2006">
      <mc:Choice Requires="x14">
        <control shapeId="1035" r:id="rId6" name="CommandButton2">
          <controlPr autoFill="0" autoLine="0" r:id="rId7">
            <anchor moveWithCells="1">
              <from>
                <xdr:col>17</xdr:col>
                <xdr:colOff>99060</xdr:colOff>
                <xdr:row>7</xdr:row>
                <xdr:rowOff>121920</xdr:rowOff>
              </from>
              <to>
                <xdr:col>19</xdr:col>
                <xdr:colOff>518160</xdr:colOff>
                <xdr:row>9</xdr:row>
                <xdr:rowOff>99060</xdr:rowOff>
              </to>
            </anchor>
          </controlPr>
        </control>
      </mc:Choice>
      <mc:Fallback>
        <control shapeId="1035" r:id="rId6" name="CommandButton2"/>
      </mc:Fallback>
    </mc:AlternateContent>
    <mc:AlternateContent xmlns:mc="http://schemas.openxmlformats.org/markup-compatibility/2006">
      <mc:Choice Requires="x14">
        <control shapeId="1034" r:id="rId8" name="CommandButton1">
          <controlPr autoFill="0" autoLine="0" r:id="rId9">
            <anchor moveWithCells="1">
              <from>
                <xdr:col>17</xdr:col>
                <xdr:colOff>99060</xdr:colOff>
                <xdr:row>5</xdr:row>
                <xdr:rowOff>76200</xdr:rowOff>
              </from>
              <to>
                <xdr:col>19</xdr:col>
                <xdr:colOff>518160</xdr:colOff>
                <xdr:row>7</xdr:row>
                <xdr:rowOff>53340</xdr:rowOff>
              </to>
            </anchor>
          </controlPr>
        </control>
      </mc:Choice>
      <mc:Fallback>
        <control shapeId="1034" r:id="rId8" name="CommandButton1"/>
      </mc:Fallback>
    </mc:AlternateContent>
    <mc:AlternateContent xmlns:mc="http://schemas.openxmlformats.org/markup-compatibility/2006">
      <mc:Choice Requires="x14">
        <control shapeId="1033" r:id="rId10" name="ComboBox1">
          <controlPr autoLine="0" linkedCell="Q2" listFillRange="Database!A4:A49" r:id="rId11">
            <anchor moveWithCells="1">
              <from>
                <xdr:col>15</xdr:col>
                <xdr:colOff>1447800</xdr:colOff>
                <xdr:row>1</xdr:row>
                <xdr:rowOff>0</xdr:rowOff>
              </from>
              <to>
                <xdr:col>16</xdr:col>
                <xdr:colOff>1013460</xdr:colOff>
                <xdr:row>2</xdr:row>
                <xdr:rowOff>15240</xdr:rowOff>
              </to>
            </anchor>
          </controlPr>
        </control>
      </mc:Choice>
      <mc:Fallback>
        <control shapeId="1033" r:id="rId10" name="Combo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Database</vt:lpstr>
      <vt:lpstr>Consolidation</vt:lpstr>
      <vt:lpstr>Salary Slip</vt:lpstr>
      <vt:lpstr>Database</vt:lpstr>
      <vt:lpstr>Consolidation!Print_Area</vt:lpstr>
      <vt:lpstr>'Salary Slip'!Print_Area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Windows User</cp:lastModifiedBy>
  <cp:lastPrinted>2015-12-18T09:20:00Z</cp:lastPrinted>
  <dcterms:created xsi:type="dcterms:W3CDTF">2006-10-03T13:52:57Z</dcterms:created>
  <dcterms:modified xsi:type="dcterms:W3CDTF">2018-08-13T19:29:59Z</dcterms:modified>
</cp:coreProperties>
</file>