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 activeTab="1"/>
  </bookViews>
  <sheets>
    <sheet name="Exercise 1" sheetId="1" r:id="rId1"/>
    <sheet name="Exercise 2" sheetId="3" r:id="rId2"/>
  </sheets>
  <definedNames>
    <definedName name="_xlnm._FilterDatabase" localSheetId="0" hidden="1">'Exercise 1'!$B$1:$G$25</definedName>
    <definedName name="_xlnm._FilterDatabase" localSheetId="1" hidden="1">'Exercise 2'!$A$15:$E$241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45" i="1"/>
  <c r="H44" i="1"/>
  <c r="F5" i="3" l="1"/>
  <c r="F4" i="3"/>
  <c r="F3" i="3"/>
  <c r="F2" i="3"/>
  <c r="E5" i="3"/>
  <c r="E4" i="3"/>
  <c r="E3" i="3"/>
  <c r="E2" i="3"/>
  <c r="D5" i="3"/>
  <c r="D4" i="3"/>
  <c r="D3" i="3"/>
  <c r="D2" i="3"/>
  <c r="E11" i="3"/>
  <c r="E10" i="3"/>
  <c r="E9" i="3"/>
  <c r="D11" i="3"/>
  <c r="D10" i="3"/>
  <c r="D9" i="3"/>
  <c r="H49" i="1"/>
  <c r="H48" i="1"/>
  <c r="H47" i="1"/>
  <c r="F9" i="3"/>
  <c r="H43" i="1"/>
  <c r="H42" i="1"/>
  <c r="H38" i="1"/>
  <c r="H37" i="1"/>
  <c r="H36" i="1"/>
  <c r="H33" i="1"/>
  <c r="H32" i="1"/>
  <c r="H31" i="1"/>
  <c r="H30" i="1"/>
  <c r="H29" i="1"/>
  <c r="F10" i="3"/>
  <c r="F11" i="3"/>
  <c r="C11" i="3"/>
  <c r="C10" i="3"/>
  <c r="C9" i="3"/>
  <c r="B11" i="3"/>
  <c r="B10" i="3"/>
  <c r="B9" i="3"/>
  <c r="B2" i="3"/>
  <c r="C5" i="3"/>
  <c r="C4" i="3"/>
  <c r="C3" i="3"/>
  <c r="C2" i="3"/>
  <c r="B5" i="3"/>
  <c r="B4" i="3"/>
  <c r="B3" i="3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<sst xmlns="http://schemas.openxmlformats.org/spreadsheetml/2006/main" count="825" uniqueCount="73">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</sst>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33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1" xfId="0" applyFill="1" applyBorder="1"/>
    <xf numFmtId="0" fontId="7" fillId="5" borderId="0" xfId="0" applyFont="1" applyFill="1" applyAlignment="1">
      <alignment horizontal="left"/>
    </xf>
    <xf numFmtId="0" fontId="3" fillId="0" borderId="2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0" fontId="0" fillId="0" borderId="0" xfId="0" applyFill="1"/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B10" workbookViewId="0">
      <selection activeCell="H52" sqref="H52"/>
    </sheetView>
  </sheetViews>
  <sheetFormatPr defaultRowHeight="15" x14ac:dyDescent="0.25"/>
  <cols>
    <col min="2" max="2" width="11.7109375" style="18" customWidth="1"/>
    <col min="3" max="3" width="17.42578125" customWidth="1"/>
    <col min="4" max="4" width="17.5703125" customWidth="1"/>
    <col min="5" max="5" width="36.28515625" customWidth="1"/>
    <col min="7" max="7" width="13.28515625" customWidth="1"/>
    <col min="8" max="8" width="12" customWidth="1"/>
  </cols>
  <sheetData>
    <row r="1" spans="1:7" ht="14.45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ht="14.45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ht="14.45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ht="14.45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ht="14.45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ht="14.45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ht="14.45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ht="14.45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ht="14.45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ht="14.45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ht="14.45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ht="14.45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ht="14.45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ht="14.45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ht="14.45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ht="14.45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ht="14.45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ht="14.45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ht="14.45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ht="14.45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ht="14.45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ht="14.45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ht="14.45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ht="14.45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ht="14.45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25">
      <c r="E27" s="15" t="s">
        <v>71</v>
      </c>
      <c r="H27" s="21" t="s">
        <v>72</v>
      </c>
    </row>
    <row r="28" spans="1:8" ht="14.45" x14ac:dyDescent="0.3">
      <c r="F28" s="2"/>
    </row>
    <row r="29" spans="1:8" ht="15.6" x14ac:dyDescent="0.3">
      <c r="E29" s="14" t="s">
        <v>31</v>
      </c>
      <c r="H29">
        <f>COUNTIF(G2:G25,"Boston")</f>
        <v>4</v>
      </c>
    </row>
    <row r="30" spans="1:8" ht="15.6" x14ac:dyDescent="0.3">
      <c r="E30" s="14" t="s">
        <v>32</v>
      </c>
      <c r="H30">
        <f>COUNTIF(D2:D25,"microwave")</f>
        <v>5</v>
      </c>
    </row>
    <row r="31" spans="1:8" ht="15.6" x14ac:dyDescent="0.3">
      <c r="E31" s="14" t="s">
        <v>33</v>
      </c>
      <c r="H31">
        <f>COUNTIF(F3:F26,"truck 3")</f>
        <v>8</v>
      </c>
    </row>
    <row r="32" spans="1:8" ht="15.75" x14ac:dyDescent="0.25">
      <c r="E32" s="14" t="s">
        <v>34</v>
      </c>
      <c r="H32">
        <f>COUNTIF(C2:C25,"Peter White")</f>
        <v>6</v>
      </c>
    </row>
    <row r="33" spans="5:8" ht="15.75" x14ac:dyDescent="0.25">
      <c r="E33" s="14" t="s">
        <v>26</v>
      </c>
      <c r="H33">
        <f>COUNTIF(E2:E25,"&lt;20")</f>
        <v>9</v>
      </c>
    </row>
    <row r="34" spans="5:8" ht="15.75" x14ac:dyDescent="0.25">
      <c r="E34" s="14"/>
    </row>
    <row r="35" spans="5:8" ht="15.75" x14ac:dyDescent="0.25">
      <c r="E35" s="14"/>
      <c r="F35" s="2"/>
    </row>
    <row r="36" spans="5:8" ht="15.75" x14ac:dyDescent="0.25">
      <c r="E36" s="14" t="s">
        <v>23</v>
      </c>
      <c r="H36">
        <f>SUMIF(D2:D25,"refrigerator",E2:E25)</f>
        <v>105</v>
      </c>
    </row>
    <row r="37" spans="5:8" ht="15.75" x14ac:dyDescent="0.25">
      <c r="E37" s="14" t="s">
        <v>24</v>
      </c>
      <c r="H37">
        <f>SUMIF(D2:D25,"washing machine",E2:E25)</f>
        <v>164</v>
      </c>
    </row>
    <row r="38" spans="5:8" ht="15.75" x14ac:dyDescent="0.25">
      <c r="E38" s="14" t="s">
        <v>30</v>
      </c>
      <c r="H38">
        <f>SUMIF(F2:F25,"truck 4",E2:E25)</f>
        <v>156</v>
      </c>
    </row>
    <row r="39" spans="5:8" ht="15.75" x14ac:dyDescent="0.25">
      <c r="E39" s="23" t="s">
        <v>40</v>
      </c>
      <c r="F39" s="20"/>
      <c r="G39" s="20"/>
      <c r="H39" s="20"/>
    </row>
    <row r="40" spans="5:8" ht="15.75" x14ac:dyDescent="0.25">
      <c r="E40" s="14"/>
    </row>
    <row r="41" spans="5:8" ht="15.75" x14ac:dyDescent="0.25">
      <c r="E41" s="14"/>
      <c r="F41" s="2"/>
    </row>
    <row r="42" spans="5:8" ht="15.75" x14ac:dyDescent="0.25">
      <c r="E42" s="14" t="s">
        <v>35</v>
      </c>
      <c r="H42">
        <f>COUNTIFS(D2:D25,"microwave",G2:G25,"Boston")</f>
        <v>2</v>
      </c>
    </row>
    <row r="43" spans="5:8" ht="15.75" x14ac:dyDescent="0.25">
      <c r="E43" s="14" t="s">
        <v>36</v>
      </c>
      <c r="H43">
        <f>COUNTIFS(C2:C25,"Peter White",F2:F25,"truck 1")</f>
        <v>2</v>
      </c>
    </row>
    <row r="44" spans="5:8" ht="15.75" x14ac:dyDescent="0.25">
      <c r="E44" s="14" t="s">
        <v>37</v>
      </c>
      <c r="H44">
        <f>COUNTIFS(G2:G25,"Boston",B2:B25,"&lt;=03-02-2013")</f>
        <v>2</v>
      </c>
    </row>
    <row r="45" spans="5:8" ht="15.75" x14ac:dyDescent="0.25">
      <c r="E45" s="25" t="s">
        <v>38</v>
      </c>
      <c r="F45" s="26"/>
      <c r="G45" s="26"/>
      <c r="H45" s="26">
        <f>SUMIFS(E2:E25,B2:B25,"&gt;=02-03-2013",B2:B25,"&lt;=02-06-2023")</f>
        <v>0</v>
      </c>
    </row>
    <row r="46" spans="5:8" ht="15.75" x14ac:dyDescent="0.25">
      <c r="E46" s="14"/>
      <c r="F46" s="2"/>
    </row>
    <row r="47" spans="5:8" ht="15.75" x14ac:dyDescent="0.25">
      <c r="E47" s="14" t="s">
        <v>27</v>
      </c>
      <c r="H47">
        <f>SUMIFS(E2:E25,D2:D25,"microwave",G2:G25,"NY")</f>
        <v>25</v>
      </c>
    </row>
    <row r="48" spans="5:8" ht="15.75" x14ac:dyDescent="0.25">
      <c r="E48" s="14" t="s">
        <v>29</v>
      </c>
      <c r="H48">
        <f>SUMIFS(E2:E25,F2:F25,"truck 1",G2:G25,"Pittsburgh")</f>
        <v>75</v>
      </c>
    </row>
    <row r="49" spans="5:8" ht="15.75" x14ac:dyDescent="0.25">
      <c r="E49" s="14" t="s">
        <v>39</v>
      </c>
      <c r="H49">
        <f>SUMIFS(E2:E25,B2:B25,"&gt;=03-02-2013",B2:B25,"&lt;=06-02-2013")</f>
        <v>309</v>
      </c>
    </row>
    <row r="50" spans="5:8" ht="15.75" x14ac:dyDescent="0.25">
      <c r="E50" s="14"/>
    </row>
    <row r="51" spans="5:8" ht="15.75" x14ac:dyDescent="0.25">
      <c r="E51" s="14"/>
    </row>
    <row r="52" spans="5:8" ht="15.75" x14ac:dyDescent="0.25">
      <c r="E52" s="23" t="s">
        <v>28</v>
      </c>
      <c r="F52" s="20"/>
      <c r="G52" s="20"/>
      <c r="H52" s="20">
        <f>SUMIFS(E2:E25,G2:G25,"NY",G2:G25,"Baltimore",G2:G25,"Philadelphia")</f>
        <v>0</v>
      </c>
    </row>
  </sheetData>
  <autoFilter ref="B1:G25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E5" sqref="E5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ht="14.45" x14ac:dyDescent="0.3">
      <c r="A2" s="1" t="s">
        <v>45</v>
      </c>
      <c r="B2" s="1">
        <f>COUNTIF(B16:B241,"Shaving")</f>
        <v>71</v>
      </c>
      <c r="C2" s="1">
        <f>SUMIF(B16:B241,"Shaving",E16:E241)</f>
        <v>717</v>
      </c>
      <c r="D2" s="1">
        <f>COUNTIFS(B16:B241,"Shaving",D16:D241,"Cash")</f>
        <v>42</v>
      </c>
      <c r="E2" s="1">
        <f>COUNTIFS(B16:B241,"Shaving",D16:D241,"credit card")</f>
        <v>29</v>
      </c>
      <c r="F2" s="1">
        <f>SUMIFS(E16:E241,B16:B241,"Shaving",D16:D241,"cash")</f>
        <v>414</v>
      </c>
    </row>
    <row r="3" spans="1:6" ht="14.45" x14ac:dyDescent="0.3">
      <c r="A3" s="6" t="s">
        <v>43</v>
      </c>
      <c r="B3" s="1">
        <f>COUNTIF(B16:B241,"Washing and combing")</f>
        <v>46</v>
      </c>
      <c r="C3" s="1">
        <f>SUMIF(B16:B241,"Washing and combing",E16:E241)</f>
        <v>1934</v>
      </c>
      <c r="D3" s="1">
        <f>COUNTIFS(B16:B241,"Washing and combing",D16:D241,"cash")</f>
        <v>31</v>
      </c>
      <c r="E3" s="1">
        <f>COUNTIFS(B16:B241,"Washing and combing",D16:D241,"credit card")</f>
        <v>15</v>
      </c>
      <c r="F3" s="1">
        <f>SUMIFS(E16:E241,B16:B241,"Washing and combing",D16:D241,"cash")</f>
        <v>1350</v>
      </c>
    </row>
    <row r="4" spans="1:6" ht="14.45" x14ac:dyDescent="0.3">
      <c r="A4" s="7" t="s">
        <v>44</v>
      </c>
      <c r="B4" s="1">
        <f>COUNTIF(B16:B241,"Dyeing")</f>
        <v>50</v>
      </c>
      <c r="C4" s="1">
        <f>SUMIF(B16:B241,"Dyeing",E16:E241)</f>
        <v>1650</v>
      </c>
      <c r="D4" s="1">
        <f>COUNTIFS(B16:B241,"Dyeing",D16:D241,"cash")</f>
        <v>35</v>
      </c>
      <c r="E4" s="1">
        <f>COUNTIFS(B16:B241,"Dyeing",D16:D241,"credit card")</f>
        <v>15</v>
      </c>
      <c r="F4" s="1">
        <f>SUMIFS(E16:E241,B16:B241,"Dyeing",D16:D241,"cash")</f>
        <v>1155</v>
      </c>
    </row>
    <row r="5" spans="1:6" ht="14.45" x14ac:dyDescent="0.3">
      <c r="A5" s="1" t="s">
        <v>48</v>
      </c>
      <c r="B5" s="1">
        <f>COUNTIF(B16:B241,"Meeting hairstyles")</f>
        <v>32</v>
      </c>
      <c r="C5" s="1">
        <f>SUMIF(B17:B242,"Meeting hairstyles",E17:E242)</f>
        <v>1119</v>
      </c>
      <c r="D5" s="1">
        <f>COUNTIFS(B16:B241,"Meeting hairstyles",D16:D241,"cash")</f>
        <v>21</v>
      </c>
      <c r="E5" s="22">
        <f>COUNTIFS(B16:B241,"Meeting and hairstyles",D16:D241,"credit card")</f>
        <v>0</v>
      </c>
      <c r="F5" s="1">
        <f>SUMIFS(E16:E241,B16:B241,"Meeting hairstyles",D16:D241,"cash")</f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ht="14.45" x14ac:dyDescent="0.3">
      <c r="A9" s="6" t="s">
        <v>49</v>
      </c>
      <c r="B9" s="1">
        <f>COUNTIF(C16:C241,"Jane")</f>
        <v>25</v>
      </c>
      <c r="C9" s="1">
        <f>SUMIF(C16:C241,"jane",E16:E241)</f>
        <v>688</v>
      </c>
      <c r="D9" s="1">
        <f>COUNTIFS(C16:C241,"Jane",B16:B241,"Shaving")</f>
        <v>7</v>
      </c>
      <c r="E9" s="1">
        <f>COUNTIFS(C16:C241,"Jane",B16:B241,"kids")</f>
        <v>1</v>
      </c>
      <c r="F9" s="1">
        <f>SUMIFS($E$16:$E$241,$C$16:$C$241,A9,$B$16:$B$241,"Shaving",$A$16:$A$241,"&gt;=10-05-2013",$A$16:$A$241,"&lt;=20-05-2013")</f>
        <v>31</v>
      </c>
    </row>
    <row r="10" spans="1:6" ht="14.45" x14ac:dyDescent="0.3">
      <c r="A10" s="6" t="s">
        <v>50</v>
      </c>
      <c r="B10" s="1">
        <f>COUNTIF(C16:C241,"Martha")</f>
        <v>31</v>
      </c>
      <c r="C10" s="1">
        <f>SUMIF(C16:C241,"Martha",E16:E241)</f>
        <v>965</v>
      </c>
      <c r="D10" s="1">
        <f>COUNTIFS(C16:C241,"Martha",B16:B241,"Shaving")</f>
        <v>8</v>
      </c>
      <c r="E10" s="1">
        <f>COUNTIFS(C16:C241,"Martha",B16:B241,"Kids")</f>
        <v>1</v>
      </c>
      <c r="F10" s="1">
        <f t="shared" ref="F10:F11" si="0">SUMIFS($E$16:$E$241,$C$16:$C$241,A10,$B$16:$B$241,"Shaving",$A$16:$A$241,"&gt;=10-05-2013",$A$16:$A$241,"&lt;=20-05-2013")</f>
        <v>24</v>
      </c>
    </row>
    <row r="11" spans="1:6" ht="14.45" x14ac:dyDescent="0.3">
      <c r="A11" s="6" t="s">
        <v>52</v>
      </c>
      <c r="B11" s="1">
        <f>COUNTIF(C16:C241,"Alex")</f>
        <v>23</v>
      </c>
      <c r="C11" s="1">
        <f>SUMIF(C16:C241,"Alex",E16:E241)</f>
        <v>701</v>
      </c>
      <c r="D11" s="1">
        <f>COUNTIFS(C16:C241,"Alex",B16:B241,"Shaving")</f>
        <v>5</v>
      </c>
      <c r="E11" s="1">
        <f>COUNTIFS(C16:C241,"Alex",B16:B241,"Kids")</f>
        <v>1</v>
      </c>
      <c r="F11" s="1">
        <f t="shared" si="0"/>
        <v>38</v>
      </c>
    </row>
    <row r="12" spans="1:6" ht="14.45" x14ac:dyDescent="0.3">
      <c r="B12" s="13"/>
    </row>
    <row r="13" spans="1:6" ht="14.45" x14ac:dyDescent="0.3">
      <c r="B13" s="13"/>
    </row>
    <row r="14" spans="1:6" ht="14.45" x14ac:dyDescent="0.3">
      <c r="A14" s="24" t="s">
        <v>61</v>
      </c>
      <c r="B14" s="24"/>
      <c r="C14" s="24"/>
      <c r="D14" s="24"/>
      <c r="E14" s="24"/>
    </row>
    <row r="15" spans="1:6" ht="14.45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ht="14.45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ht="14.4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ht="14.4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ht="14.4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ht="14.4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ht="14.4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ht="14.4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ht="14.4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ht="14.4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ht="14.4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ht="14.4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ht="14.4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2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2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2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2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2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2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2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2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2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2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2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2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2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2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2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2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2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2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2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2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2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2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2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2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2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2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2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2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2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2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2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2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2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2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2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2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2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2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2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2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2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2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2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2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2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2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2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2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2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2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2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2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2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2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2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2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2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2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2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2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2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2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2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2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2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2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2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2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2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2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2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2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2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2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2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2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2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2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2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2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2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2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2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2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2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2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2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2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2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2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2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2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2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2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2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2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2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2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2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2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2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2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2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2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2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2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2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2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2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2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2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2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2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2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2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2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2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2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2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2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2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2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2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2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2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2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2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2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2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2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2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2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2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2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2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2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2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2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2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2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2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2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2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2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2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2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2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2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2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2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2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2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2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2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2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2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2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2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2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2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2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2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2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2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2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2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2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2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2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2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2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2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2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2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2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2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2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2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2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2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2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2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2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2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2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2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2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2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2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2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2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2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2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2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2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2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2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2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2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2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2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2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2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2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2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2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2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2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2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2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2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2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2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2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autoFilter ref="A15:E241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ACER</cp:lastModifiedBy>
  <dcterms:created xsi:type="dcterms:W3CDTF">2013-06-05T17:23:06Z</dcterms:created>
  <dcterms:modified xsi:type="dcterms:W3CDTF">2023-09-02T13:00:20Z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