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Наличие" sheetId="1" r:id="rId3"/>
    <sheet state="visible" name="Контакт" sheetId="2" r:id="rId4"/>
    <sheet state="visible" name="Сервисные центры." sheetId="3" r:id="rId5"/>
    <sheet state="visible" name="Уценка" sheetId="4" r:id="rId6"/>
  </sheets>
  <definedNames/>
  <calcPr/>
</workbook>
</file>

<file path=xl/sharedStrings.xml><?xml version="1.0" encoding="utf-8"?>
<sst xmlns="http://schemas.openxmlformats.org/spreadsheetml/2006/main" count="1334" uniqueCount="578">
  <si>
    <t>Торговая марка</t>
  </si>
  <si>
    <t>ООО «ГиперАйТиТрэйд»</t>
  </si>
  <si>
    <t>Сервисный центр</t>
  </si>
  <si>
    <t>220007 г. Минск, ул. Аэродромная, д. 125, пом. 21, 3 этаж
Р/с 3012702930017 в ОАО Технобанк
г.Минск,ул.Кропоткина, 44 код 153001182
УНП 190791139, ОКПО 37709880500
Тел./факс 213-15-27,220-32-10; Тел./факс 207-85-18
http://www.hit-trade.by</t>
  </si>
  <si>
    <t>Контактное лицо</t>
  </si>
  <si>
    <t>Адрес завода изготовителя.</t>
  </si>
  <si>
    <t>Должность</t>
  </si>
  <si>
    <t>Телефоны</t>
  </si>
  <si>
    <t>ICQ, Skype, E-mail</t>
  </si>
  <si>
    <t>STARWAY</t>
  </si>
  <si>
    <t>Екатерина Романович</t>
  </si>
  <si>
    <t>Менеджер по продажам</t>
  </si>
  <si>
    <t xml:space="preserve">375 29 152 56 02; 375 17 213 15 27 </t>
  </si>
  <si>
    <t>ЧП "МобиЛАБ"
Сайт: http://mobilab.by
Отдел обслуживания физ.лиц:
Адрес: 220005, Респ. Беларусь, г. Минск, 
пр. Независимости, д. 46Б, пом. 1Н 
Время работы: Пн-Пт 10.00 - 19.00 
Телефоны: +375(17)288-10-08,
+375(29)272-22-21, +375(29)136-66-69 
Отдел обслуживания юр.лиц:
Адрес: Респ. Беларусь, Минский район Новодворский с/с 33/1-8, район д. Большое Стиклево, отдельный вход. 
Время работы: Пн-Пт 9.00 - 18.30 
Телефоны: 
+375(33)333-23-23, +375(44)7-751-751
Дополнительная информация о центрах обслуживания MobiLAB SC:
http://mobilab.by/centry-obsluzhivaniya/</t>
  </si>
  <si>
    <t>ICQ: 
Skype: ekaterina_hit-trade
e-mail: ekaterina_r@hit-trade.by</t>
  </si>
  <si>
    <t>"SUNWAY INTERNATIONAL ENTERPRISE (H.K)LTD" Адрес :Unit 04,7/F,Bright Way Tower,№33,Mongkok,Kowloon,Hongkong.</t>
  </si>
  <si>
    <t>Виталий Саболевский</t>
  </si>
  <si>
    <t>Заместитель директора по продажам</t>
  </si>
  <si>
    <t xml:space="preserve">375 29 342 14 33 (life); +375 17 213 15 27 </t>
  </si>
  <si>
    <t>ICQ: 
Skype: solidol
e-mail: vitaliy_s@hit-trade.by</t>
  </si>
  <si>
    <t>Время работы с 09.00 до 18.00 (перерыв с 13-00 до 14-00), суб., воскр. выходной</t>
  </si>
  <si>
    <t>Уважаемые клиенты!</t>
  </si>
  <si>
    <t>Для более быстрого оформления накладных, пожалуйста,</t>
  </si>
  <si>
    <t>предварительно заполните и отправьте нам Ваши данные.</t>
  </si>
  <si>
    <t>Это поможет сократить время на оформление/получение товара.</t>
  </si>
  <si>
    <t>DEXP</t>
  </si>
  <si>
    <t>См. лист " Информация"</t>
  </si>
  <si>
    <t>ЧП "МобиЛАБ"
Сайт: http://mobilab.by
Отдел обслуживания физ.лиц:
Адрес: 220005, Респ. Беларусь, г. Минск, 
пр. Независимости, д. 46Б, пом. 1Н 
Время работы: Пн-Пт 10.00 - 19.00 
Телефоны: +375(17)288-10-08,
+375(29)272-22-21, +375(29)136-66-69 
Отдел обслуживания юр.лиц:
Адрес: Респ. Беларусь, Минский район Новодворский с/с 33/1-8, район д. Большое Стиклево, отдельный вход. 
Время работы: Пн-Пт 9.00 - 18.30 
Телефоны: 
+375(33)333-23-23, +375(44)7-751-751
Дополнительная информация о центрах обслуживания MobiLAB SC:
http://mobilab.by/centry-obsluzhivaniya/</t>
  </si>
  <si>
    <t>"SHENZHEN HONG JIA YUAN COMMUNICATION TECHNOLOGY CO.,LTD".Адрес:China,RM2406,Block A,Electronic&amp;technology Building,2070 ShenNanZhong Rd,Shenzhen.</t>
  </si>
  <si>
    <t>Код</t>
  </si>
  <si>
    <t>MyKronoz</t>
  </si>
  <si>
    <t>ООО "ГиперАйТиТрэйд"
г.Минск,ул.Аэродромная,125,пом.21
Тел.:+375(17) 224-15-18</t>
  </si>
  <si>
    <t>Наименование</t>
  </si>
  <si>
    <t>Характеристики</t>
  </si>
  <si>
    <t>SHENZHEN AMPEQ TECHNOLOGY CO., LTD
ADD: 4th floor, Building A, Zhuang Bian Industrial Park, He Zhou, Bao An District,Shenzhen, Guangdong, China
Post code: 518126
TEL: +86-755-29655396 Fax:: +86-755-29655049
Email: marketing@ampeq-tech.com (Foreign trade dept.) 
Website: www.ampeq-tech.com</t>
  </si>
  <si>
    <t>Статус</t>
  </si>
  <si>
    <t>Коробка шт.</t>
  </si>
  <si>
    <t>Цены с НДС</t>
  </si>
  <si>
    <t>VaporFi</t>
  </si>
  <si>
    <t>без НДС</t>
  </si>
  <si>
    <t>"ООО ""ГиперАйТиТрэйд""
г.Минск,ул.Аэродромная,125,пом.21
Тел.:+375(17) 224-15-18"</t>
  </si>
  <si>
    <t>Гарантия</t>
  </si>
  <si>
    <t>Инфо</t>
  </si>
  <si>
    <t>Обзор</t>
  </si>
  <si>
    <t>15050 NW 79 CT
Suite 101A
Miami Lakes, FL 33016</t>
  </si>
  <si>
    <t>Заказ</t>
  </si>
  <si>
    <t>По ценам звоните или пишите в отдел продаж.</t>
  </si>
  <si>
    <t>QUMO</t>
  </si>
  <si>
    <t>код</t>
  </si>
  <si>
    <t>РРЦ</t>
  </si>
  <si>
    <t>модель</t>
  </si>
  <si>
    <t>QUMO LTD,Rm 1808-1810,No.1 Hung To Road, Kwun Tong,KLN, Hong Kong,Гонконг на заводе:Shenzhen Bright Future Technology Co.,Ltd,Bright Future Technology Park,Tongfy Industrial Area,Dapeng New District,Shenzhen,China,Китай.</t>
  </si>
  <si>
    <t xml:space="preserve">номер </t>
  </si>
  <si>
    <t>Описание внешнего вида /состояния/ неисправности</t>
  </si>
  <si>
    <t>фото неисправности</t>
  </si>
  <si>
    <t>Опт</t>
  </si>
  <si>
    <t>Дилер</t>
  </si>
  <si>
    <t>Цена с НДС.</t>
  </si>
  <si>
    <t>предоплата от 10 млн.</t>
  </si>
  <si>
    <t>5346</t>
  </si>
  <si>
    <t>Фотокамера Nikon CoolPix S30 blue</t>
  </si>
  <si>
    <t>Oysters</t>
  </si>
  <si>
    <t>Смартфоны 3G / LTE</t>
  </si>
  <si>
    <t xml:space="preserve">ЧП "МобиЛАБ"
Сайт: http://mobilab.by
Отдел обслуживания физ.лиц:
Адрес: 220005, Респ. Беларусь, г. Минск, 
пр. Независимости, д. 46Б, пом. 1Н 
Время работы: Пн-Пт 10.00 - 19.00 
Телефоны: +375(17)288-10-08,
+375(29)272-22-21, +375(29)136-66-69 
Отдел обслуживания юр.лиц:
Адрес: Респ. Беларусь, Минский район Новодворский с/с 33/1-8, район д. Большое Стиклево, отдельный вход. 
Время работы: Пн-Пт 9.00 - 18.30 
Телефоны: 
+375(33)333-23-23, +375(44)7-751-751
Дополнительная информация о центрах обслуживания MobiLAB SC:
http://mobilab.by/centry-obsluzhivaniya/
        </t>
  </si>
  <si>
    <t>С витрины, царапины в нижней части корпуса</t>
  </si>
  <si>
    <t xml:space="preserve">"Infinity Informatics Limited" FLAT/RM B 8/F, CHONG MING BUILDING, 72 CHEUNG SHA WAN ROAD, KOWLOON, HK. "MEDIAP INDUSTRIAL LIMITED"Rm 1202, 12/F, Tung Chun Commercial Centre, 438-444 Shanghai Street, Kowloon, Hong Kong </t>
  </si>
  <si>
    <t>http://www.picshare.ru/view/6230668/</t>
  </si>
  <si>
    <t>5057</t>
  </si>
  <si>
    <t>Фотокамера Nikon CoolPix S4300 white</t>
  </si>
  <si>
    <t>Xiaomi</t>
  </si>
  <si>
    <t xml:space="preserve">C витрины, сколы вверху корпуса, угол
</t>
  </si>
  <si>
    <t>http://www.picshare.ru/view/6230670/</t>
  </si>
  <si>
    <t>5240</t>
  </si>
  <si>
    <t>Планшет MSI Enjoy 10 Plus-042BY</t>
  </si>
  <si>
    <t>БУ, без зарядки</t>
  </si>
  <si>
    <t>Планшет MSI Primo 73-021BY</t>
  </si>
  <si>
    <t>БУ, состояние 3 из 5</t>
  </si>
  <si>
    <t>Xiaomi Redmi Note 3 Pro SE 3/32Gb</t>
  </si>
  <si>
    <t>Планшет Starway Andromeda S7</t>
  </si>
  <si>
    <r>
      <rPr>
        <color rgb="FFFF0000"/>
      </rPr>
      <t>Уцененный товар!!!</t>
    </r>
    <r>
      <t xml:space="preserve"> Xiaomi Redmi Note 3 pro Se 5,5" IPS (1920x1080) Snapdragon 650 6х1.84Hz, 3Gb, 32 Gb, 16Mpx+5Mpx, Dual SIM, microSD, BT, WF, GPS, 4000 мАч, Android 6, Fingerprint, Gold Metal</t>
    </r>
  </si>
  <si>
    <t>БУ, состояние 4 из 5</t>
  </si>
  <si>
    <t>5789</t>
  </si>
  <si>
    <t>Планшет Starway Andromeda S707 black</t>
  </si>
  <si>
    <t>+</t>
  </si>
  <si>
    <t>БУ, состояние 3.5 из 5</t>
  </si>
  <si>
    <t>БУ, состояние 4 из 5, без GPS</t>
  </si>
  <si>
    <t>С витрины, есть полоса вверху экрана</t>
  </si>
  <si>
    <t>1 мес</t>
  </si>
  <si>
    <t>Планшет Starway Andromeda S770 black</t>
  </si>
  <si>
    <r>
      <rPr>
        <color rgb="FFFF0000"/>
      </rPr>
      <t>Уцененный товар!!!</t>
    </r>
    <r>
      <t xml:space="preserve"> Xiaomi Redmi Note 3 pro Se 5,5" IPS (1920x1080) Snapdragon 650 6х1.84Hz, 3Gb, 32 Gb, 16Mpx+5Mpx, Dual SIM, microSD, BT, WF, GPS, 4000 мАч, Android 6, Fingerprint, Grey Metal</t>
    </r>
  </si>
  <si>
    <t>Планшет Starway Andromeda S8</t>
  </si>
  <si>
    <t>5445</t>
  </si>
  <si>
    <t>Планшет Starway Andromeda S810 white</t>
  </si>
  <si>
    <t>5588</t>
  </si>
  <si>
    <t>Планшет Starway Andromeda S830 gray + case</t>
  </si>
  <si>
    <t xml:space="preserve">БУ, состояние 4 из 5
</t>
  </si>
  <si>
    <t>БУ, состояние 4.5 из 5</t>
  </si>
  <si>
    <t>Oysters Pacific V Черный</t>
  </si>
  <si>
    <t>5589</t>
  </si>
  <si>
    <t>Планшет Starway Andromeda S830 silver + case</t>
  </si>
  <si>
    <t>5" IPS 854x480 / 1Gb /4x1.3GHz / 8Gb / 2SIM / Camera 5Mp+2Mp / Android 5.1. / 2600 mAh</t>
  </si>
  <si>
    <t>транзит</t>
  </si>
  <si>
    <t>NEW</t>
  </si>
  <si>
    <t>170,20</t>
  </si>
  <si>
    <t>155,40</t>
  </si>
  <si>
    <t>5771</t>
  </si>
  <si>
    <t>Планшет Starway Andromeda S840 8Gb Black</t>
  </si>
  <si>
    <t>123,33</t>
  </si>
  <si>
    <t>12 мес</t>
  </si>
  <si>
    <t>5626</t>
  </si>
  <si>
    <t>Планшет Starway Andromeda S840 White</t>
  </si>
  <si>
    <t>5815</t>
  </si>
  <si>
    <t>Планшет Starway Andromeda S850 Black</t>
  </si>
  <si>
    <t>трещина на задней крышке (внизу),отходит там же</t>
  </si>
  <si>
    <t>5512</t>
  </si>
  <si>
    <t>Планшет Starway Andromeda S925 WiFi white</t>
  </si>
  <si>
    <t>5431</t>
  </si>
  <si>
    <t>Планшетный компьютер Starway Andromeda S705</t>
  </si>
  <si>
    <t>5635</t>
  </si>
  <si>
    <t xml:space="preserve">Смартфон Starway Vega T3 black 5.7" </t>
  </si>
  <si>
    <t>5291</t>
  </si>
  <si>
    <t>Видеорегистратор Starway VU-300</t>
  </si>
  <si>
    <t>Новые, мятая упаковка</t>
  </si>
  <si>
    <t>Oysters Pacific VS черный/шампанское</t>
  </si>
  <si>
    <t>5" IPS 720x1280 / 1Gb /4x1.3GHz / 8Gb / 2SIM / Camera 8Mp+2Mp / Android 5.1. / 2000 mAh</t>
  </si>
  <si>
    <t>Смартфон DEXP E5 blue</t>
  </si>
  <si>
    <t>С витрины,, состояние 5 из 5</t>
  </si>
  <si>
    <t>137.50</t>
  </si>
  <si>
    <t>Смартфон QUMO QUEST 408 black</t>
  </si>
  <si>
    <t>Oysters Pacific 454 Черный</t>
  </si>
  <si>
    <t>5" IPS 800x480 / 512Gb /4x1.2GHz / 4Gb / 2SIM / Camera 0.3Mp+2Mp / Android 5.1. / 1800 mAh</t>
  </si>
  <si>
    <t>Смартфон QUMO QUEST 455 black</t>
  </si>
  <si>
    <t>С витрины,, состояние 4 из 5</t>
  </si>
  <si>
    <t>Сотовый телефон DEXP C2 black</t>
  </si>
  <si>
    <t>112.50</t>
  </si>
  <si>
    <t>ACME BTC500 автомобильная громкая связь блютуз</t>
  </si>
  <si>
    <t>без упаковки</t>
  </si>
  <si>
    <t>ACME CH05 зарядка для планшетов и смартфонов 4 в 1</t>
  </si>
  <si>
    <t>плохая упаковка (в разорванном виде)</t>
  </si>
  <si>
    <t>ACME HH08 наушники</t>
  </si>
  <si>
    <t>потертая коробка</t>
  </si>
  <si>
    <t>ACME PEANUT Беспроводная  перезар. Мышь для ПК  / Красная</t>
  </si>
  <si>
    <t>ACME PEANUT Беспроводная перезар. Мышь для ПК  / Белая</t>
  </si>
  <si>
    <t>шт</t>
  </si>
  <si>
    <t>DEXP Ixion M145 Link LTE Blue ( наличный расчет)</t>
  </si>
  <si>
    <t>Акустическая система АСМЕ NI30</t>
  </si>
  <si>
    <t>все коробки в частично помятом виде,надорван</t>
  </si>
  <si>
    <t>4.5" 8Gb 4x1.GHz/1Gb/854x480/IPS/2SIM/LTE/cam5AF/2000mAh/Android 5.1 (4g)</t>
  </si>
  <si>
    <t>Акустическая система АСМЕ NI51</t>
  </si>
  <si>
    <t>надорванная коробка</t>
  </si>
  <si>
    <t>Акустическая система АСМЕ SS-111</t>
  </si>
  <si>
    <t>Акустическая система АСМЕ SS-205</t>
  </si>
  <si>
    <t>местами надорваны коробки</t>
  </si>
  <si>
    <t>Зарядное устройство АСМЕ СН 04</t>
  </si>
  <si>
    <t>++</t>
  </si>
  <si>
    <t>Мининаушники  с микрофоном АСМЕ НЕ 12</t>
  </si>
  <si>
    <t>Мининаушники АСМЕ НЕ 08</t>
  </si>
  <si>
    <t>Мининаушники с микрофоном АСМЕ НЕ 09</t>
  </si>
  <si>
    <t>Портативный аккумулятор АСМЕ РВ01</t>
  </si>
  <si>
    <t>не сильно но повреждена упаковка</t>
  </si>
  <si>
    <t>Стереонаушники АСМЕ НН10</t>
  </si>
  <si>
    <t>MyKronoz ZeBracelet2 Gold</t>
  </si>
  <si>
    <t>коробка вскрыта,состояние хорошее,показывали клиенту</t>
  </si>
  <si>
    <t>MyKronoz ZeClock Red</t>
  </si>
  <si>
    <t>коробка вскрыта,состояние хорошее,слабо держит зарядку</t>
  </si>
  <si>
    <t>MyKronoz ZeFit Black</t>
  </si>
  <si>
    <t>коробка вскрыта.</t>
  </si>
  <si>
    <t>177,45</t>
  </si>
  <si>
    <t>коробка вскрыта</t>
  </si>
  <si>
    <t>MyKronoz ZeWatch2 White</t>
  </si>
  <si>
    <t>коробка вскрыта, на самом деле синего цвета</t>
  </si>
  <si>
    <t>Keyboard A4 KB-820</t>
  </si>
  <si>
    <t>коробка повреждена</t>
  </si>
  <si>
    <t>Keyboard A4 KM-720 PS/2 BLACK</t>
  </si>
  <si>
    <t>2-34 Наушники MSD510, синие , арт.2-34</t>
  </si>
  <si>
    <t>2-41 Наушники "002-010", белые , арт.2-41</t>
  </si>
  <si>
    <t>2-44 Наушники "003 sams mp3", красные , арт.2-44</t>
  </si>
  <si>
    <t>USB флэшки на 4GB (знак зодиака,Angry Bird,со стразами)</t>
  </si>
  <si>
    <t>7'  Чехол для планшета , белый , арт.161</t>
  </si>
  <si>
    <t>немного на углу надорвана упаковка</t>
  </si>
  <si>
    <t>7'  Чехол для планшета А2 (Р1000), чёрный , арт.159</t>
  </si>
  <si>
    <t>Аккустическая система CNR-SP20CFW  Multimedia-Speaker (Stereo 6W 100Hz-20kHz USB) White/Silver</t>
  </si>
  <si>
    <t>Мини-клавиатура беспроводная А2, белая , арт.186</t>
  </si>
  <si>
    <t>упаковка немного повреждена</t>
  </si>
  <si>
    <t>Наушники EP-02 , арт.EP-02 зеленый цвет</t>
  </si>
  <si>
    <t>Наушники EP-07 , арт.EP-07 голубой цвет</t>
  </si>
  <si>
    <t>потертая упаковка</t>
  </si>
  <si>
    <t>"Сумка CNR-NB13L
Laptop Case Messenger Notebook Bag for 16 Laptop Black CANYON"</t>
  </si>
  <si>
    <t>нету упаковки,состояние идеальное</t>
  </si>
  <si>
    <t>Сумка для ноутбука 15.4 , арт.10105</t>
  </si>
  <si>
    <t>Сумка для ноутбука Версадо 325 15-16''</t>
  </si>
  <si>
    <t>DEXP Ixion M145 Link LTE Black</t>
  </si>
  <si>
    <t>4.5" 8Gb 4x1.GHz/1Gb/854x480/IPS/2SIM/LTE/cam5AF/2000mAh/Android 5.1</t>
  </si>
  <si>
    <t>177.45</t>
  </si>
  <si>
    <t>DEXP Ixion ES135 Hit White</t>
  </si>
  <si>
    <t>3.5" 4Gb 1x1GHz/512Mb/480x320/TN/2SIM/cam0.3/1400mAh/Android 4.4</t>
  </si>
  <si>
    <t>71,40</t>
  </si>
  <si>
    <t>Запчасти к смартфонам.</t>
  </si>
  <si>
    <t>Xiaomi АКБ.</t>
  </si>
  <si>
    <t>АКБ к Xiaomi Redmi Note 3 (PRO) (Original)</t>
  </si>
  <si>
    <t>BM46 (Original)</t>
  </si>
  <si>
    <t>+++</t>
  </si>
  <si>
    <t>16.66</t>
  </si>
  <si>
    <t>АКБ к Xiaomi Redmi 3 (PRO) (Original)</t>
  </si>
  <si>
    <t xml:space="preserve">BM47 (Original) </t>
  </si>
  <si>
    <t>АКБ к Xiaomi Redmi 3s (Original)</t>
  </si>
  <si>
    <t>BM47 (Original)</t>
  </si>
  <si>
    <t>АКБ к Xiaomi Redmi Note 4 EU (Original)</t>
  </si>
  <si>
    <t>BN43 (Original) для Qulcomm</t>
  </si>
  <si>
    <t>АКБ к Xiaomi Redmi Note 4 MTK (Original)</t>
  </si>
  <si>
    <t>BN41 (Original) для MTK</t>
  </si>
  <si>
    <t>АКБ к Xiaomi Redmi PRO (Original)</t>
  </si>
  <si>
    <t>BM4A (Original)</t>
  </si>
  <si>
    <t>АКБ к Xiaomi Redmi 4A (Original)</t>
  </si>
  <si>
    <t>BN30 (Original)</t>
  </si>
  <si>
    <t>АКБ к Xiaomi Redmi 4 2/16 (Original)</t>
  </si>
  <si>
    <t>BN42 (Original)</t>
  </si>
  <si>
    <t>АКБ к Xiaomi Redmi 4x (Original)</t>
  </si>
  <si>
    <t>АКБ к Xiaomi Mi4c  (Original)</t>
  </si>
  <si>
    <t>BM35 (Original)</t>
  </si>
  <si>
    <t>16.67</t>
  </si>
  <si>
    <t>13 мес</t>
  </si>
  <si>
    <t>АКБ к Xiaomi Mi4  (Original)</t>
  </si>
  <si>
    <t>BM32 (Original)</t>
  </si>
  <si>
    <t>АКБ к Xiaomi Mi5S  (Original)</t>
  </si>
  <si>
    <t>BM36 (Original)</t>
  </si>
  <si>
    <t>АКБ к Xiaomi Mi Max  (Original)</t>
  </si>
  <si>
    <t>BM49 (Original)</t>
  </si>
  <si>
    <t>Meizu</t>
  </si>
  <si>
    <t>QUMO Push 245 Silver ( за наличный расчет)</t>
  </si>
  <si>
    <t>2,4" MTK 6261A/TFT/320 x 240/2SIM/MicroSD/BT 3.0/MP3/MP4/1400mAh/GSM/Silver</t>
  </si>
  <si>
    <t>QUMO Push 250 Dual Black ( за наличный расчет)</t>
  </si>
  <si>
    <t>2,4"LCD/2SIM/MicroSD/BT/MP3/MP4 Black</t>
  </si>
  <si>
    <t>QUMO Push 280 Dual Black ( за наличный расчет)</t>
  </si>
  <si>
    <t>2,8"LCD/2SIM/MicroSD/BT/MP3/MP4 Black</t>
  </si>
  <si>
    <t>Монопод для "сэлфи" DEXP</t>
  </si>
  <si>
    <t>DEXP MW-300R (наличный расчет)</t>
  </si>
  <si>
    <t>с проводом, красный</t>
  </si>
  <si>
    <t>12,60</t>
  </si>
  <si>
    <t>Аксессуары к планшетам</t>
  </si>
  <si>
    <t>с магнитным датчиком</t>
  </si>
  <si>
    <t>Умные часы и фитнес браслеты</t>
  </si>
  <si>
    <t>MyKronoz ZeClock Green</t>
  </si>
  <si>
    <t>Android/iOS/PC, экран OLED, часы, акселерометр, шагомер, счетчик калорий, напоминания, статистика сна, время работы от 3 суток до 4 суток Bluetooth 4.0</t>
  </si>
  <si>
    <t>MyKronoz ZeClock White</t>
  </si>
  <si>
    <t>Электронные сигареты и аксессуары</t>
  </si>
  <si>
    <t>Черный софт-тач, Емкость 1.5 мл., мощность 650 мАч, сопротивление Атомайзера 1.8, 2.4, 2.8 Ом,, MicroUSB разъем. Комплект: батарея, картомайзер, кабель, зарядное, запасной атомайзер 3 шт, руководство (англ), переходник. В аксессуарах доступны разноцветные АКБ 650 и 1000 мАч, картомайзеры</t>
  </si>
  <si>
    <t>60,61</t>
  </si>
  <si>
    <t>48,10</t>
  </si>
  <si>
    <t>Объем Танка: 2.5 мл, сопротивление атомазйера: 2.6 - 3.2 Ом, мощность батареи: 750 мАч</t>
  </si>
  <si>
    <t>116,99</t>
  </si>
  <si>
    <t>92,85</t>
  </si>
  <si>
    <t>Объем Танка: 2.5 мл, длинна танка: 71 мм, сопротивление атомазйера: 1.8 Ом, нижний атомайзер, мощность батареи: 1600 мАч, длинна батареи: 105 мм, зарядное 5В 1А</t>
  </si>
  <si>
    <t>103,17</t>
  </si>
  <si>
    <t>Объем Танка 3.0 мл., батареи 600 мАч / 2200 мАч, сопротивление Атомайзера 1.6 Ом (двойная катушка)</t>
  </si>
  <si>
    <t>173,36</t>
  </si>
  <si>
    <t>137,59</t>
  </si>
  <si>
    <t>4.2 Картомайзеры VaporFi</t>
  </si>
  <si>
    <t>Белый картомайзер емкостью 9 мл., срок эксплуатации 30-90 дней в зависимости от интесивности использования. Сопротивление атомайзера 2.6 - 3.2 Ом. Материал поликорбонат. Совместим с VaporFi™ Air</t>
  </si>
  <si>
    <t>5,80</t>
  </si>
  <si>
    <t>5,53</t>
  </si>
  <si>
    <t>4,60</t>
  </si>
  <si>
    <t>Черный картомайзер емкостью 9 мл., срок эксплуатации 30-90 дней в зависимости от интесивности использования. Сопротивление атомайзера 2.6 - 3.2 Ом. Материал поликорбонат. Совместим с VaporFi™ Air</t>
  </si>
  <si>
    <t>Желтый картомайзер емкостью 2.5 мл. Сопротивление атомайзера 1.8 - 2.8 Ом. Материал поликорбонат. Совместим с VaporFi™ Pulse, Pro, Rebel</t>
  </si>
  <si>
    <t>9,68</t>
  </si>
  <si>
    <t>9,22</t>
  </si>
  <si>
    <t>7,68</t>
  </si>
  <si>
    <t>Зеленый картомайзер емкостью 2.5 мл. Сопротивление атомайзера 1.8 - 2.8 Ом. Материал поликорбонат. Совместим с VaporFi™ Pulse, Pro, Rebel</t>
  </si>
  <si>
    <t>Прозрачный картомайзер емкостью 2.5 мл. Сопротивление атомайзера 1.8 - 2.8 Ом. Материал поликорбонат. Совместим с VaporFi™ Pulse, Pro, Rebel</t>
  </si>
  <si>
    <t>Розовый картомайзер емкостью 2.5 мл. Сопротивление атомайзера 1.8 - 2.8 Ом. Материал поликорбонат. Совместим с VaporFi™ Pulse, Pro, Rebel</t>
  </si>
  <si>
    <t>Серый картомайзер емкостью 2.5 мл. Сопротивление атомайзера 1.8 - 2.8 Ом. Материал поликорбонат. Совместим с VaporFi™ Pulse, Pro, Rebel</t>
  </si>
  <si>
    <t>Синий картомайзер емкостью 2.5 мл. Сопротивление атомайзера 1.8 - 2.8 Ом. Материал поликорбонат. Совместим с VaporFi™ Pulse, Pro, Rebel</t>
  </si>
  <si>
    <t>Белый картомайзер емкостью 1.5 мл. Сопротивление атомайзера 1.8 - 2.8 Ом. Материал поликорбонат. Совместим с VaporFi™ Pulse, Pro, Rebel</t>
  </si>
  <si>
    <t>12,32</t>
  </si>
  <si>
    <t>11,74</t>
  </si>
  <si>
    <t>9,78</t>
  </si>
  <si>
    <t>Желтый картомайзер емкостью 1.5 мл. Сопротивление атомайзера 1.8 - 2.8 Ом. Материал поликорбонат. Совместим с VaporFi™ Pulse, Pro, Rebel</t>
  </si>
  <si>
    <t>Зеленый картомайзер емкостью 1.5 мл. Сопротивление атомайзера 1.8 - 2.8 Ом. Материал поликорбонат. Совместим с VaporFi™ Pulse, Pro, Rebel</t>
  </si>
  <si>
    <t>Красный картомайзер емкостью 1.5 мл. Сопротивление атомайзера 1.8 - 2.8 Ом. Материал поликорбонат. Совместим с VaporFi™ Pulse, Pro, Rebel</t>
  </si>
  <si>
    <t>Оранжевый картомайзер емкостью 1.5 мл. Сопротивление атомайзера 1.8 - 2.8 Ом. Материал поликорбонат. Совместим с VaporFi™ Pulse, Pro, Rebel</t>
  </si>
  <si>
    <t>Розовый картомайзер емкостью 1.5 мл. Сопротивление атомайзера 1.8 - 2.8 Ом. Материал поликорбонат. Совместим с VaporFi™ Pulse, Pro, Rebel</t>
  </si>
  <si>
    <t>Серебристый картомайзер емкостью 1.5 мл. Сопротивление атомайзера 1.8 - 2.8 Ом. Материал поликорбонат. Совместим с VaporFi™ Pulse, Pro, Rebel</t>
  </si>
  <si>
    <t>Синий картомайзер емкостью 1.5 мл. Сопротивление атомайзера 1.8 - 2.8 Ом. Материал поликорбонат. Совместим с VaporFi™ Pulse, Pro, Rebel</t>
  </si>
  <si>
    <t>Черный картомайзер емкостью 1.5 мл. Сопротивление атомайзера 1.8 - 2.8 Ом. Материал поликорбонат. Совместим с VaporFi™ Pulse, Pro, Rebel</t>
  </si>
  <si>
    <t>Картомайзер емкостью 3 мл. Сопротивление атомайзера 1.6 Ом. Материал поликорбонат. Совместим с VaporFi™ Pulse, Pro, Rebel</t>
  </si>
  <si>
    <t>20,16</t>
  </si>
  <si>
    <t>19,20</t>
  </si>
  <si>
    <t>16,00</t>
  </si>
  <si>
    <t>Картомайзер с сопротивлением атомайзера 1.6 Ом. В упаковке 5 штук. Совместим с VaporFi™ TITAN Dual Head Cartomizer Tank</t>
  </si>
  <si>
    <t>20,25</t>
  </si>
  <si>
    <t>19,29</t>
  </si>
  <si>
    <t>16,07</t>
  </si>
  <si>
    <t>Серебристый картомайзер емкостью 2.5 мл., длина 71 мм. Сопротивление атомайзера 1.8 Ом. Материал поликорбонат. Совместим с АКБ Rocket, Rebel, Pro 650, Pro 1000, Pro Variable, Pulse Battery через переходник VaporFi™ Collar и Rebel Battery без переходника</t>
  </si>
  <si>
    <t>54,61</t>
  </si>
  <si>
    <t>52,01</t>
  </si>
  <si>
    <t>43,34</t>
  </si>
  <si>
    <t>Черный картомайзер емкостью 2.5 мл., длина 71 мм. Сопротивление атомайзера 1.8 Ом. Материал поликорбонат. Совместим с АКБ Rocket, Rebel, Pro 650, Pro 1000, Pro Variable, Pulse Battery через переходник VaporFi™ Collar и Rebel Battery без переходника</t>
  </si>
  <si>
    <t>4.3 Клиромайзеры VaporFi</t>
  </si>
  <si>
    <t>Желтый клиромайзер емкостью 3.0 мл, с несменным атомайзером, сопротивление атомайзера 1.8 - 2.8 Ом. Материал поликорбанат. Совместим с VaporFi Pulse, Pro, Rebel</t>
  </si>
  <si>
    <t>13,20</t>
  </si>
  <si>
    <t>12,58</t>
  </si>
  <si>
    <t>10,48</t>
  </si>
  <si>
    <t>Зеленый клиромайзер емкостью 3.0 мл, с несменным атомайзером, сопротивление атомайзера 1.8 - 2.8 Ом. Материал поликорбанат. Совместим с VaporFi Pulse, Pro, Rebel</t>
  </si>
  <si>
    <t>Красный клиромайзер емкостью 3.0 мл, с несменным атомайзером, сопротивление атомайзера 1.8 - 2.8 Ом. Материал поликорбанат. Совместим с VaporFi Pulse, Pro, Rebel</t>
  </si>
  <si>
    <t>Оранжевый клиромайзер емкостью 3.0 мл, с несменным атомайзером, сопротивление атомайзера 1.8 - 2.8 Ом. Материал поликорбанат. Совместим с VaporFi Pulse, Pro, Rebel</t>
  </si>
  <si>
    <t>Розовый клиромайзер емкостью 3.0 мл, с несменным атомайзером, сопротивление атомайзера 1.8 - 2.8 Ом. Материал поликорбанат. Совместим с VaporFi Pulse, Pro, Rebel</t>
  </si>
  <si>
    <t>Серебристый клиромайзер емкостью 3.0 мл, с несменным атомайзером, сопротивление атомайзера 1.8 - 2.8 Ом. Материал поликорбанат. Совместим с VaporFi Pulse, Pro, Rebel</t>
  </si>
  <si>
    <t>Синий клиромайзер емкостью 3.0 мл, с несменным атомайзером, сопротивление атомайзера 1.8 - 2.8 Ом. Материал поликорбанат. Совместим с VaporFi Pulse, Pro, Rebel</t>
  </si>
  <si>
    <t>Фиолетовый клиромайзер емкостью 3.0 мл, с несменным атомайзером, сопротивление атомайзера 1.8 - 2.8 Ом. Материал поликорбанат. Совместим с VaporFi Pulse, Pro, Rebel</t>
  </si>
  <si>
    <t>Черный клиромайзер емкостью 3.0 мл, с несменным атомайзером, сопротивление атомайзера 1.8 - 2.8 Ом. Материал поликорбанат. Совместим с VaporFi Pulse, Pro, Rebel</t>
  </si>
  <si>
    <t>Клиромайзер емкостью 2.5 мл. Сопротивление атомайзера 1.8 - 2.8 Ом. Совместим с VaporFi™ Pulse, Pro, Rebel</t>
  </si>
  <si>
    <t>35,22</t>
  </si>
  <si>
    <t>33,55</t>
  </si>
  <si>
    <t>27,95</t>
  </si>
  <si>
    <t>Клиромайзер емкостью 3.5 мл, длинна 70 мм. Сопротивление атомайзера 1.8 Ом. Совместим с VaporFi Rebel и Pro варивальт аккумулятором</t>
  </si>
  <si>
    <t>68,32</t>
  </si>
  <si>
    <t>65,07</t>
  </si>
  <si>
    <t>54,22</t>
  </si>
  <si>
    <t>4.4 Атомайзеры VaporFi / Атомайзер VaporFi™ Atomizer Heads (CLEAR</t>
  </si>
  <si>
    <t>Атомайзер размером 1.8-2.0. 5 штук в упаковке. Совместим с VaporFi™ CLEAR Clearomizer Tank</t>
  </si>
  <si>
    <t>11,44</t>
  </si>
  <si>
    <t>10,90</t>
  </si>
  <si>
    <t>9,08</t>
  </si>
  <si>
    <t>Атомайзер размером 2.1-2.3. 5 штук в упаковке. Совместим с VaporFi™ CLEAR Clearomizer Tank</t>
  </si>
  <si>
    <t>Атомайзер размером 2.4-2.6. 5 штук в упаковке. Совместим с VaporFi™ CLEAR Clearomizer Tank</t>
  </si>
  <si>
    <t>4.4 Атомайзеры VaporFi / Атомайзер VaporFi™ Atomizer Heads (PRO-L and Platinum</t>
  </si>
  <si>
    <t>Атомайзер размером 1.8-2.0. 5 штук в упаковке. Совместим с VaporFi™ PRO-L Clearomizer Tank высотой 2.5, VaporFi™ PLATINUM Clearomizer Tank</t>
  </si>
  <si>
    <t>Атомайзер размером 2.1-2.3. 5 штук в упаковке. Совместим с VaporFi™ PRO-L Clearomizer Tank высотой 2.5, VaporFi™ PLATINUM Clearomizer Tank</t>
  </si>
  <si>
    <t>Атомайзер размером 2.4-2.6. 5 штук в упаковке. Совместим с VaporFi™ PRO-L Clearomizer Tank высотой 2.5, VaporFi™ PLATINUM Clearomizer Tank</t>
  </si>
  <si>
    <t>4.4 Атомайзеры VaporFi / Атомайзер VaporFi™ Atomizer Heads (PRO-XL</t>
  </si>
  <si>
    <t>Атомайзер размером 1.8-2.0. 5 штук в упаковке. Совместим с VaporFi™ PRO-XL Clearomizer Tank высотой 3</t>
  </si>
  <si>
    <t>Атомайзер размером 2.1-2.3. 5 штук в упаковке. Совместим с VaporFi™ PRO-XL Clearomizer Tank высотой 3</t>
  </si>
  <si>
    <t>Атомайзер размером 2.4-2.6. 5 штук в упаковке. Совместим с VaporFi™ PRO-XL Clearomizer Tank высотой 3</t>
  </si>
  <si>
    <t>4.4 Атомайзеры VaporFi / Атомайзер VaporFi™ Titanium &amp; Rocket Atomizer (1.8</t>
  </si>
  <si>
    <t>Атомайзер сопротивлением 1.8 Ом. 5 штук в упаковке. Совместим с VaporFi™ Titanium tank, VaporFi™ Rocket Tank</t>
  </si>
  <si>
    <t>28,18</t>
  </si>
  <si>
    <t>26,84</t>
  </si>
  <si>
    <t>22,36</t>
  </si>
  <si>
    <t>4.5 АКБ VaporFi</t>
  </si>
  <si>
    <t>600 мАч, длинна 35 мм. Совместим с VaporFi™ Rebel Starter Kit</t>
  </si>
  <si>
    <t>17,60</t>
  </si>
  <si>
    <t>16,77</t>
  </si>
  <si>
    <t>13,97</t>
  </si>
  <si>
    <t>2200 мАч, длинна 65 мм. Совместим с VaporFi™ Rebel Starter Kit</t>
  </si>
  <si>
    <t>Белый АКБ, длинной 65 мм, совместим с VaporFi™ Air Starter Kit, картомайзером VaporFi™ Air Cartomizer</t>
  </si>
  <si>
    <t>26,41</t>
  </si>
  <si>
    <t>25,16</t>
  </si>
  <si>
    <t>20,96</t>
  </si>
  <si>
    <t>Черный АКБ, длинной 65 мм, совместим с VaporFi™ Air Starter Kit, картомайзером VaporFi™ Air Cartomizer</t>
  </si>
  <si>
    <t>Белый АКБ, заряжается через MicroUSB. Cовместим с VaporFI Pro Starter KIT, картомайзерами/клиромайзерами/танками Pro-L, Pro-XL, Platinum, Premium, Tank, Tintan Dual</t>
  </si>
  <si>
    <t>29,94</t>
  </si>
  <si>
    <t>28,52</t>
  </si>
  <si>
    <t>23,76</t>
  </si>
  <si>
    <t>Желтый АКБ, заряжается через MicroUSB. Cовместим с VaporFI Pro Starter KIT, картомайзерами/клиромайзерами/танками Pro-L, Pro-XL, Platinum, Premium, Tank, Tintan Dual</t>
  </si>
  <si>
    <t>Зеленый АКБ, заряжается через MicroUSB. Cовместим с VaporFI Pro Starter KIT, картомайзерами/клиромайзерами/танками Pro-L, Pro-XL, Platinum, Premium, Tank, Tintan Dual</t>
  </si>
  <si>
    <t>Красный АКБ, заряжается через MicroUSB. Cовместим с VaporFI Pro Starter KIT, картомайзерами/клиромайзерами/танками Pro-L, Pro-XL, Platinum, Premium, Tank, Tintan Dual</t>
  </si>
  <si>
    <t>Оранжевый АКБ, заряжается через MicroUSB. Cовместим с VaporFI Pro Starter KIT, картомайзерами/клиромайзерами/танками Pro-L, Pro-XL, Platinum, Premium, Tank, Tintan Dual</t>
  </si>
  <si>
    <t>Розовый АКБ, заряжается через MicroUSB. Cовместим с VaporFI Pro Starter KIT, картомайзерами/клиромайзерами/танками Pro-L, Pro-XL, Platinum, Premium, Tank, Tintan Dual</t>
  </si>
  <si>
    <t>Серебристый АКБ, заряжается через MicroUSB. Cовместим с VaporFI Pro Starter KIT, картомайзерами/клиромайзерами/танками Pro-L, Pro-XL, Platinum, Premium, Tank, Tintan Dual</t>
  </si>
  <si>
    <t>Синий АКБ, заряжается через MicroUSB. Cовместим с VaporFI Pro Starter KIT, картомайзерами/клиромайзерами/танками Pro-L, Pro-XL, Platinum, Premium, Tank, Tintan Dual</t>
  </si>
  <si>
    <t>Фиолетовый АКБ, заряжается через MicroUSB. Cовместим с VaporFI Pro Starter KIT, картомайзерами/клиромайзерами/танками Pro-L, Pro-XL, Platinum, Premium, Tank, Tintan Dual</t>
  </si>
  <si>
    <t>Черный АКБ, заряжается через MicroUSB. Cовместим с VaporFI Pro Starter KIT, картомайзерами/клиромайзерами/танками Pro-L, Pro-XL, Platinum, Premium, Tank, Tintan Dual</t>
  </si>
  <si>
    <t>АКБ совместим с VaporFI Pro Starter KIT, картомайзерами/клиромайзерами/танками Pro-L, Pro-XL, Platinum, Premium, Tank, Tintan Dual</t>
  </si>
  <si>
    <t>32,58</t>
  </si>
  <si>
    <t>31,03</t>
  </si>
  <si>
    <t>25,85</t>
  </si>
  <si>
    <t>Белый АКБ, заряжается через MiniUSB. Повышенная мощность, совместим с VaporFI Pro Starter KIT, картомайзерами/клиромайзерами/танками Pro-L, Pro-XL, Platinum, Premium, Tank, Tintan Dual</t>
  </si>
  <si>
    <t>33,46</t>
  </si>
  <si>
    <t>31,87</t>
  </si>
  <si>
    <t>26,55</t>
  </si>
  <si>
    <t>Желтый АКБ, заряжается через MiniUSB. Повышенная емкость, совместим с VaporFI Pro Starter KIT, картомайзерами/клиромайзерами/танками Pro-L, Pro-XL, Platinum, Premium, Tank, Tintan Dual</t>
  </si>
  <si>
    <t>Зеленый АКБ, заряжается через MiniUSB. Повышенная емкость, совместим с VaporFI Pro Starter KIT, картомайзерами/клиромайзерами/танками Pro-L, Pro-XL, Platinum, Premium, Tank, Tintan Dual</t>
  </si>
  <si>
    <t>Красный АКБ, заряжается через MiniUSB. Повышенная емкость, совместим с VaporFI Pro Starter KIT, картомайзерами/клиромайзерами/танками Pro-L, Pro-XL, Platinum, Premium, Tank, Tintan Dual</t>
  </si>
  <si>
    <t>Оранжевый АКБ, заряжается через MiniUSB. Повышенная емкость, совместим с VaporFI Pro Starter KIT, картомайзерами/клиромайзерами/танками Pro-L, Pro-XL, Platinum, Premium, Tank, Tintan Dual</t>
  </si>
  <si>
    <t>Розовый АКБ, заряжается через MiniUSB. Повышенная емкость, совместим с VaporFI Pro Starter KIT, картомайзерами/клиромайзерами/танками Pro-L, Pro-XL, Platinum, Premium, Tank, Tintan Dual</t>
  </si>
  <si>
    <t>Серебристый АКБ, заряжается через MiniUSB. Повышенная емкость, совместим с VaporFI Pro Starter KIT, картомайзерами/клиромайзерами/танками Pro-L, Pro-XL, Platinum, Premium, Tank, Tintan Dual</t>
  </si>
  <si>
    <t>Синий АКБ, заряжается через MiniUSB. Повышенная емкость, совместим с VaporFI Pro Starter KIT, картомайзерами/клиромайзерами/танками Pro-L, Pro-XL, Platinum, Premium, Tank, Tintan Dual</t>
  </si>
  <si>
    <t>Фиолетовый АКБ, заряжается через MiniUSB. Повышенная емкость, совместим с VaporFI Pro Starter KIT, картомайзерами/клиромайзерами/танками Pro-L, Pro-XL, Platinum, Premium, Tank, Tintan Dual</t>
  </si>
  <si>
    <t>Черный АКБ, заряжается через MiniUSB. Повышенная емкость, совместим с VaporFI Pro Starter KIT, картомайзерами/клиромайзерами/танками Pro-L, Pro-XL, Platinum, Premium, Tank, Tintan Dual</t>
  </si>
  <si>
    <t>Черный АКБ, повышенной емкости 1000 мАч, варивольф, совместим с VaporFI Pro Starter KIT, картомайзерами/клиромайзерами/танками Pro-L, Pro-XL, Platinum, Premium, Tank, Tintan Dual</t>
  </si>
  <si>
    <t>57,24</t>
  </si>
  <si>
    <t>54,52</t>
  </si>
  <si>
    <t>45,43</t>
  </si>
  <si>
    <t>Серебристый АКБ, повышенной емкости 1600 мАч, длинна 105 мм, варивольф, совместим с картомайзерами/клиромайзерами/танками Premium , Clear , Pro-l/XL Tank без переходника и Rocket, Platinum, Titanium Tank через переходник VaporFi™ Rocket Collar</t>
  </si>
  <si>
    <t>67,81</t>
  </si>
  <si>
    <t>64,59</t>
  </si>
  <si>
    <t>53,82</t>
  </si>
  <si>
    <t>Черный АКБ, повышенной емкости 1600 мАч, длинна 105 мм, варивольф, совместим с картомайзерами/клиромайзерами/танками Premium , Clear , Pro-l/XL Tank без переходника и Rocket, Platinum, Titanium Tank через переходник VaporFi™ Rocket Collar</t>
  </si>
  <si>
    <t>4.6 Прочие аксессуары VaporFi</t>
  </si>
  <si>
    <t>Втулка VaporFi™ Collar</t>
  </si>
  <si>
    <t>2,24</t>
  </si>
  <si>
    <t>2,14</t>
  </si>
  <si>
    <t>1,78</t>
  </si>
  <si>
    <t>Совместима с VaporFi™ Platinum Cartomizer, Titan Dual Head Tank Cartomizer, Tank Cartomizer</t>
  </si>
  <si>
    <t>3,41</t>
  </si>
  <si>
    <t>3,25</t>
  </si>
  <si>
    <t>2,70</t>
  </si>
  <si>
    <t>Селиконовая насадка VaporFi™ Drip Tips (3 Pack)</t>
  </si>
  <si>
    <t>Совместимость с VaporFi™ Pro Batteries (650 mAh / 1000 mAh / Convertible), VaporFi™ Rocket Battery</t>
  </si>
  <si>
    <t>4,50</t>
  </si>
  <si>
    <t>4,29</t>
  </si>
  <si>
    <t>3,57</t>
  </si>
  <si>
    <t>4.7 Жидкости VaporFi (USA)</t>
  </si>
  <si>
    <t>Американский красный табак 30 мл., крепость 00 мг., премиум качество</t>
  </si>
  <si>
    <t>10,39</t>
  </si>
  <si>
    <t>9,90</t>
  </si>
  <si>
    <t>8,25</t>
  </si>
  <si>
    <t>Жидкость VaporFi™ American Red Tobacco (Американский красный табак) (30 ML) - 06mg</t>
  </si>
  <si>
    <t>Американский красный табак 30 мл., крепость 06 мг., премиум качество</t>
  </si>
  <si>
    <t>Жидкость VaporFi™ American Red Tobacco (Американский красный табак) (30 ML) - 12mg</t>
  </si>
  <si>
    <t>Американский красный табак 30 мл., крепость 12 мг., премиум качество</t>
  </si>
  <si>
    <t>Жидкость VaporFi™ Appletini (Зеленое яблоко) (30 ML) - 00mg</t>
  </si>
  <si>
    <t>Зеленое яблоко 30 мл., крепость 00 мг., премиум качество</t>
  </si>
  <si>
    <t>Жидкость VaporFi™ Appletini (Зеленое яблоко) (30 ML) - 06mg</t>
  </si>
  <si>
    <t>Зеленое яблоко 30 мл., крепость 06 мг., премиум качество</t>
  </si>
  <si>
    <t>Жидкость VaporFi™ Appletini (Зеленое яблоко) (30 ML) - 18mg</t>
  </si>
  <si>
    <t>Зеленое яблоко 30 мл., крепость 18 мг., премиум качество</t>
  </si>
  <si>
    <t>Жидкость VaporFi™ BlueBerry (Черника) (30 ML) - 00mg</t>
  </si>
  <si>
    <t>Черника 30 мл., крепость 00 мг., премиум качество</t>
  </si>
  <si>
    <t>Жидкость VaporFi™ BlueBerry (Черника) (30 ML) - 06mg</t>
  </si>
  <si>
    <t>Черника 30 мл., крепость 06 мг., премиум качество</t>
  </si>
  <si>
    <t>Жидкость VaporFi™ BlueBerry (Черника) (30 ML) - 12mg</t>
  </si>
  <si>
    <t>Черника 30 мл., крепость 12 мг., премиум качество</t>
  </si>
  <si>
    <t>Жидкость VaporFi™ BlueBerry (Черника) (30 ML) - 18mg</t>
  </si>
  <si>
    <t>Черника 30 мл., крепость 18 мг., премиум качество</t>
  </si>
  <si>
    <t>Жидкость VaporFi™ Cherry (Вишня) (30 ML) - 00mg</t>
  </si>
  <si>
    <t>Вишня 30 мл., крепость 00 мг., премиум качество</t>
  </si>
  <si>
    <t>Жидкость VaporFi™ Cherry (Вишня) (30 ML) - 06mg</t>
  </si>
  <si>
    <t>Вишня 30 мл., крепость 06 мг., премиум качество</t>
  </si>
  <si>
    <t>Жидкость VaporFi™ Cherry (Вишня) (30 ML) - 18mg</t>
  </si>
  <si>
    <t>Вишня 30 мл., крепость 18 мг., премиум качество</t>
  </si>
  <si>
    <t>Жидкость VaporFi™ Cherry (Вишня) (30 ML) - 24mg</t>
  </si>
  <si>
    <t>Вишня 30 мл., крепость 24 мг., премиум качество</t>
  </si>
  <si>
    <t>Жидкость VaporFi™ Chocolate Delight (Шоколад) (30 ML) - 06mg</t>
  </si>
  <si>
    <t>Шоколад 30 мл., крепость 06 мг., премиум качество</t>
  </si>
  <si>
    <t>Жидкость VaporFi™ Chocolate Delight (Шоколад) (30 ML) - 18mg</t>
  </si>
  <si>
    <t>Шоколад 30 мл., крепость 18 мг., премиум качество</t>
  </si>
  <si>
    <t>Жидкость VaporFi™ Classic Tobacco (Классический табак) (30 ML) - 12mg</t>
  </si>
  <si>
    <t>Классический табак 30 мл., крепость 12 мг., премиум качество</t>
  </si>
  <si>
    <t>Жидкость VaporFi™ Classic Tobacco (Классический табак) (30 ML) - 24mg</t>
  </si>
  <si>
    <t>Классический табак 30 мл., крепость 24 мг., премиум качество</t>
  </si>
  <si>
    <t>Жидкость VaporFi™ Cola Blast (Кола с содой) (30 ML) - 18mg</t>
  </si>
  <si>
    <t>Кола с содой 30 мл., крепость 18 мг., премиум качество</t>
  </si>
  <si>
    <t>Жидкость VaporFi™ Cotton Candy (Конфеты) (30 ML) - 00mg</t>
  </si>
  <si>
    <t>Конфеты 30 мл., крепость 00 мг., премиум качество</t>
  </si>
  <si>
    <t>Жидкость VaporFi™ Cotton Candy (Конфеты) (30 ML) - 06mg</t>
  </si>
  <si>
    <t>Конфеты 30 мл., крепость 06 мг., премиум качество</t>
  </si>
  <si>
    <t>Жидкость VaporFi™ Cotton Candy (Конфеты) (30 ML) - 12mg</t>
  </si>
  <si>
    <t>Конфеты 30 мл., крепость 12 мг., премиум качество</t>
  </si>
  <si>
    <t>Жидкость VaporFi™ Cotton Candy (Конфеты) (30 ML) - 18mg</t>
  </si>
  <si>
    <t>Конфеты 30 мл., крепость 18 мг., премиум качество</t>
  </si>
  <si>
    <t>Жидкость VaporFi™ Double Apple Hookah (Двойное яблоко) (30 ML) - 00mg</t>
  </si>
  <si>
    <t>Двойная насыщенность вкуса яблока, кальян 30 мл., крепость 00 мг., премиум качество</t>
  </si>
  <si>
    <t>Жидкость VaporFi™ Double Apple Hookah (Двойное яблоко) (30 ML) - 06mg</t>
  </si>
  <si>
    <t>Двойное яблоко, кальян 30 мл., крепость 06 мг., премиум качество</t>
  </si>
  <si>
    <t>Жидкость VaporFi™ Double Apple Hookah (Двойное яблоко) (30 ML) - 18mg</t>
  </si>
  <si>
    <t>Двойное яблоко, кальян 30 мл., крепость 18 мг., премиум качество</t>
  </si>
  <si>
    <t>Жидкость VaporFi™ Double Apple Hookah (Двойное яблоко) (30 ML) - 24mg</t>
  </si>
  <si>
    <t>Двойное яблоко, кальян 30 мл., крепость 24 мг., премиум качество</t>
  </si>
  <si>
    <t>Жидкость VaporFi™ Grape Hookah (Виноградный кальян) (30 ML) - 00mg</t>
  </si>
  <si>
    <t>Виноградный кальян 30 мл., крепость 00 мг., премиум качество</t>
  </si>
  <si>
    <t>Жидкость VaporFi™ Grape Hookah (Виноградный кальян) (30 ML) - 06mg</t>
  </si>
  <si>
    <t>Виноградный кальян 30 мл., крепость 06 мг., премиум качество</t>
  </si>
  <si>
    <t>Жидкость VaporFi™ Grape Hookah (Виноградный кальян) (30 ML) - 18mg</t>
  </si>
  <si>
    <t>Виноградный кальян 30 мл., крепость 18 мг., премиум качество</t>
  </si>
  <si>
    <t>Жидкость VaporFi™ Java Jolt (Кофе с сигаретами) (30 ML) - 00mg</t>
  </si>
  <si>
    <t>Кофе с сигаретами 30 мл., крепость 00 мг., премиум качество</t>
  </si>
  <si>
    <t>Жидкость VaporFi™ Java Jolt (Кофе с сигаретами) (30 ML) - 06mg</t>
  </si>
  <si>
    <t>Кофе с сигаретами 30 мл., крепость 06 мг., премиум качество</t>
  </si>
  <si>
    <t>Жидкость VaporFi™ Java Jolt (Кофе с сигаретами) (30 ML) - 12mg</t>
  </si>
  <si>
    <t>Лайм-лемон 30 мл., крепость 12 мг., премиум качество</t>
  </si>
  <si>
    <t>Жидкость VaporFi™ Java Jolt (Кофе с сигаретами) (30 ML) - 18mg</t>
  </si>
  <si>
    <t>Кофе с сигаретами 30 мл., крепость 18 мг., премиум качество</t>
  </si>
  <si>
    <t>Жидкость VaporFi™ Lemon Lime (Лайм-лимон) (30 ML) - 00mg</t>
  </si>
  <si>
    <t>Лайм-лимон 30 мл., крепость 00 мг., премиум качество</t>
  </si>
  <si>
    <t>Жидкость VaporFi™ Lemon Lime (Лайм-лимон) (30 ML) - 06mg</t>
  </si>
  <si>
    <t>Лайм-лимон 30 мл., крепость 06 мг., премиум качество</t>
  </si>
  <si>
    <t>Жидкость VaporFi™ Lemon Lime (Лайм-лимон) (30 ML) - 18mg</t>
  </si>
  <si>
    <t>Лайм-лимон 30 мл., крепость 18 мг., премиум качество</t>
  </si>
  <si>
    <t>Жидкость VaporFi™ Mighty Menthol (Ментол) (30 ML) - 00mg</t>
  </si>
  <si>
    <t>Ментол 30 мл., крепость 00 мг., премиум качество</t>
  </si>
  <si>
    <t>Жидкость VaporFi™ Mighty Menthol (Ментол) (30 ML) - 06mg</t>
  </si>
  <si>
    <t>Ментол 30 мл., крепость 06 мг., премиум качество</t>
  </si>
  <si>
    <t>Жидкость VaporFi™ Mighty Menthol (Ментол) (30 ML) - 12mg</t>
  </si>
  <si>
    <t>Ментол 30 мл., крепость 12 мг., премиум качество</t>
  </si>
  <si>
    <t>Жидкость VaporFi™ Mighty Menthol (Ментол) (30 ML) - 18mg</t>
  </si>
  <si>
    <t>Ментол 30 мл., крепость 18 мг., премиум качество</t>
  </si>
  <si>
    <t>Жидкость VaporFi™ Orange Crush (Апельсин) (30 ML) - 00mg</t>
  </si>
  <si>
    <t>Апельсин 30 мл., крепость 00 мг., премиум качество</t>
  </si>
  <si>
    <t>Жидкость VaporFi™ Orange Crush (Апельсин) (30 ML) - 06mg</t>
  </si>
  <si>
    <t>Апельсин 30 мл., крепость 06 мг., премиум качество</t>
  </si>
  <si>
    <t>Жидкость VaporFi™ Orange Crush (Апельсин) (30 ML) - 12mg</t>
  </si>
  <si>
    <t>Апельсин 30 мл., крепость 12 мг., премиум качество</t>
  </si>
  <si>
    <t>Жидкость VaporFi™ Orange Crush (Апельсин) (30 ML) - 18mg</t>
  </si>
  <si>
    <t>Апельсин 30 мл., крепость 18 мг., премиум качество</t>
  </si>
  <si>
    <t>Жидкость VaporFi™ Peachy Keen (Персик) (30 ML) - 00mg</t>
  </si>
  <si>
    <t>Персик 30 мл., крепость 00 мг., премиум качество</t>
  </si>
  <si>
    <t>Жидкость VaporFi™ Peachy Keen (Персик) (30 ML) - 06mg</t>
  </si>
  <si>
    <t>Персик 30 мл., крепость 06 мг., премиум качество</t>
  </si>
  <si>
    <t>Жидкость VaporFi™ Peachy Keen (Персик) (30 ML) - 12mg</t>
  </si>
  <si>
    <t>Персик 30 мл., крепость 12 мг., премиум качество</t>
  </si>
  <si>
    <t>Жидкость VaporFi™ Peachy Keen (Персик) (30 ML) - 18mg</t>
  </si>
  <si>
    <t>Персик 30 мл., крепость 18 мг., премиум качество</t>
  </si>
  <si>
    <t>Жидкость VaporFi™ Pina Colada (Пина колада) (30 ML) - 00mg</t>
  </si>
  <si>
    <t>Пина колада 30 мл., крепость 00 мг., премиум качество</t>
  </si>
  <si>
    <t>Жидкость VaporFi™ Pina Colada (Пина колада) (30 ML) - 06mg</t>
  </si>
  <si>
    <t>Пина колада 30 мл., крепость 06 мг., премиум качество</t>
  </si>
  <si>
    <t>Жидкость VaporFi™ Pina Colada (Пина колада) (30 ML) - 12mg</t>
  </si>
  <si>
    <t>Пина колада 30 мл., крепость 12 мг., премиум качество</t>
  </si>
  <si>
    <t>Жидкость VaporFi™ Pina Colada (Пина колада) (30 ML) - 18mg</t>
  </si>
  <si>
    <t>Пина колада 30 мл., крепость 18 мг., премиум качество</t>
  </si>
  <si>
    <t>Жидкость VaporFi™ Red Hot Cinnamon (Красная корица) (30 ML) - 00mg</t>
  </si>
  <si>
    <t>Красная корица 30 мл., крепость 00 мг., премиум качество</t>
  </si>
  <si>
    <t>Жидкость VaporFi™ Red Hot Cinnamon (Красная корица) (30 ML) - 06mg</t>
  </si>
  <si>
    <t>Красная корица 30 мл., крепость 06 мг., премиум качество</t>
  </si>
  <si>
    <t>Жидкость VaporFi™ Red Hot Cinnamon (Красная корица) (30 ML) - 12mg</t>
  </si>
  <si>
    <t>Красная корица 30 мл., крепость 12 мг., премиум качество</t>
  </si>
  <si>
    <t>Жидкость VaporFi™ Red Hot Cinnamon (Красная корица) (30 ML) - 18mg</t>
  </si>
  <si>
    <t>Красная корица 30 мл., крепость 18 мг., премиум качество</t>
  </si>
  <si>
    <t>Жидкость VaporFi™ Strawberrylicious (Клубника) (30 ML) - 00mg</t>
  </si>
  <si>
    <t>Клубника 30 мл., крепость 00 мг., премиум качество</t>
  </si>
  <si>
    <t>Жидкость VaporFi™ Strawberrylicious (Клубника) (30 ML) - 06mg</t>
  </si>
  <si>
    <t>Арбуз 30 мл., крепость 06 мг., премиум качество</t>
  </si>
  <si>
    <t>Жидкость VaporFi™ Strawberrylicious (Клубника) (30 ML) - 12mg</t>
  </si>
  <si>
    <t>Арбуз 30 мл., крепость 12 мг., премиум качество</t>
  </si>
  <si>
    <t>Жидкость VaporFi™ Strawberrylicious (Клубника) (30 ML) - 18mg</t>
  </si>
  <si>
    <t>Арбуз 30 мл., крепость 18 мг., премиум качество</t>
  </si>
  <si>
    <t>Жидкость VaporFi™ Very Vanilla (Ваниль) (30 ML) - 00mg</t>
  </si>
  <si>
    <t>Ваниль 30 мл., крепость 00 мг., премиум качество</t>
  </si>
  <si>
    <t>Жидкость VaporFi™ Very Vanilla (Ваниль) (30 ML) - 06mg</t>
  </si>
  <si>
    <t>Ваниль 30 мл., крепость 06 мг., премиум качество</t>
  </si>
  <si>
    <t>Жидкость VaporFi™ Very Vanilla (Ваниль) (30 ML) - 12mg</t>
  </si>
  <si>
    <t>Ваниль 30 мл., крепость 12 мг., премиум качество</t>
  </si>
  <si>
    <t>Жидкость VaporFi™ Very Vanilla (Ваниль) (30 ML) - 18mg</t>
  </si>
  <si>
    <t>Ваниль 30 мл., крепость 18 мг., премиум качество</t>
  </si>
  <si>
    <t>Жидкость VaporFi™ Very Vanilla (Ваниль) (30 ML) - 24mg</t>
  </si>
  <si>
    <t>Ваниль 30 мл., крепость 24 мг., премиум качество</t>
  </si>
  <si>
    <t>Жидкость VaporFi™ Watermelon Wave (Арбуз) (30 ML) - 00mg</t>
  </si>
  <si>
    <t>Арбуз 30 мл., крепость 00 мг., премиум качество</t>
  </si>
  <si>
    <t>Жидкость VaporFi™ Watermelon Wave (Арбуз) (30 ML) - 06mg</t>
  </si>
  <si>
    <t>Жидкость VaporFi™ Watermelon Wave (Арбуз) (30 ML) - 12mg</t>
  </si>
  <si>
    <t>Жидкость VaporFi™ Classic Tobacco (Классический табак) (30 ML) - 00mg</t>
  </si>
  <si>
    <t>Классический табак 30 мл., крепость 00 мг., премиум качество</t>
  </si>
  <si>
    <t>Аксессуары ПК (ACME) - распродажа</t>
  </si>
  <si>
    <t>6,63</t>
  </si>
  <si>
    <t>6,32</t>
  </si>
  <si>
    <t>5,26</t>
  </si>
  <si>
    <t>Сумка для ноутбука АСМЕ 10М17</t>
  </si>
  <si>
    <t>20,27</t>
  </si>
  <si>
    <t>19,31</t>
  </si>
  <si>
    <t>16,09</t>
  </si>
  <si>
    <t>Чехол для планшетов АСМЕ 10I22</t>
  </si>
  <si>
    <t>37,57</t>
  </si>
  <si>
    <t>35,79</t>
  </si>
  <si>
    <t>29,82</t>
  </si>
  <si>
    <t>39,04</t>
  </si>
  <si>
    <t>37,19</t>
  </si>
  <si>
    <t>30,99</t>
  </si>
  <si>
    <t>69,15</t>
  </si>
  <si>
    <t>65,86</t>
  </si>
  <si>
    <t>54,88</t>
  </si>
  <si>
    <t>ACME PEANUT Беспроводная перезар. Мышь для ПК</t>
  </si>
  <si>
    <t>ACME PEANUT Беспроводная перезар. Мышь для ПК / Красная</t>
  </si>
  <si>
    <t>21,79</t>
  </si>
  <si>
    <t>20,76</t>
  </si>
  <si>
    <t>17,30</t>
  </si>
  <si>
    <t>ACME PEANUT Беспроводная перезар. Мышь для ПК / Белая</t>
  </si>
  <si>
    <t>Сервер</t>
  </si>
  <si>
    <t>Телекоммуникационный шкаф</t>
  </si>
  <si>
    <t>уточняйте</t>
  </si>
  <si>
    <t>договорная</t>
  </si>
  <si>
    <t>Проектор Epson EB-1925W</t>
  </si>
  <si>
    <t>Сервер маг. 7</t>
  </si>
  <si>
    <t>Сервер маг. 10</t>
  </si>
  <si>
    <t>Сервер маг. 8</t>
  </si>
  <si>
    <t>Сервер маг. 45</t>
  </si>
  <si>
    <t>Сервер офис Минск</t>
  </si>
  <si>
    <t>Сервер 458568-421 HP DL 380R05 E5405 1 G entry EU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</si>
</sst>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;-0"/>
    <numFmt numFmtId="165" formatCode="#,##0.00;(#,##0.00)"/>
  </numFmts>
  <fonts count="48">
    <font>
      <sz val="10.0"/>
      <color rgb="FF000000"/>
      <name val="Arial"/>
    </font>
    <font>
      <b/>
      <sz val="11.0"/>
      <color rgb="FF000000"/>
    </font>
    <font>
      <sz val="10.0"/>
      <color rgb="FF000000"/>
    </font>
    <font/>
    <font>
      <b/>
      <sz val="24.0"/>
      <color rgb="FF000000"/>
    </font>
    <font>
      <sz val="11.0"/>
      <color rgb="FF000000"/>
    </font>
    <font>
      <b/>
      <sz val="12.0"/>
      <color rgb="FFFFFFFF"/>
    </font>
    <font>
      <sz val="8.0"/>
      <color rgb="FF000000"/>
    </font>
    <font>
      <b/>
      <sz val="12.0"/>
      <color rgb="FF000000"/>
    </font>
    <font>
      <b/>
      <sz val="14.0"/>
      <color rgb="FF1155CC"/>
    </font>
    <font>
      <i/>
      <sz val="11.0"/>
      <color rgb="FF000000"/>
    </font>
    <font>
      <b/>
      <sz val="8.0"/>
      <color rgb="FF000000"/>
    </font>
    <font>
      <sz val="12.0"/>
      <color rgb="FFCC0000"/>
    </font>
    <font>
      <b/>
      <sz val="18.0"/>
      <color rgb="FFFFFFFF"/>
    </font>
    <font>
      <sz val="14.0"/>
      <color rgb="FFFFFFFF"/>
    </font>
    <font>
      <b/>
      <u/>
      <sz val="10.0"/>
      <color rgb="FF000000"/>
    </font>
    <font>
      <b/>
      <sz val="10.0"/>
      <color rgb="FF000000"/>
    </font>
    <font>
      <b/>
      <sz val="12.0"/>
      <color rgb="FFF4CCCC"/>
    </font>
    <font>
      <b/>
      <sz val="18.0"/>
      <color rgb="FFF4CCCC"/>
    </font>
    <font>
      <b/>
      <sz val="9.0"/>
      <color rgb="FF000000"/>
    </font>
    <font>
      <b/>
      <sz val="18.0"/>
      <color rgb="FFFF0000"/>
    </font>
    <font>
      <b/>
      <u/>
      <sz val="9.0"/>
      <color rgb="FFFF0000"/>
    </font>
    <font>
      <b/>
      <sz val="9.0"/>
      <color rgb="FFFF0000"/>
    </font>
    <font>
      <sz val="9.0"/>
      <color rgb="FF000000"/>
    </font>
    <font>
      <u/>
      <sz val="8.0"/>
      <color rgb="FF0000FF"/>
    </font>
    <font>
      <sz val="10.0"/>
      <color rgb="FFFF0000"/>
    </font>
    <font>
      <b/>
      <sz val="12.0"/>
      <color rgb="FF4A86E8"/>
    </font>
    <font>
      <sz val="8.0"/>
      <color rgb="FF0000FF"/>
    </font>
    <font>
      <color rgb="FF000000"/>
      <name val="Arial"/>
    </font>
    <font>
      <sz val="8.0"/>
      <color rgb="FFFF0000"/>
    </font>
    <font>
      <sz val="12.0"/>
      <color rgb="FF4A86E8"/>
    </font>
    <font>
      <u/>
      <sz val="10.0"/>
      <color rgb="FF0000FF"/>
    </font>
    <font>
      <sz val="10.0"/>
      <color rgb="FF0000FF"/>
    </font>
    <font>
      <b/>
      <sz val="8.0"/>
      <color rgb="FF0000FF"/>
    </font>
    <font>
      <b/>
      <sz val="8.0"/>
      <color rgb="FFFF0000"/>
    </font>
    <font>
      <b/>
      <u/>
      <sz val="10.0"/>
      <color rgb="FF0000FF"/>
    </font>
    <font>
      <b/>
      <sz val="10.0"/>
      <color rgb="FF0000FF"/>
    </font>
    <font>
      <b/>
      <sz val="12.0"/>
      <color rgb="FF0000FF"/>
    </font>
    <font>
      <b/>
      <sz val="8.0"/>
      <color rgb="FF999999"/>
    </font>
    <font>
      <b/>
      <sz val="10.0"/>
    </font>
    <font>
      <b/>
      <u/>
      <sz val="10.0"/>
      <color rgb="FF0000FF"/>
    </font>
    <font>
      <b/>
      <sz val="8.0"/>
      <color rgb="FF000000"/>
      <name val="Arial"/>
    </font>
    <font>
      <b/>
      <sz val="8.0"/>
      <color rgb="FF0000FF"/>
      <name val="Arial"/>
    </font>
    <font>
      <name val="Arial"/>
    </font>
    <font>
      <b/>
      <sz val="8.0"/>
      <color rgb="FF999999"/>
      <name val="Arial"/>
    </font>
    <font>
      <b/>
      <u/>
      <sz val="8.0"/>
      <color rgb="FF0000FF"/>
    </font>
    <font>
      <b/>
      <sz val="7.0"/>
      <color rgb="FF000000"/>
    </font>
    <font>
      <b/>
      <u/>
      <sz val="10.0"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8080"/>
        <bgColor rgb="FFFF8080"/>
      </patternFill>
    </fill>
    <fill>
      <patternFill patternType="solid">
        <fgColor rgb="FFC0C0C0"/>
        <bgColor rgb="FFC0C0C0"/>
      </patternFill>
    </fill>
    <fill>
      <patternFill patternType="solid">
        <fgColor rgb="FFFFD966"/>
        <bgColor rgb="FFFFD966"/>
      </patternFill>
    </fill>
    <fill>
      <patternFill patternType="solid">
        <fgColor rgb="FFFFFFC0"/>
        <bgColor rgb="FFFFFFC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shrinkToFit="0" wrapText="1"/>
    </xf>
    <xf borderId="2" fillId="0" fontId="3" numFmtId="0" xfId="0" applyAlignment="1" applyBorder="1" applyFont="1">
      <alignment shrinkToFit="0" wrapText="1"/>
    </xf>
    <xf borderId="0" fillId="0" fontId="4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center" readingOrder="0" shrinkToFit="0" vertical="center" wrapText="1"/>
    </xf>
    <xf borderId="3" fillId="2" fontId="6" numFmtId="0" xfId="0" applyAlignment="1" applyBorder="1" applyFill="1" applyFont="1">
      <alignment horizontal="center" readingOrder="0" shrinkToFit="0" vertical="center" wrapText="0"/>
    </xf>
    <xf borderId="3" fillId="2" fontId="6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shrinkToFit="0" wrapText="1"/>
    </xf>
    <xf borderId="5" fillId="0" fontId="7" numFmtId="0" xfId="0" applyAlignment="1" applyBorder="1" applyFont="1">
      <alignment horizontal="left" shrinkToFit="0" vertical="bottom" wrapText="0"/>
    </xf>
    <xf borderId="6" fillId="0" fontId="8" numFmtId="0" xfId="0" applyAlignment="1" applyBorder="1" applyFont="1">
      <alignment horizontal="left" readingOrder="0" shrinkToFit="0" vertical="center" wrapText="1"/>
    </xf>
    <xf borderId="7" fillId="0" fontId="9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left" readingOrder="0" shrinkToFit="0" vertical="center" wrapText="1"/>
    </xf>
    <xf borderId="8" fillId="0" fontId="3" numFmtId="0" xfId="0" applyAlignment="1" applyBorder="1" applyFont="1">
      <alignment shrinkToFit="0" wrapText="1"/>
    </xf>
    <xf borderId="6" fillId="0" fontId="10" numFmtId="0" xfId="0" applyAlignment="1" applyBorder="1" applyFont="1">
      <alignment horizontal="left" readingOrder="0" shrinkToFit="0" vertical="center" wrapText="1"/>
    </xf>
    <xf borderId="7" fillId="0" fontId="11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left" shrinkToFit="0" vertical="bottom" wrapText="0"/>
    </xf>
    <xf borderId="7" fillId="0" fontId="11" numFmtId="0" xfId="0" applyAlignment="1" applyBorder="1" applyFont="1">
      <alignment horizontal="center" readingOrder="0" shrinkToFit="0" vertical="center" wrapText="1"/>
    </xf>
    <xf borderId="6" fillId="0" fontId="10" numFmtId="49" xfId="0" applyAlignment="1" applyBorder="1" applyFont="1" applyNumberFormat="1">
      <alignment horizontal="left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0"/>
    </xf>
    <xf borderId="9" fillId="0" fontId="7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shrinkToFit="0" wrapText="1"/>
    </xf>
    <xf borderId="0" fillId="0" fontId="8" numFmtId="0" xfId="0" applyAlignment="1" applyFont="1">
      <alignment horizontal="center" readingOrder="0" shrinkToFit="0" vertical="center" wrapText="0"/>
    </xf>
    <xf borderId="5" fillId="0" fontId="3" numFmtId="0" xfId="0" applyAlignment="1" applyBorder="1" applyFont="1">
      <alignment shrinkToFit="0" wrapText="1"/>
    </xf>
    <xf borderId="0" fillId="3" fontId="7" numFmtId="0" xfId="0" applyAlignment="1" applyFill="1" applyFont="1">
      <alignment horizontal="left" shrinkToFit="0" vertical="bottom" wrapText="0"/>
    </xf>
    <xf borderId="0" fillId="3" fontId="13" numFmtId="0" xfId="0" applyAlignment="1" applyFont="1">
      <alignment horizontal="center" readingOrder="0" shrinkToFit="0" vertical="center" wrapText="0"/>
    </xf>
    <xf borderId="11" fillId="0" fontId="3" numFmtId="0" xfId="0" applyAlignment="1" applyBorder="1" applyFont="1">
      <alignment shrinkToFit="0" wrapText="1"/>
    </xf>
    <xf borderId="0" fillId="3" fontId="14" numFmtId="0" xfId="0" applyAlignment="1" applyFont="1">
      <alignment horizontal="center" readingOrder="0" shrinkToFit="0" vertical="center" wrapText="0"/>
    </xf>
    <xf borderId="12" fillId="0" fontId="3" numFmtId="0" xfId="0" applyAlignment="1" applyBorder="1" applyFont="1">
      <alignment shrinkToFit="0" wrapText="1"/>
    </xf>
    <xf borderId="7" fillId="0" fontId="9" numFmtId="0" xfId="0" applyAlignment="1" applyBorder="1" applyFont="1">
      <alignment horizontal="center" readingOrder="0" shrinkToFit="0" vertical="center" wrapText="1"/>
    </xf>
    <xf borderId="7" fillId="0" fontId="11" numFmtId="0" xfId="0" applyAlignment="1" applyBorder="1" applyFont="1">
      <alignment horizontal="center" readingOrder="0" shrinkToFit="0" vertical="top" wrapText="1"/>
    </xf>
    <xf borderId="6" fillId="4" fontId="15" numFmtId="0" xfId="0" applyAlignment="1" applyBorder="1" applyFill="1" applyFont="1">
      <alignment horizontal="center" readingOrder="0" shrinkToFit="0" vertical="center" wrapText="1"/>
    </xf>
    <xf borderId="6" fillId="5" fontId="16" numFmtId="0" xfId="0" applyAlignment="1" applyBorder="1" applyFill="1" applyFont="1">
      <alignment horizontal="center" readingOrder="0" shrinkToFit="0" vertical="center" wrapText="1"/>
    </xf>
    <xf borderId="10" fillId="0" fontId="17" numFmtId="0" xfId="0" applyAlignment="1" applyBorder="1" applyFont="1">
      <alignment horizontal="center" readingOrder="0" shrinkToFit="0" vertical="center" wrapText="0"/>
    </xf>
    <xf borderId="0" fillId="0" fontId="18" numFmtId="0" xfId="0" applyAlignment="1" applyFont="1">
      <alignment horizontal="center" readingOrder="0" shrinkToFit="0" vertical="center" wrapText="0"/>
    </xf>
    <xf borderId="13" fillId="6" fontId="8" numFmtId="0" xfId="0" applyAlignment="1" applyBorder="1" applyFill="1" applyFont="1">
      <alignment horizontal="center" readingOrder="0" shrinkToFit="0" vertical="center" wrapText="0"/>
    </xf>
    <xf borderId="7" fillId="0" fontId="11" numFmtId="0" xfId="0" applyAlignment="1" applyBorder="1" applyFont="1">
      <alignment horizontal="center" readingOrder="0" shrinkToFit="0" vertical="top" wrapText="1"/>
    </xf>
    <xf borderId="9" fillId="6" fontId="8" numFmtId="0" xfId="0" applyAlignment="1" applyBorder="1" applyFont="1">
      <alignment horizontal="center" readingOrder="0" shrinkToFit="0" vertical="center" wrapText="0"/>
    </xf>
    <xf borderId="7" fillId="0" fontId="11" numFmtId="0" xfId="0" applyAlignment="1" applyBorder="1" applyFont="1">
      <alignment horizontal="center" readingOrder="0" shrinkToFit="0" vertical="bottom" wrapText="1"/>
    </xf>
    <xf borderId="8" fillId="6" fontId="8" numFmtId="0" xfId="0" applyAlignment="1" applyBorder="1" applyFont="1">
      <alignment horizontal="center" readingOrder="0" shrinkToFit="0" vertical="center" wrapText="0"/>
    </xf>
    <xf borderId="13" fillId="6" fontId="19" numFmtId="0" xfId="0" applyAlignment="1" applyBorder="1" applyFont="1">
      <alignment horizontal="center" readingOrder="0" shrinkToFit="0" vertical="center" wrapText="1"/>
    </xf>
    <xf borderId="1" fillId="6" fontId="8" numFmtId="0" xfId="0" applyAlignment="1" applyBorder="1" applyFont="1">
      <alignment horizontal="center" readingOrder="0" shrinkToFit="0" vertical="center" wrapText="0"/>
    </xf>
    <xf borderId="13" fillId="6" fontId="8" numFmtId="0" xfId="0" applyAlignment="1" applyBorder="1" applyFont="1">
      <alignment horizontal="center" readingOrder="0" shrinkToFit="0" vertical="center" wrapText="0"/>
    </xf>
    <xf borderId="13" fillId="6" fontId="8" numFmtId="0" xfId="0" applyAlignment="1" applyBorder="1" applyFont="1">
      <alignment horizontal="center" readingOrder="0" shrinkToFit="0" vertical="center" wrapText="1"/>
    </xf>
    <xf borderId="3" fillId="0" fontId="20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shrinkToFit="0" wrapText="1"/>
    </xf>
    <xf borderId="15" fillId="0" fontId="3" numFmtId="0" xfId="0" applyAlignment="1" applyBorder="1" applyFont="1">
      <alignment shrinkToFit="0" wrapText="1"/>
    </xf>
    <xf borderId="6" fillId="7" fontId="21" numFmtId="0" xfId="0" applyAlignment="1" applyBorder="1" applyFill="1" applyFont="1">
      <alignment horizontal="center" readingOrder="0" shrinkToFit="0" vertical="center" wrapText="0"/>
    </xf>
    <xf borderId="7" fillId="0" fontId="11" numFmtId="0" xfId="0" applyAlignment="1" applyBorder="1" applyFont="1">
      <alignment horizontal="center" readingOrder="0" shrinkToFit="0" vertical="bottom" wrapText="1"/>
    </xf>
    <xf borderId="6" fillId="7" fontId="22" numFmtId="0" xfId="0" applyAlignment="1" applyBorder="1" applyFont="1">
      <alignment horizontal="center" readingOrder="0" shrinkToFit="0" vertical="center" wrapText="0"/>
    </xf>
    <xf borderId="6" fillId="0" fontId="22" numFmtId="0" xfId="0" applyAlignment="1" applyBorder="1" applyFont="1">
      <alignment horizontal="center" shrinkToFit="0" vertical="center" wrapText="0"/>
    </xf>
    <xf borderId="6" fillId="6" fontId="19" numFmtId="0" xfId="0" applyAlignment="1" applyBorder="1" applyFont="1">
      <alignment horizontal="center" readingOrder="0" shrinkToFit="0" vertical="center" wrapText="0"/>
    </xf>
    <xf borderId="6" fillId="7" fontId="22" numFmtId="0" xfId="0" applyAlignment="1" applyBorder="1" applyFont="1">
      <alignment horizontal="center" readingOrder="0" shrinkToFit="0" vertical="center" wrapText="1"/>
    </xf>
    <xf borderId="6" fillId="4" fontId="16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left" readingOrder="0" shrinkToFit="0" vertical="bottom" wrapText="0"/>
    </xf>
    <xf borderId="6" fillId="8" fontId="19" numFmtId="0" xfId="0" applyAlignment="1" applyBorder="1" applyFill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readingOrder="0" shrinkToFit="0" vertical="top" wrapText="1"/>
    </xf>
    <xf borderId="0" fillId="0" fontId="8" numFmtId="0" xfId="0" applyAlignment="1" applyFont="1">
      <alignment horizontal="center" shrinkToFit="0" vertical="center" wrapText="0"/>
    </xf>
    <xf borderId="6" fillId="9" fontId="7" numFmtId="164" xfId="0" applyAlignment="1" applyBorder="1" applyFill="1" applyFont="1" applyNumberFormat="1">
      <alignment horizontal="center" readingOrder="0" shrinkToFit="0" vertical="top" wrapText="0"/>
    </xf>
    <xf borderId="4" fillId="0" fontId="7" numFmtId="0" xfId="0" applyAlignment="1" applyBorder="1" applyFont="1">
      <alignment horizontal="center" shrinkToFit="0" vertical="bottom" wrapText="0"/>
    </xf>
    <xf borderId="10" fillId="10" fontId="8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horizontal="left" readingOrder="0" shrinkToFit="0" vertical="bottom" wrapText="1"/>
    </xf>
    <xf borderId="0" fillId="0" fontId="24" numFmtId="0" xfId="0" applyAlignment="1" applyFont="1">
      <alignment horizontal="left" readingOrder="0" shrinkToFit="0" vertical="bottom" wrapText="1"/>
    </xf>
    <xf borderId="0" fillId="0" fontId="25" numFmtId="3" xfId="0" applyAlignment="1" applyFont="1" applyNumberFormat="1">
      <alignment horizontal="center" readingOrder="0" shrinkToFit="0" vertical="bottom" wrapText="0"/>
    </xf>
    <xf borderId="0" fillId="0" fontId="9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bottom" wrapText="1"/>
    </xf>
    <xf borderId="0" fillId="0" fontId="11" numFmtId="0" xfId="0" applyAlignment="1" applyFont="1">
      <alignment horizontal="center" readingOrder="0" shrinkToFit="0" vertical="center" wrapText="1"/>
    </xf>
    <xf borderId="1" fillId="0" fontId="26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horizontal="left" shrinkToFit="0" vertical="bottom" wrapText="1"/>
    </xf>
    <xf borderId="6" fillId="0" fontId="7" numFmtId="0" xfId="0" applyAlignment="1" applyBorder="1" applyFont="1">
      <alignment horizontal="left" readingOrder="0" shrinkToFit="0" vertical="bottom" wrapText="0"/>
    </xf>
    <xf borderId="4" fillId="0" fontId="7" numFmtId="0" xfId="0" applyAlignment="1" applyBorder="1" applyFont="1">
      <alignment horizontal="center" readingOrder="0" shrinkToFit="0" vertical="bottom" wrapText="0"/>
    </xf>
    <xf borderId="6" fillId="0" fontId="7" numFmtId="1" xfId="0" applyAlignment="1" applyBorder="1" applyFont="1" applyNumberFormat="1">
      <alignment horizontal="right" readingOrder="0" shrinkToFit="0" vertical="center" wrapText="1"/>
    </xf>
    <xf borderId="6" fillId="0" fontId="7" numFmtId="0" xfId="0" applyAlignment="1" applyBorder="1" applyFont="1">
      <alignment horizontal="left" shrinkToFit="0" vertical="bottom" wrapText="0"/>
    </xf>
    <xf borderId="6" fillId="0" fontId="27" numFmtId="0" xfId="0" applyAlignment="1" applyBorder="1" applyFont="1">
      <alignment horizontal="left" readingOrder="0" shrinkToFit="0" vertical="center" wrapText="1"/>
    </xf>
    <xf borderId="4" fillId="0" fontId="7" numFmtId="0" xfId="0" applyAlignment="1" applyBorder="1" applyFont="1">
      <alignment horizontal="center" readingOrder="0" shrinkToFit="0" vertical="bottom" wrapText="0"/>
    </xf>
    <xf borderId="0" fillId="0" fontId="23" numFmtId="0" xfId="0" applyAlignment="1" applyFont="1">
      <alignment horizontal="left" readingOrder="0" shrinkToFit="0" vertical="bottom" wrapText="1"/>
    </xf>
    <xf borderId="6" fillId="9" fontId="7" numFmtId="164" xfId="0" applyAlignment="1" applyBorder="1" applyFont="1" applyNumberFormat="1">
      <alignment horizontal="center" shrinkToFit="0" vertical="top" wrapText="0"/>
    </xf>
    <xf borderId="1" fillId="0" fontId="7" numFmtId="0" xfId="0" applyAlignment="1" applyBorder="1" applyFont="1">
      <alignment horizontal="left" readingOrder="0" shrinkToFit="0" vertical="center" wrapText="1"/>
    </xf>
    <xf borderId="4" fillId="11" fontId="7" numFmtId="0" xfId="0" applyAlignment="1" applyBorder="1" applyFill="1" applyFont="1">
      <alignment horizontal="center" readingOrder="0" shrinkToFit="0" vertical="bottom" wrapText="0"/>
    </xf>
    <xf quotePrefix="1" borderId="6" fillId="11" fontId="28" numFmtId="0" xfId="0" applyAlignment="1" applyBorder="1" applyFont="1">
      <alignment horizontal="center" readingOrder="0" shrinkToFit="0" vertical="center" wrapText="1"/>
    </xf>
    <xf borderId="6" fillId="0" fontId="29" numFmtId="3" xfId="0" applyAlignment="1" applyBorder="1" applyFont="1" applyNumberFormat="1">
      <alignment horizontal="center" readingOrder="0" shrinkToFit="0" vertical="center" wrapText="1"/>
    </xf>
    <xf borderId="6" fillId="11" fontId="7" numFmtId="3" xfId="0" applyAlignment="1" applyBorder="1" applyFont="1" applyNumberFormat="1">
      <alignment horizontal="center" readingOrder="0" shrinkToFit="0" vertical="center" wrapText="1"/>
    </xf>
    <xf borderId="6" fillId="0" fontId="7" numFmtId="3" xfId="0" applyAlignment="1" applyBorder="1" applyFont="1" applyNumberFormat="1">
      <alignment horizontal="center" readingOrder="0" shrinkToFit="0" vertical="center" wrapText="1"/>
    </xf>
    <xf borderId="6" fillId="4" fontId="7" numFmtId="3" xfId="0" applyAlignment="1" applyBorder="1" applyFont="1" applyNumberFormat="1">
      <alignment horizontal="center" readingOrder="0" shrinkToFit="0" vertical="center" wrapText="1"/>
    </xf>
    <xf borderId="6" fillId="12" fontId="7" numFmtId="3" xfId="0" applyAlignment="1" applyBorder="1" applyFill="1" applyFont="1" applyNumberFormat="1">
      <alignment horizontal="center" readingOrder="0" shrinkToFit="0" vertical="center" wrapText="1"/>
    </xf>
    <xf borderId="4" fillId="11" fontId="7" numFmtId="0" xfId="0" applyAlignment="1" applyBorder="1" applyFont="1">
      <alignment horizontal="center" readingOrder="0" shrinkToFit="0" vertical="bottom" wrapText="0"/>
    </xf>
    <xf borderId="6" fillId="0" fontId="29" numFmtId="0" xfId="0" applyAlignment="1" applyBorder="1" applyFont="1">
      <alignment horizontal="center" readingOrder="0" shrinkToFit="0" vertical="center" wrapText="1"/>
    </xf>
    <xf borderId="0" fillId="0" fontId="23" numFmtId="0" xfId="0" applyAlignment="1" applyFont="1">
      <alignment horizontal="left" shrinkToFit="0" vertical="bottom" wrapText="1"/>
    </xf>
    <xf borderId="0" fillId="0" fontId="25" numFmtId="3" xfId="0" applyAlignment="1" applyFont="1" applyNumberFormat="1">
      <alignment horizontal="center" shrinkToFit="0" vertical="bottom" wrapText="0"/>
    </xf>
    <xf borderId="0" fillId="4" fontId="23" numFmtId="0" xfId="0" applyAlignment="1" applyFont="1">
      <alignment horizontal="left" readingOrder="0" shrinkToFit="0" vertical="bottom" wrapText="1"/>
    </xf>
    <xf borderId="6" fillId="0" fontId="7" numFmtId="0" xfId="0" applyAlignment="1" applyBorder="1" applyFont="1">
      <alignment horizontal="center" readingOrder="0" shrinkToFit="0" vertical="center" wrapText="1"/>
    </xf>
    <xf borderId="6" fillId="0" fontId="30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left" readingOrder="0" shrinkToFit="0" vertical="top" wrapText="1"/>
    </xf>
    <xf borderId="4" fillId="0" fontId="31" numFmtId="1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readingOrder="0" shrinkToFit="0" wrapText="1"/>
    </xf>
    <xf borderId="0" fillId="0" fontId="7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top" wrapText="1"/>
    </xf>
    <xf borderId="0" fillId="9" fontId="7" numFmtId="164" xfId="0" applyAlignment="1" applyFont="1" applyNumberFormat="1">
      <alignment horizontal="center" readingOrder="0" shrinkToFit="0" vertical="top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center" readingOrder="0" shrinkToFit="0" vertical="bottom" wrapText="0"/>
    </xf>
    <xf borderId="4" fillId="0" fontId="32" numFmtId="1" xfId="0" applyAlignment="1" applyBorder="1" applyFont="1" applyNumberFormat="1">
      <alignment horizontal="center" shrinkToFit="0" vertical="center" wrapText="1"/>
    </xf>
    <xf borderId="0" fillId="0" fontId="2" numFmtId="3" xfId="0" applyAlignment="1" applyFont="1" applyNumberFormat="1">
      <alignment horizontal="center" shrinkToFit="0" vertical="bottom" wrapText="0"/>
    </xf>
    <xf borderId="2" fillId="11" fontId="11" numFmtId="1" xfId="0" applyAlignment="1" applyBorder="1" applyFont="1" applyNumberFormat="1">
      <alignment horizontal="right" readingOrder="0" shrinkToFit="0" vertical="center" wrapText="1"/>
    </xf>
    <xf borderId="6" fillId="11" fontId="33" numFmtId="0" xfId="0" applyAlignment="1" applyBorder="1" applyFont="1">
      <alignment horizontal="left" readingOrder="0" shrinkToFit="0" vertical="center" wrapText="1"/>
    </xf>
    <xf borderId="1" fillId="11" fontId="11" numFmtId="0" xfId="0" applyAlignment="1" applyBorder="1" applyFont="1">
      <alignment horizontal="left" readingOrder="0" shrinkToFit="0" vertical="center" wrapText="1"/>
    </xf>
    <xf quotePrefix="1" borderId="6" fillId="0" fontId="11" numFmtId="0" xfId="0" applyAlignment="1" applyBorder="1" applyFont="1">
      <alignment horizontal="center" readingOrder="0" shrinkToFit="0" vertical="center" wrapText="1"/>
    </xf>
    <xf borderId="6" fillId="11" fontId="34" numFmtId="1" xfId="0" applyAlignment="1" applyBorder="1" applyFont="1" applyNumberFormat="1">
      <alignment horizontal="center" readingOrder="0" shrinkToFit="0" vertical="center" wrapText="1"/>
    </xf>
    <xf borderId="6" fillId="11" fontId="11" numFmtId="4" xfId="0" applyAlignment="1" applyBorder="1" applyFont="1" applyNumberFormat="1">
      <alignment horizontal="center" readingOrder="0" shrinkToFit="0" vertical="center" wrapText="1"/>
    </xf>
    <xf borderId="6" fillId="11" fontId="34" numFmtId="3" xfId="0" applyAlignment="1" applyBorder="1" applyFont="1" applyNumberFormat="1">
      <alignment horizontal="center" shrinkToFit="0" vertical="center" wrapText="1"/>
    </xf>
    <xf borderId="6" fillId="0" fontId="11" numFmtId="3" xfId="0" applyAlignment="1" applyBorder="1" applyFont="1" applyNumberFormat="1">
      <alignment horizontal="center" readingOrder="0" shrinkToFit="0" vertical="center" wrapText="1"/>
    </xf>
    <xf borderId="6" fillId="4" fontId="11" numFmtId="3" xfId="0" applyAlignment="1" applyBorder="1" applyFont="1" applyNumberFormat="1">
      <alignment horizontal="center" readingOrder="0" shrinkToFit="0" vertical="center" wrapText="1"/>
    </xf>
    <xf borderId="6" fillId="12" fontId="11" numFmtId="4" xfId="0" applyAlignment="1" applyBorder="1" applyFont="1" applyNumberFormat="1">
      <alignment horizontal="center" readingOrder="0" shrinkToFit="0" vertical="center" wrapText="1"/>
    </xf>
    <xf borderId="6" fillId="11" fontId="11" numFmtId="3" xfId="0" applyAlignment="1" applyBorder="1" applyFont="1" applyNumberFormat="1">
      <alignment horizontal="center" readingOrder="0" shrinkToFit="0" vertical="center" wrapText="1"/>
    </xf>
    <xf borderId="6" fillId="0" fontId="34" numFmtId="0" xfId="0" applyAlignment="1" applyBorder="1" applyFont="1">
      <alignment horizontal="center" readingOrder="0" shrinkToFit="0" vertical="center" wrapText="1"/>
    </xf>
    <xf borderId="4" fillId="0" fontId="35" numFmtId="1" xfId="0" applyAlignment="1" applyBorder="1" applyFont="1" applyNumberFormat="1">
      <alignment horizontal="center" shrinkToFit="0" vertical="center" wrapText="1"/>
    </xf>
    <xf borderId="0" fillId="0" fontId="36" numFmtId="3" xfId="0" applyAlignment="1" applyFont="1" applyNumberFormat="1">
      <alignment shrinkToFit="0" wrapText="1"/>
    </xf>
    <xf borderId="0" fillId="0" fontId="16" numFmtId="3" xfId="0" applyAlignment="1" applyFont="1" applyNumberFormat="1">
      <alignment shrinkToFit="0" wrapText="1"/>
    </xf>
    <xf borderId="2" fillId="11" fontId="7" numFmtId="1" xfId="0" applyAlignment="1" applyBorder="1" applyFont="1" applyNumberFormat="1">
      <alignment horizontal="right" readingOrder="0" shrinkToFit="0" vertical="center" wrapText="1"/>
    </xf>
    <xf borderId="6" fillId="11" fontId="27" numFmtId="0" xfId="0" applyAlignment="1" applyBorder="1" applyFont="1">
      <alignment horizontal="left" readingOrder="0" shrinkToFit="0" vertical="center" wrapText="1"/>
    </xf>
    <xf borderId="1" fillId="11" fontId="7" numFmtId="0" xfId="0" applyAlignment="1" applyBorder="1" applyFont="1">
      <alignment horizontal="left" readingOrder="0" shrinkToFit="0" vertical="center" wrapText="1"/>
    </xf>
    <xf borderId="6" fillId="11" fontId="29" numFmtId="1" xfId="0" applyAlignment="1" applyBorder="1" applyFont="1" applyNumberFormat="1">
      <alignment horizontal="center" readingOrder="0" shrinkToFit="0" vertical="center" wrapText="1"/>
    </xf>
    <xf borderId="6" fillId="11" fontId="7" numFmtId="4" xfId="0" applyAlignment="1" applyBorder="1" applyFont="1" applyNumberFormat="1">
      <alignment horizontal="center" readingOrder="0" shrinkToFit="0" vertical="center" wrapText="1"/>
    </xf>
    <xf borderId="6" fillId="11" fontId="29" numFmtId="3" xfId="0" applyAlignment="1" applyBorder="1" applyFont="1" applyNumberFormat="1">
      <alignment horizontal="center" shrinkToFit="0" vertical="center" wrapText="1"/>
    </xf>
    <xf borderId="6" fillId="12" fontId="7" numFmtId="4" xfId="0" applyAlignment="1" applyBorder="1" applyFont="1" applyNumberFormat="1">
      <alignment horizontal="center" readingOrder="0" shrinkToFit="0" vertical="center" wrapText="1"/>
    </xf>
    <xf borderId="0" fillId="0" fontId="32" numFmtId="3" xfId="0" applyAlignment="1" applyFont="1" applyNumberFormat="1">
      <alignment shrinkToFit="0" wrapText="1"/>
    </xf>
    <xf borderId="0" fillId="0" fontId="2" numFmtId="3" xfId="0" applyAlignment="1" applyFont="1" applyNumberFormat="1">
      <alignment shrinkToFit="0" wrapText="1"/>
    </xf>
    <xf borderId="4" fillId="0" fontId="36" numFmtId="1" xfId="0" applyAlignment="1" applyBorder="1" applyFont="1" applyNumberFormat="1">
      <alignment horizontal="center" shrinkToFit="0" vertical="center" wrapText="1"/>
    </xf>
    <xf borderId="0" fillId="0" fontId="37" numFmtId="0" xfId="0" applyAlignment="1" applyFont="1">
      <alignment horizontal="center" readingOrder="0" shrinkToFit="0" vertical="center" wrapText="0"/>
    </xf>
    <xf borderId="1" fillId="0" fontId="16" numFmtId="0" xfId="0" applyAlignment="1" applyBorder="1" applyFont="1">
      <alignment horizontal="center" readingOrder="0" shrinkToFit="0" vertical="center" wrapText="0"/>
    </xf>
    <xf borderId="2" fillId="0" fontId="11" numFmtId="1" xfId="0" applyAlignment="1" applyBorder="1" applyFont="1" applyNumberFormat="1">
      <alignment horizontal="right" readingOrder="0" shrinkToFit="0" vertical="center" wrapText="1"/>
    </xf>
    <xf borderId="6" fillId="0" fontId="33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6" fillId="0" fontId="11" numFmtId="1" xfId="0" applyAlignment="1" applyBorder="1" applyFont="1" applyNumberFormat="1">
      <alignment horizontal="center" readingOrder="0" shrinkToFit="0" vertical="center" wrapText="1"/>
    </xf>
    <xf borderId="6" fillId="0" fontId="38" numFmtId="3" xfId="0" applyAlignment="1" applyBorder="1" applyFont="1" applyNumberFormat="1">
      <alignment horizontal="center" readingOrder="0" shrinkToFit="0" vertical="center" wrapText="1"/>
    </xf>
    <xf borderId="6" fillId="12" fontId="11" numFmtId="3" xfId="0" applyAlignment="1" applyBorder="1" applyFont="1" applyNumberFormat="1">
      <alignment horizontal="center" readingOrder="0" shrinkToFit="0" vertical="center" wrapText="1"/>
    </xf>
    <xf borderId="0" fillId="0" fontId="36" numFmtId="1" xfId="0" applyAlignment="1" applyFont="1" applyNumberFormat="1">
      <alignment horizontal="center" shrinkToFit="0" vertical="center" wrapText="1"/>
    </xf>
    <xf borderId="0" fillId="0" fontId="39" numFmtId="1" xfId="0" applyAlignment="1" applyFont="1" applyNumberFormat="1">
      <alignment horizontal="center" shrinkToFit="0" vertical="center" wrapText="1"/>
    </xf>
    <xf borderId="0" fillId="0" fontId="40" numFmtId="1" xfId="0" applyAlignment="1" applyFont="1" applyNumberFormat="1">
      <alignment horizontal="center" shrinkToFit="0" vertical="center" wrapText="1"/>
    </xf>
    <xf borderId="2" fillId="0" fontId="41" numFmtId="1" xfId="0" applyAlignment="1" applyBorder="1" applyFont="1" applyNumberFormat="1">
      <alignment horizontal="right" shrinkToFit="0" wrapText="1"/>
    </xf>
    <xf borderId="2" fillId="0" fontId="42" numFmtId="0" xfId="0" applyAlignment="1" applyBorder="1" applyFont="1">
      <alignment readingOrder="0" shrinkToFit="0" wrapText="1"/>
    </xf>
    <xf borderId="10" fillId="0" fontId="41" numFmtId="0" xfId="0" applyAlignment="1" applyBorder="1" applyFont="1">
      <alignment readingOrder="0" shrinkToFit="0" wrapText="1"/>
    </xf>
    <xf quotePrefix="1" borderId="2" fillId="0" fontId="41" numFmtId="0" xfId="0" applyAlignment="1" applyBorder="1" applyFont="1">
      <alignment horizontal="center" shrinkToFit="0" wrapText="1"/>
    </xf>
    <xf borderId="2" fillId="0" fontId="43" numFmtId="1" xfId="0" applyAlignment="1" applyBorder="1" applyFont="1" applyNumberFormat="1">
      <alignment shrinkToFit="0" wrapText="1"/>
    </xf>
    <xf borderId="2" fillId="11" fontId="43" numFmtId="3" xfId="0" applyAlignment="1" applyBorder="1" applyFont="1" applyNumberFormat="1">
      <alignment shrinkToFit="0" wrapText="1"/>
    </xf>
    <xf borderId="2" fillId="0" fontId="41" numFmtId="3" xfId="0" applyAlignment="1" applyBorder="1" applyFont="1" applyNumberFormat="1">
      <alignment horizontal="center" shrinkToFit="0" wrapText="1"/>
    </xf>
    <xf borderId="2" fillId="0" fontId="44" numFmtId="3" xfId="0" applyAlignment="1" applyBorder="1" applyFont="1" applyNumberFormat="1">
      <alignment horizontal="center" shrinkToFit="0" wrapText="1"/>
    </xf>
    <xf borderId="2" fillId="4" fontId="41" numFmtId="3" xfId="0" applyAlignment="1" applyBorder="1" applyFont="1" applyNumberFormat="1">
      <alignment horizontal="center" shrinkToFit="0" wrapText="1"/>
    </xf>
    <xf borderId="2" fillId="12" fontId="41" numFmtId="3" xfId="0" applyAlignment="1" applyBorder="1" applyFont="1" applyNumberFormat="1">
      <alignment horizontal="center" shrinkToFit="0" wrapText="1"/>
    </xf>
    <xf borderId="2" fillId="0" fontId="43" numFmtId="0" xfId="0" applyAlignment="1" applyBorder="1" applyFont="1">
      <alignment shrinkToFit="0" wrapText="1"/>
    </xf>
    <xf borderId="6" fillId="0" fontId="11" numFmtId="3" xfId="0" applyAlignment="1" applyBorder="1" applyFont="1" applyNumberFormat="1">
      <alignment horizontal="center" shrinkToFit="0" vertical="center" wrapText="1"/>
    </xf>
    <xf borderId="6" fillId="12" fontId="11" numFmtId="165" xfId="0" applyAlignment="1" applyBorder="1" applyFont="1" applyNumberFormat="1">
      <alignment horizontal="center" readingOrder="0" shrinkToFit="0" vertical="center" wrapText="1"/>
    </xf>
    <xf borderId="6" fillId="0" fontId="11" numFmtId="1" xfId="0" applyAlignment="1" applyBorder="1" applyFont="1" applyNumberFormat="1">
      <alignment horizontal="right" readingOrder="0" shrinkToFit="0" vertical="center" wrapText="1"/>
    </xf>
    <xf borderId="6" fillId="11" fontId="8" numFmtId="0" xfId="0" applyAlignment="1" applyBorder="1" applyFont="1">
      <alignment horizontal="center" readingOrder="0" shrinkToFit="0" vertical="center" wrapText="0"/>
    </xf>
    <xf borderId="0" fillId="0" fontId="32" numFmtId="0" xfId="0" applyAlignment="1" applyFont="1">
      <alignment shrinkToFit="0" wrapText="1"/>
    </xf>
    <xf borderId="6" fillId="0" fontId="45" numFmtId="0" xfId="0" applyAlignment="1" applyBorder="1" applyFont="1">
      <alignment horizontal="left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6" fillId="0" fontId="11" numFmtId="0" xfId="0" applyAlignment="1" applyBorder="1" applyFont="1">
      <alignment horizontal="center" readingOrder="0" shrinkToFit="0" vertical="center" wrapText="1"/>
    </xf>
    <xf borderId="6" fillId="0" fontId="11" numFmtId="0" xfId="0" applyAlignment="1" applyBorder="1" applyFont="1">
      <alignment horizontal="center" shrinkToFit="0" vertical="center" wrapText="1"/>
    </xf>
    <xf borderId="0" fillId="0" fontId="36" numFmtId="0" xfId="0" applyAlignment="1" applyFont="1">
      <alignment shrinkToFit="0" wrapText="1"/>
    </xf>
    <xf borderId="0" fillId="0" fontId="16" numFmtId="0" xfId="0" applyAlignment="1" applyFont="1">
      <alignment shrinkToFit="0" wrapText="1"/>
    </xf>
    <xf borderId="6" fillId="0" fontId="33" numFmtId="0" xfId="0" applyAlignment="1" applyBorder="1" applyFont="1">
      <alignment horizontal="left" readingOrder="0" shrinkToFit="0" vertical="center" wrapText="1"/>
    </xf>
    <xf borderId="1" fillId="0" fontId="46" numFmtId="0" xfId="0" applyAlignment="1" applyBorder="1" applyFont="1">
      <alignment horizontal="left" readingOrder="0" shrinkToFit="0" vertical="center" wrapText="1"/>
    </xf>
    <xf borderId="10" fillId="0" fontId="11" numFmtId="0" xfId="0" applyAlignment="1" applyBorder="1" applyFont="1">
      <alignment horizontal="center" readingOrder="0" shrinkToFit="0" vertical="center" wrapText="1"/>
    </xf>
    <xf borderId="4" fillId="0" fontId="47" numFmtId="1" xfId="0" applyAlignment="1" applyBorder="1" applyFont="1" applyNumberFormat="1">
      <alignment horizontal="center" shrinkToFit="0" vertical="center" wrapText="1"/>
    </xf>
    <xf borderId="6" fillId="4" fontId="11" numFmtId="4" xfId="0" applyAlignment="1" applyBorder="1" applyFont="1" applyNumberFormat="1">
      <alignment horizontal="center" readingOrder="0" shrinkToFit="0" vertical="center" wrapText="1"/>
    </xf>
    <xf borderId="6" fillId="0" fontId="11" numFmtId="0" xfId="0" applyAlignment="1" applyBorder="1" applyFont="1">
      <alignment horizontal="center" readingOrder="0" shrinkToFit="0" vertical="center" wrapText="1"/>
    </xf>
    <xf borderId="4" fillId="0" fontId="16" numFmtId="1" xfId="0" applyAlignment="1" applyBorder="1" applyFont="1" applyNumberFormat="1">
      <alignment horizontal="center" shrinkToFit="0" vertical="center" wrapText="1"/>
    </xf>
    <xf borderId="1" fillId="0" fontId="11" numFmtId="0" xfId="0" applyAlignment="1" applyBorder="1" applyFont="1">
      <alignment horizontal="left" shrinkToFit="0" vertical="center" wrapText="1"/>
    </xf>
    <xf borderId="6" fillId="0" fontId="2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6" fillId="0" fontId="7" numFmtId="1" xfId="0" applyAlignment="1" applyBorder="1" applyFont="1" applyNumberFormat="1">
      <alignment horizontal="center" readingOrder="0" shrinkToFit="0" vertical="center" wrapText="1"/>
    </xf>
    <xf borderId="6" fillId="4" fontId="7" numFmtId="4" xfId="0" applyAlignment="1" applyBorder="1" applyFont="1" applyNumberFormat="1">
      <alignment horizontal="center" readingOrder="0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4" fillId="0" fontId="2" numFmtId="1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6" fillId="0" fontId="7" numFmtId="3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picshare.ru/view/6230668/" TargetMode="External"/><Relationship Id="rId2" Type="http://schemas.openxmlformats.org/officeDocument/2006/relationships/hyperlink" Target="http://www.picshare.ru/view/6230670/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2.75"/>
  <cols>
    <col customWidth="1" min="1" max="1" width="6.43"/>
    <col customWidth="1" min="2" max="2" width="47.57"/>
    <col customWidth="1" min="3" max="3" width="12.71"/>
    <col customWidth="1" min="4" max="4" width="49.43"/>
    <col customWidth="1" min="5" max="5" width="11.86"/>
    <col customWidth="1" min="6" max="6" width="7.71"/>
    <col customWidth="1" min="7" max="7" width="8.29"/>
    <col customWidth="1" min="8" max="8" width="8.86"/>
    <col customWidth="1" min="9" max="9" width="6.14"/>
    <col customWidth="1" min="10" max="10" width="12.0"/>
    <col customWidth="1" min="11" max="11" width="13.43"/>
    <col customWidth="1" min="12" max="12" width="11.29"/>
    <col customWidth="1" min="13" max="13" width="11.71"/>
    <col customWidth="1" min="14" max="14" width="10.14"/>
    <col customWidth="1" min="15" max="15" width="7.86"/>
    <col customWidth="1" min="16" max="16" width="13.71"/>
    <col customWidth="1" min="17" max="27" width="7.86"/>
  </cols>
  <sheetData>
    <row r="1" ht="24.0" customHeight="1">
      <c r="A1" s="19"/>
      <c r="B1" s="22"/>
      <c r="C1" s="22"/>
      <c r="D1" s="22"/>
      <c r="E1" s="22"/>
      <c r="F1" s="22"/>
      <c r="G1" s="22"/>
      <c r="H1" s="22"/>
      <c r="I1" s="22"/>
      <c r="J1" s="22"/>
      <c r="K1" s="22"/>
      <c r="L1" s="32" t="str">
        <f>HYPERLINK("https://docs.google.com/spreadsheets/d/1yX53qPWrgycVs1LvYTin-U3hMU6jfrqcrigOZGVMGbQ/edit#gid=4","Уценка здесь")</f>
        <v>Уценка здесь</v>
      </c>
      <c r="M1" s="33"/>
      <c r="N1" s="34"/>
      <c r="O1" s="34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ht="16.5" customHeight="1">
      <c r="A2" s="36" t="s">
        <v>29</v>
      </c>
      <c r="B2" s="36" t="s">
        <v>32</v>
      </c>
      <c r="C2" s="38" t="s">
        <v>33</v>
      </c>
      <c r="D2" s="13"/>
      <c r="E2" s="40" t="s">
        <v>35</v>
      </c>
      <c r="F2" s="41" t="s">
        <v>36</v>
      </c>
      <c r="G2" s="42" t="s">
        <v>37</v>
      </c>
      <c r="H2" s="22"/>
      <c r="I2" s="22"/>
      <c r="J2" s="3"/>
      <c r="K2" s="43" t="s">
        <v>39</v>
      </c>
      <c r="L2" s="36" t="s">
        <v>41</v>
      </c>
      <c r="M2" s="44" t="s">
        <v>42</v>
      </c>
      <c r="N2" s="43" t="s">
        <v>43</v>
      </c>
      <c r="O2" s="36" t="s">
        <v>45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ht="26.25" customHeight="1">
      <c r="A3" s="46"/>
      <c r="B3" s="46"/>
      <c r="D3" s="24"/>
      <c r="E3" s="24"/>
      <c r="F3" s="48"/>
      <c r="G3" s="53" t="s">
        <v>49</v>
      </c>
      <c r="H3" s="53" t="s">
        <v>55</v>
      </c>
      <c r="I3" s="53" t="s">
        <v>56</v>
      </c>
      <c r="J3" s="55" t="s">
        <v>58</v>
      </c>
      <c r="K3" s="57" t="s">
        <v>58</v>
      </c>
      <c r="L3" s="46"/>
      <c r="M3" s="46"/>
      <c r="N3" s="46"/>
      <c r="O3" s="46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 ht="16.5" customHeight="1">
      <c r="A4" s="62" t="s">
        <v>62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6.5" customHeight="1">
      <c r="A5" s="69" t="s">
        <v>69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6.5" customHeight="1">
      <c r="A6" s="73">
        <v>9000.0</v>
      </c>
      <c r="B6" s="75" t="s">
        <v>77</v>
      </c>
      <c r="C6" s="79" t="s">
        <v>79</v>
      </c>
      <c r="D6" s="3"/>
      <c r="E6" s="81" t="s">
        <v>83</v>
      </c>
      <c r="F6" s="82"/>
      <c r="G6" s="83">
        <v>270.0</v>
      </c>
      <c r="H6" s="83">
        <v>270.0</v>
      </c>
      <c r="I6" s="84">
        <v>270.0</v>
      </c>
      <c r="J6" s="85">
        <v>270.0</v>
      </c>
      <c r="K6" s="86">
        <v>225.0</v>
      </c>
      <c r="L6" s="84" t="s">
        <v>87</v>
      </c>
      <c r="M6" s="8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6.5" customHeight="1">
      <c r="A7" s="73">
        <v>9001.0</v>
      </c>
      <c r="B7" s="75" t="s">
        <v>77</v>
      </c>
      <c r="C7" s="79" t="s">
        <v>89</v>
      </c>
      <c r="D7" s="3"/>
      <c r="E7" s="81" t="s">
        <v>83</v>
      </c>
      <c r="F7" s="82"/>
      <c r="G7" s="83">
        <v>270.0</v>
      </c>
      <c r="H7" s="83">
        <v>270.0</v>
      </c>
      <c r="I7" s="84">
        <v>270.0</v>
      </c>
      <c r="J7" s="85">
        <v>270.0</v>
      </c>
      <c r="K7" s="86">
        <v>225.0</v>
      </c>
      <c r="L7" s="84" t="s">
        <v>87</v>
      </c>
      <c r="M7" s="8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6.5" customHeight="1">
      <c r="A8" s="69" t="s">
        <v>61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24.0" customHeight="1">
      <c r="A9" s="73">
        <v>6929.0</v>
      </c>
      <c r="B9" s="75" t="s">
        <v>97</v>
      </c>
      <c r="C9" s="79" t="s">
        <v>100</v>
      </c>
      <c r="D9" s="3"/>
      <c r="E9" s="92" t="s">
        <v>101</v>
      </c>
      <c r="F9" s="82" t="s">
        <v>102</v>
      </c>
      <c r="G9" s="83" t="s">
        <v>103</v>
      </c>
      <c r="H9" s="93"/>
      <c r="I9" s="84" t="s">
        <v>104</v>
      </c>
      <c r="J9" s="85">
        <v>148.0</v>
      </c>
      <c r="K9" s="86" t="s">
        <v>107</v>
      </c>
      <c r="L9" s="84" t="s">
        <v>108</v>
      </c>
      <c r="M9" s="88"/>
      <c r="N9" s="95" t="str">
        <f>HYPERLINK("http://oysters.ru/upload/iblock/d87/d878247deef56ebb4dfa6f72a40a3b97.jpg","Фото")</f>
        <v>Фото</v>
      </c>
      <c r="O9" s="96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24.0" customHeight="1">
      <c r="A10" s="73">
        <v>6932.0</v>
      </c>
      <c r="B10" s="75" t="s">
        <v>123</v>
      </c>
      <c r="C10" s="79" t="s">
        <v>124</v>
      </c>
      <c r="D10" s="3"/>
      <c r="E10" s="92" t="s">
        <v>101</v>
      </c>
      <c r="F10" s="82"/>
      <c r="G10" s="83"/>
      <c r="H10" s="93"/>
      <c r="I10" s="84"/>
      <c r="J10" s="85">
        <v>165.0</v>
      </c>
      <c r="K10" s="86" t="s">
        <v>127</v>
      </c>
      <c r="L10" s="84" t="s">
        <v>108</v>
      </c>
      <c r="M10" s="88"/>
      <c r="N10" s="104"/>
      <c r="O10" s="96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24.0" customHeight="1">
      <c r="A11" s="73">
        <v>6884.0</v>
      </c>
      <c r="B11" s="75" t="s">
        <v>129</v>
      </c>
      <c r="C11" s="79" t="s">
        <v>130</v>
      </c>
      <c r="D11" s="3"/>
      <c r="E11" s="92" t="s">
        <v>101</v>
      </c>
      <c r="F11" s="82"/>
      <c r="G11" s="83"/>
      <c r="H11" s="93"/>
      <c r="I11" s="84"/>
      <c r="J11" s="85">
        <v>135.0</v>
      </c>
      <c r="K11" s="86" t="s">
        <v>134</v>
      </c>
      <c r="L11" s="84" t="s">
        <v>108</v>
      </c>
      <c r="M11" s="88"/>
      <c r="N11" s="104"/>
      <c r="O11" s="96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9.5" customHeight="1">
      <c r="A12" s="69" t="s">
        <v>25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3"/>
      <c r="N12" s="8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22.5" customHeight="1">
      <c r="A13" s="106">
        <v>6904.0</v>
      </c>
      <c r="B13" s="107" t="s">
        <v>144</v>
      </c>
      <c r="C13" s="108" t="s">
        <v>147</v>
      </c>
      <c r="D13" s="3"/>
      <c r="E13" s="109" t="s">
        <v>154</v>
      </c>
      <c r="F13" s="110"/>
      <c r="G13" s="111">
        <v>195.0</v>
      </c>
      <c r="H13" s="112"/>
      <c r="I13" s="113" t="s">
        <v>167</v>
      </c>
      <c r="J13" s="114">
        <v>162.0</v>
      </c>
      <c r="K13" s="115">
        <f t="shared" ref="K13:K14" si="1">J13/1.2</f>
        <v>135</v>
      </c>
      <c r="L13" s="116" t="s">
        <v>108</v>
      </c>
      <c r="M13" s="117"/>
      <c r="N13" s="118" t="str">
        <f>HYPERLINK("http://st0.dexp.club/Images/Products/max/54921.jpg","Фото")</f>
        <v>Фото</v>
      </c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20"/>
      <c r="AA13" s="120"/>
    </row>
    <row r="14" ht="22.5" customHeight="1">
      <c r="A14" s="121">
        <v>6903.0</v>
      </c>
      <c r="B14" s="122" t="s">
        <v>191</v>
      </c>
      <c r="C14" s="123" t="s">
        <v>192</v>
      </c>
      <c r="D14" s="3"/>
      <c r="E14" s="92" t="s">
        <v>101</v>
      </c>
      <c r="F14" s="124"/>
      <c r="G14" s="125">
        <v>195.0</v>
      </c>
      <c r="H14" s="126"/>
      <c r="I14" s="84" t="s">
        <v>193</v>
      </c>
      <c r="J14" s="85">
        <v>162.0</v>
      </c>
      <c r="K14" s="127">
        <f t="shared" si="1"/>
        <v>135</v>
      </c>
      <c r="L14" s="83" t="s">
        <v>108</v>
      </c>
      <c r="M14" s="88"/>
      <c r="N14" s="95" t="str">
        <f>HYPERLINK("http://st0.dexp.club/Images/Products/max/54903.jpg","Фото")</f>
        <v>Фото</v>
      </c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9"/>
      <c r="AA14" s="129"/>
    </row>
    <row r="15" ht="22.5" customHeight="1">
      <c r="A15" s="121">
        <v>6901.0</v>
      </c>
      <c r="B15" s="122" t="s">
        <v>194</v>
      </c>
      <c r="C15" s="123" t="s">
        <v>195</v>
      </c>
      <c r="D15" s="3"/>
      <c r="E15" s="92" t="s">
        <v>101</v>
      </c>
      <c r="F15" s="124"/>
      <c r="G15" s="125">
        <v>78.2</v>
      </c>
      <c r="H15" s="126"/>
      <c r="I15" s="84" t="s">
        <v>196</v>
      </c>
      <c r="J15" s="85">
        <v>68.0</v>
      </c>
      <c r="K15" s="127">
        <v>56.67</v>
      </c>
      <c r="L15" s="83" t="s">
        <v>108</v>
      </c>
      <c r="M15" s="88"/>
      <c r="N15" s="95" t="str">
        <f>HYPERLINK("http://st0.dexp.club/Images/Products/max/53564.jpg","Фото")</f>
        <v>Фото</v>
      </c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  <c r="AA15" s="129"/>
    </row>
    <row r="16" ht="19.5" customHeight="1">
      <c r="A16" s="62" t="s">
        <v>197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130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  <c r="AA16" s="129"/>
    </row>
    <row r="17" ht="16.5" customHeight="1">
      <c r="A17" s="69" t="s">
        <v>69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3"/>
      <c r="N17" s="131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9"/>
      <c r="AA17" s="129"/>
    </row>
    <row r="18" ht="16.5" customHeight="1">
      <c r="A18" s="132" t="s">
        <v>198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3"/>
      <c r="N18" s="131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9"/>
      <c r="AA18" s="129"/>
    </row>
    <row r="19" ht="21.75" customHeight="1">
      <c r="A19" s="133">
        <v>6910.0</v>
      </c>
      <c r="B19" s="134" t="s">
        <v>199</v>
      </c>
      <c r="C19" s="135" t="s">
        <v>200</v>
      </c>
      <c r="D19" s="3"/>
      <c r="E19" s="109" t="s">
        <v>201</v>
      </c>
      <c r="F19" s="136"/>
      <c r="G19" s="116"/>
      <c r="H19" s="113">
        <v>20.0</v>
      </c>
      <c r="I19" s="137">
        <v>20.0</v>
      </c>
      <c r="J19" s="114">
        <v>20.0</v>
      </c>
      <c r="K19" s="138" t="s">
        <v>202</v>
      </c>
      <c r="L19" s="113" t="s">
        <v>108</v>
      </c>
      <c r="M19" s="117"/>
      <c r="N19" s="130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40"/>
      <c r="AA19" s="140"/>
    </row>
    <row r="20" ht="18.0" customHeight="1">
      <c r="A20" s="133">
        <v>6910.0</v>
      </c>
      <c r="B20" s="134" t="s">
        <v>203</v>
      </c>
      <c r="C20" s="135" t="s">
        <v>204</v>
      </c>
      <c r="D20" s="3"/>
      <c r="E20" s="109" t="s">
        <v>201</v>
      </c>
      <c r="F20" s="136"/>
      <c r="G20" s="116"/>
      <c r="H20" s="113">
        <v>20.0</v>
      </c>
      <c r="I20" s="137">
        <v>20.0</v>
      </c>
      <c r="J20" s="114">
        <v>20.0</v>
      </c>
      <c r="K20" s="138" t="s">
        <v>202</v>
      </c>
      <c r="L20" s="113" t="s">
        <v>108</v>
      </c>
      <c r="M20" s="117"/>
      <c r="N20" s="118" t="str">
        <f>HYPERLINK("http://st0.dexp.club/Images/Products/max/33479.jpg","Фото")</f>
        <v>Фото</v>
      </c>
      <c r="O20" s="141" t="str">
        <f>HYPERLINK("http://st0.dexp.club/Images/Products/max/33483.jpg","Фото 2")</f>
        <v>Фото 2</v>
      </c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40"/>
      <c r="AA20" s="140"/>
    </row>
    <row r="21" ht="18.0" customHeight="1">
      <c r="A21" s="142">
        <v>6910.0</v>
      </c>
      <c r="B21" s="143" t="s">
        <v>205</v>
      </c>
      <c r="C21" s="144" t="s">
        <v>206</v>
      </c>
      <c r="D21" s="3"/>
      <c r="E21" s="145" t="s">
        <v>201</v>
      </c>
      <c r="F21" s="146"/>
      <c r="G21" s="147"/>
      <c r="H21" s="148">
        <v>20.0</v>
      </c>
      <c r="I21" s="149">
        <v>20.0</v>
      </c>
      <c r="J21" s="150">
        <v>20.0</v>
      </c>
      <c r="K21" s="151" t="s">
        <v>202</v>
      </c>
      <c r="L21" s="148" t="s">
        <v>108</v>
      </c>
      <c r="M21" s="152"/>
      <c r="N21" s="104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9"/>
      <c r="AA21" s="129"/>
    </row>
    <row r="22" ht="16.5" customHeight="1">
      <c r="A22" s="133">
        <v>6910.0</v>
      </c>
      <c r="B22" s="134" t="s">
        <v>207</v>
      </c>
      <c r="C22" s="135" t="s">
        <v>208</v>
      </c>
      <c r="D22" s="3"/>
      <c r="E22" s="109" t="s">
        <v>201</v>
      </c>
      <c r="F22" s="136"/>
      <c r="G22" s="116"/>
      <c r="H22" s="113">
        <v>20.0</v>
      </c>
      <c r="I22" s="137">
        <v>20.0</v>
      </c>
      <c r="J22" s="114">
        <v>20.0</v>
      </c>
      <c r="K22" s="138" t="s">
        <v>202</v>
      </c>
      <c r="L22" s="113" t="s">
        <v>108</v>
      </c>
      <c r="M22" s="117"/>
      <c r="N22" s="131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9"/>
      <c r="AA22" s="129"/>
    </row>
    <row r="23" ht="16.5" customHeight="1">
      <c r="A23" s="133">
        <v>6910.0</v>
      </c>
      <c r="B23" s="134" t="s">
        <v>209</v>
      </c>
      <c r="C23" s="135" t="s">
        <v>210</v>
      </c>
      <c r="D23" s="3"/>
      <c r="E23" s="109" t="s">
        <v>201</v>
      </c>
      <c r="F23" s="136"/>
      <c r="G23" s="116"/>
      <c r="H23" s="113">
        <v>20.0</v>
      </c>
      <c r="I23" s="137">
        <v>20.0</v>
      </c>
      <c r="J23" s="114">
        <v>20.0</v>
      </c>
      <c r="K23" s="138" t="s">
        <v>202</v>
      </c>
      <c r="L23" s="113" t="s">
        <v>108</v>
      </c>
      <c r="M23" s="117"/>
      <c r="N23" s="131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9"/>
      <c r="AA23" s="129"/>
    </row>
    <row r="24" ht="16.5" customHeight="1">
      <c r="A24" s="142">
        <v>6910.0</v>
      </c>
      <c r="B24" s="143" t="s">
        <v>211</v>
      </c>
      <c r="C24" s="144" t="s">
        <v>212</v>
      </c>
      <c r="D24" s="3"/>
      <c r="E24" s="145" t="s">
        <v>201</v>
      </c>
      <c r="F24" s="146"/>
      <c r="G24" s="147"/>
      <c r="H24" s="148">
        <v>20.0</v>
      </c>
      <c r="I24" s="149">
        <v>20.0</v>
      </c>
      <c r="J24" s="150">
        <v>20.0</v>
      </c>
      <c r="K24" s="151" t="s">
        <v>202</v>
      </c>
      <c r="L24" s="148" t="s">
        <v>108</v>
      </c>
      <c r="M24" s="152"/>
      <c r="N24" s="131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9"/>
      <c r="AA24" s="129"/>
    </row>
    <row r="25" ht="16.5" customHeight="1">
      <c r="A25" s="133">
        <v>6910.0</v>
      </c>
      <c r="B25" s="134" t="s">
        <v>213</v>
      </c>
      <c r="C25" s="135" t="s">
        <v>214</v>
      </c>
      <c r="D25" s="3"/>
      <c r="E25" s="109" t="s">
        <v>201</v>
      </c>
      <c r="F25" s="136"/>
      <c r="G25" s="116"/>
      <c r="H25" s="113">
        <v>20.0</v>
      </c>
      <c r="I25" s="137">
        <v>20.0</v>
      </c>
      <c r="J25" s="114">
        <v>20.0</v>
      </c>
      <c r="K25" s="138" t="s">
        <v>202</v>
      </c>
      <c r="L25" s="113" t="s">
        <v>108</v>
      </c>
      <c r="M25" s="117"/>
      <c r="N25" s="131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9"/>
      <c r="AA25" s="129"/>
    </row>
    <row r="26" ht="16.5" customHeight="1">
      <c r="A26" s="133">
        <v>6910.0</v>
      </c>
      <c r="B26" s="134" t="s">
        <v>215</v>
      </c>
      <c r="C26" s="135" t="s">
        <v>216</v>
      </c>
      <c r="D26" s="3"/>
      <c r="E26" s="109" t="s">
        <v>201</v>
      </c>
      <c r="F26" s="136"/>
      <c r="G26" s="116"/>
      <c r="H26" s="113">
        <v>20.0</v>
      </c>
      <c r="I26" s="137">
        <v>20.0</v>
      </c>
      <c r="J26" s="114">
        <v>20.0</v>
      </c>
      <c r="K26" s="138" t="s">
        <v>202</v>
      </c>
      <c r="L26" s="113" t="s">
        <v>108</v>
      </c>
      <c r="M26" s="117"/>
      <c r="N26" s="131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9"/>
      <c r="AA26" s="129"/>
    </row>
    <row r="27" ht="16.5" customHeight="1">
      <c r="A27" s="142">
        <v>6910.0</v>
      </c>
      <c r="B27" s="143" t="s">
        <v>217</v>
      </c>
      <c r="C27" s="144" t="s">
        <v>206</v>
      </c>
      <c r="D27" s="3"/>
      <c r="E27" s="145" t="s">
        <v>201</v>
      </c>
      <c r="F27" s="146"/>
      <c r="G27" s="147"/>
      <c r="H27" s="148">
        <v>20.0</v>
      </c>
      <c r="I27" s="149">
        <v>20.0</v>
      </c>
      <c r="J27" s="150">
        <v>20.0</v>
      </c>
      <c r="K27" s="151" t="s">
        <v>202</v>
      </c>
      <c r="L27" s="148" t="s">
        <v>108</v>
      </c>
      <c r="M27" s="152"/>
      <c r="N27" s="131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9"/>
      <c r="AA27" s="129"/>
    </row>
    <row r="28" ht="16.5" customHeight="1">
      <c r="A28" s="142">
        <v>6910.0</v>
      </c>
      <c r="B28" s="143" t="s">
        <v>218</v>
      </c>
      <c r="C28" s="144" t="s">
        <v>219</v>
      </c>
      <c r="D28" s="3"/>
      <c r="E28" s="145" t="s">
        <v>201</v>
      </c>
      <c r="F28" s="146"/>
      <c r="G28" s="147"/>
      <c r="H28" s="148">
        <v>20.0</v>
      </c>
      <c r="I28" s="149">
        <v>20.0</v>
      </c>
      <c r="J28" s="150">
        <v>20.0</v>
      </c>
      <c r="K28" s="151" t="s">
        <v>220</v>
      </c>
      <c r="L28" s="148" t="s">
        <v>221</v>
      </c>
      <c r="M28" s="152"/>
      <c r="N28" s="131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9"/>
      <c r="AA28" s="129"/>
    </row>
    <row r="29" ht="16.5" customHeight="1">
      <c r="A29" s="142">
        <v>6910.0</v>
      </c>
      <c r="B29" s="143" t="s">
        <v>222</v>
      </c>
      <c r="C29" s="144" t="s">
        <v>223</v>
      </c>
      <c r="D29" s="3"/>
      <c r="E29" s="145" t="s">
        <v>201</v>
      </c>
      <c r="F29" s="146"/>
      <c r="G29" s="147"/>
      <c r="H29" s="148">
        <v>20.0</v>
      </c>
      <c r="I29" s="149">
        <v>20.0</v>
      </c>
      <c r="J29" s="150">
        <v>20.0</v>
      </c>
      <c r="K29" s="151" t="s">
        <v>220</v>
      </c>
      <c r="L29" s="148" t="s">
        <v>221</v>
      </c>
      <c r="M29" s="152"/>
      <c r="N29" s="131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9"/>
      <c r="AA29" s="129"/>
    </row>
    <row r="30" ht="16.5" customHeight="1">
      <c r="A30" s="142">
        <v>6910.0</v>
      </c>
      <c r="B30" s="143" t="s">
        <v>224</v>
      </c>
      <c r="C30" s="144" t="s">
        <v>225</v>
      </c>
      <c r="D30" s="3"/>
      <c r="E30" s="145" t="s">
        <v>201</v>
      </c>
      <c r="F30" s="146"/>
      <c r="G30" s="147"/>
      <c r="H30" s="148">
        <v>20.0</v>
      </c>
      <c r="I30" s="149">
        <v>20.0</v>
      </c>
      <c r="J30" s="150">
        <v>20.0</v>
      </c>
      <c r="K30" s="151" t="s">
        <v>220</v>
      </c>
      <c r="L30" s="148" t="s">
        <v>221</v>
      </c>
      <c r="M30" s="152"/>
      <c r="N30" s="131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9"/>
      <c r="AA30" s="129"/>
    </row>
    <row r="31" ht="16.5" customHeight="1">
      <c r="A31" s="142">
        <v>6910.0</v>
      </c>
      <c r="B31" s="143" t="s">
        <v>226</v>
      </c>
      <c r="C31" s="144" t="s">
        <v>227</v>
      </c>
      <c r="D31" s="3"/>
      <c r="E31" s="145" t="s">
        <v>201</v>
      </c>
      <c r="F31" s="146"/>
      <c r="G31" s="147"/>
      <c r="H31" s="148">
        <v>20.0</v>
      </c>
      <c r="I31" s="149">
        <v>20.0</v>
      </c>
      <c r="J31" s="150">
        <v>20.0</v>
      </c>
      <c r="K31" s="151" t="s">
        <v>220</v>
      </c>
      <c r="L31" s="148" t="s">
        <v>221</v>
      </c>
      <c r="M31" s="152"/>
      <c r="N31" s="131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9"/>
      <c r="AA31" s="129"/>
    </row>
    <row r="32" ht="16.5" customHeight="1">
      <c r="A32" s="69" t="s">
        <v>228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3"/>
      <c r="N32" s="131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9"/>
      <c r="AA32" s="129"/>
    </row>
    <row r="33" ht="16.5" customHeight="1">
      <c r="A33" s="133">
        <v>6474.0</v>
      </c>
      <c r="B33" s="134" t="s">
        <v>229</v>
      </c>
      <c r="C33" s="135" t="s">
        <v>230</v>
      </c>
      <c r="D33" s="3"/>
      <c r="E33" s="109" t="s">
        <v>83</v>
      </c>
      <c r="F33" s="136"/>
      <c r="G33" s="116"/>
      <c r="H33" s="153"/>
      <c r="I33" s="137"/>
      <c r="J33" s="114">
        <v>49.0</v>
      </c>
      <c r="K33" s="154">
        <v>40.83</v>
      </c>
      <c r="L33" s="113" t="s">
        <v>108</v>
      </c>
      <c r="M33" s="117"/>
      <c r="N33" s="130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40"/>
      <c r="AA33" s="140"/>
    </row>
    <row r="34" ht="16.5" customHeight="1">
      <c r="A34" s="133">
        <v>6475.0</v>
      </c>
      <c r="B34" s="134" t="s">
        <v>231</v>
      </c>
      <c r="C34" s="135" t="s">
        <v>232</v>
      </c>
      <c r="D34" s="3"/>
      <c r="E34" s="109" t="s">
        <v>83</v>
      </c>
      <c r="F34" s="136"/>
      <c r="G34" s="116"/>
      <c r="H34" s="153"/>
      <c r="I34" s="137"/>
      <c r="J34" s="114">
        <v>38.0</v>
      </c>
      <c r="K34" s="154">
        <v>31.67</v>
      </c>
      <c r="L34" s="113" t="s">
        <v>108</v>
      </c>
      <c r="M34" s="117"/>
      <c r="N34" s="130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40"/>
      <c r="AA34" s="140"/>
    </row>
    <row r="35" ht="16.5" customHeight="1">
      <c r="A35" s="133">
        <v>6849.0</v>
      </c>
      <c r="B35" s="134" t="s">
        <v>233</v>
      </c>
      <c r="C35" s="135" t="s">
        <v>234</v>
      </c>
      <c r="D35" s="3"/>
      <c r="E35" s="109" t="s">
        <v>83</v>
      </c>
      <c r="F35" s="136"/>
      <c r="G35" s="116"/>
      <c r="H35" s="153"/>
      <c r="I35" s="137"/>
      <c r="J35" s="114">
        <v>50.0</v>
      </c>
      <c r="K35" s="154">
        <v>41.67</v>
      </c>
      <c r="L35" s="113" t="s">
        <v>108</v>
      </c>
      <c r="M35" s="117"/>
      <c r="N35" s="130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40"/>
      <c r="AA35" s="140"/>
    </row>
    <row r="36" ht="16.5" customHeight="1">
      <c r="A36" s="62" t="s">
        <v>235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130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9"/>
      <c r="AA36" s="129"/>
    </row>
    <row r="37" ht="16.5" customHeight="1">
      <c r="A37" s="155">
        <v>808517.0</v>
      </c>
      <c r="B37" s="134" t="s">
        <v>236</v>
      </c>
      <c r="C37" s="135" t="s">
        <v>237</v>
      </c>
      <c r="D37" s="3"/>
      <c r="E37" s="109" t="s">
        <v>201</v>
      </c>
      <c r="F37" s="136">
        <v>20.0</v>
      </c>
      <c r="G37" s="83">
        <f>J37*1.15</f>
        <v>13.8</v>
      </c>
      <c r="H37" s="156"/>
      <c r="I37" s="137" t="s">
        <v>238</v>
      </c>
      <c r="J37" s="114">
        <v>12.0</v>
      </c>
      <c r="K37" s="138">
        <f>J37/1.2</f>
        <v>10</v>
      </c>
      <c r="L37" s="156"/>
      <c r="M37" s="156"/>
      <c r="N37" s="118" t="str">
        <f>HYPERLINK("http://st0.dexp.club/Images/Products/max/53453.jpg","Фото")</f>
        <v>Фото</v>
      </c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20"/>
      <c r="AA37" s="120"/>
    </row>
    <row r="38" ht="16.5" customHeight="1">
      <c r="A38" s="69" t="s">
        <v>239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3"/>
      <c r="N38" s="130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2"/>
      <c r="AA38" s="2"/>
    </row>
    <row r="39" ht="16.5" customHeight="1">
      <c r="A39" s="155">
        <v>5604.0</v>
      </c>
      <c r="B39" s="158" t="str">
        <f>HYPERLINK("http://content.onliner.by/forum/ca1/e9a/268930/800x800/6f78aeb91bc41154a80a47175fce537b.jpg","Чехол Starway Andromeda S8 black")</f>
        <v>Чехол Starway Andromeda S8 black</v>
      </c>
      <c r="C39" s="159" t="s">
        <v>240</v>
      </c>
      <c r="D39" s="3"/>
      <c r="E39" s="160" t="s">
        <v>201</v>
      </c>
      <c r="F39" s="136">
        <v>1.0</v>
      </c>
      <c r="G39" s="116">
        <f>J39*1.15</f>
        <v>13.8</v>
      </c>
      <c r="H39" s="153"/>
      <c r="I39" s="137" t="s">
        <v>238</v>
      </c>
      <c r="J39" s="114">
        <v>12.0</v>
      </c>
      <c r="K39" s="138">
        <f>J39/1.2</f>
        <v>10</v>
      </c>
      <c r="L39" s="161"/>
      <c r="M39" s="161"/>
      <c r="N39" s="130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3"/>
      <c r="AA39" s="163"/>
    </row>
    <row r="40" ht="16.5" customHeight="1">
      <c r="A40" s="62" t="s">
        <v>241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30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2"/>
      <c r="AA40" s="2"/>
    </row>
    <row r="41" ht="19.5" customHeight="1">
      <c r="A41" s="69" t="s">
        <v>30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3"/>
      <c r="N41" s="130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2"/>
      <c r="AA41" s="2"/>
    </row>
    <row r="42" ht="27.75" customHeight="1">
      <c r="A42" s="133">
        <v>6104.0</v>
      </c>
      <c r="B42" s="164" t="s">
        <v>242</v>
      </c>
      <c r="C42" s="165" t="s">
        <v>243</v>
      </c>
      <c r="D42" s="3"/>
      <c r="E42" s="160" t="s">
        <v>201</v>
      </c>
      <c r="F42" s="136">
        <v>1.0</v>
      </c>
      <c r="G42" s="111">
        <f t="shared" ref="G42:G44" si="2">J42*1.15</f>
        <v>170.2</v>
      </c>
      <c r="H42" s="113"/>
      <c r="I42" s="137" t="s">
        <v>104</v>
      </c>
      <c r="J42" s="114">
        <v>148.0</v>
      </c>
      <c r="K42" s="138" t="s">
        <v>107</v>
      </c>
      <c r="L42" s="166" t="s">
        <v>108</v>
      </c>
      <c r="M42" s="117"/>
      <c r="N42" s="167" t="str">
        <f t="shared" ref="N42:N44" si="3">HYPERLINK("https://www.youtube.com/watch?v=LLQwtsOaR6k","Обзор")</f>
        <v>Обзор</v>
      </c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3"/>
      <c r="AA42" s="163"/>
    </row>
    <row r="43" ht="27.75" customHeight="1">
      <c r="A43" s="133">
        <v>6106.0</v>
      </c>
      <c r="B43" s="164" t="s">
        <v>163</v>
      </c>
      <c r="C43" s="165" t="s">
        <v>243</v>
      </c>
      <c r="D43" s="3"/>
      <c r="E43" s="160" t="s">
        <v>201</v>
      </c>
      <c r="F43" s="136">
        <v>1.0</v>
      </c>
      <c r="G43" s="111">
        <f t="shared" si="2"/>
        <v>170.2</v>
      </c>
      <c r="H43" s="113"/>
      <c r="I43" s="137" t="s">
        <v>104</v>
      </c>
      <c r="J43" s="114">
        <v>148.0</v>
      </c>
      <c r="K43" s="138" t="s">
        <v>107</v>
      </c>
      <c r="L43" s="166" t="s">
        <v>108</v>
      </c>
      <c r="M43" s="117"/>
      <c r="N43" s="167" t="str">
        <f t="shared" si="3"/>
        <v>Обзор</v>
      </c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3"/>
      <c r="AA43" s="163"/>
    </row>
    <row r="44" ht="25.5" customHeight="1">
      <c r="A44" s="133">
        <v>6107.0</v>
      </c>
      <c r="B44" s="164" t="s">
        <v>244</v>
      </c>
      <c r="C44" s="165" t="s">
        <v>243</v>
      </c>
      <c r="D44" s="3"/>
      <c r="E44" s="160" t="s">
        <v>201</v>
      </c>
      <c r="F44" s="136">
        <v>1.0</v>
      </c>
      <c r="G44" s="111">
        <f t="shared" si="2"/>
        <v>170.2</v>
      </c>
      <c r="H44" s="113"/>
      <c r="I44" s="137" t="s">
        <v>104</v>
      </c>
      <c r="J44" s="114">
        <v>148.0</v>
      </c>
      <c r="K44" s="138" t="s">
        <v>107</v>
      </c>
      <c r="L44" s="166" t="s">
        <v>108</v>
      </c>
      <c r="M44" s="117"/>
      <c r="N44" s="167" t="str">
        <f t="shared" si="3"/>
        <v>Обзор</v>
      </c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3"/>
    </row>
    <row r="45" ht="16.5" customHeight="1">
      <c r="A45" s="62" t="s">
        <v>245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130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2"/>
      <c r="AA45" s="2"/>
    </row>
    <row r="46" ht="56.25" customHeight="1">
      <c r="A46" s="155">
        <v>5846.0</v>
      </c>
      <c r="B46" s="158" t="str">
        <f>HYPERLINK("http://www.vaporfi.com/electronic-cigarettes/vaporfi-pro-starter-kit.html","Электронная сигарета VaporFi™ Pro Starter Kit")</f>
        <v>Электронная сигарета VaporFi™ Pro Starter Kit</v>
      </c>
      <c r="C46" s="165" t="s">
        <v>246</v>
      </c>
      <c r="D46" s="3"/>
      <c r="E46" s="160" t="s">
        <v>201</v>
      </c>
      <c r="F46" s="136">
        <v>0.0</v>
      </c>
      <c r="G46" s="111">
        <f t="shared" ref="G46:G50" si="4">J46*1.15</f>
        <v>66.3895</v>
      </c>
      <c r="H46" s="153"/>
      <c r="I46" s="137" t="s">
        <v>247</v>
      </c>
      <c r="J46" s="168">
        <v>57.73</v>
      </c>
      <c r="K46" s="138" t="s">
        <v>248</v>
      </c>
      <c r="L46" s="161"/>
      <c r="M46" s="161"/>
      <c r="N46" s="130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3"/>
      <c r="AA46" s="163"/>
    </row>
    <row r="47" ht="22.5" customHeight="1">
      <c r="A47" s="155">
        <v>5850.0</v>
      </c>
      <c r="B47" s="158" t="str">
        <f>HYPERLINK("http://www.vaporfi.com/electronic-cigarettes/vaporfi-pulse-starter-kit.html","Электронная сигарета VaporFi™ Pulse Starter Kit")</f>
        <v>Электронная сигарета VaporFi™ Pulse Starter Kit</v>
      </c>
      <c r="C47" s="165" t="s">
        <v>249</v>
      </c>
      <c r="D47" s="3"/>
      <c r="E47" s="160" t="s">
        <v>201</v>
      </c>
      <c r="F47" s="136">
        <v>0.0</v>
      </c>
      <c r="G47" s="111">
        <f t="shared" si="4"/>
        <v>128.133</v>
      </c>
      <c r="H47" s="153"/>
      <c r="I47" s="137" t="s">
        <v>250</v>
      </c>
      <c r="J47" s="168">
        <v>111.42</v>
      </c>
      <c r="K47" s="138" t="s">
        <v>251</v>
      </c>
      <c r="L47" s="161"/>
      <c r="M47" s="161"/>
      <c r="N47" s="130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3"/>
      <c r="AA47" s="163"/>
    </row>
    <row r="48" ht="33.75" customHeight="1">
      <c r="A48" s="155">
        <v>5848.0</v>
      </c>
      <c r="B48" s="158" t="str">
        <f>HYPERLINK("http://www.vaporfi.com/electronic-cigarettes/vaporfi-rebel-starter-kit.html","Электронная сигарета VaporFi™ Rocket Starter Kit Серебристый")</f>
        <v>Электронная сигарета VaporFi™ Rocket Starter Kit Серебристый</v>
      </c>
      <c r="C48" s="165" t="s">
        <v>252</v>
      </c>
      <c r="D48" s="3"/>
      <c r="E48" s="160" t="s">
        <v>201</v>
      </c>
      <c r="F48" s="136">
        <v>0.0</v>
      </c>
      <c r="G48" s="111">
        <f t="shared" si="4"/>
        <v>142.3815</v>
      </c>
      <c r="H48" s="153"/>
      <c r="I48" s="137">
        <v>130.0</v>
      </c>
      <c r="J48" s="168">
        <v>123.81</v>
      </c>
      <c r="K48" s="138" t="s">
        <v>253</v>
      </c>
      <c r="L48" s="161"/>
      <c r="M48" s="161"/>
      <c r="N48" s="130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3"/>
      <c r="AA48" s="163"/>
    </row>
    <row r="49" ht="33.75" customHeight="1">
      <c r="A49" s="155">
        <v>5847.0</v>
      </c>
      <c r="B49" s="158" t="str">
        <f>HYPERLINK("http://www.vaporfi.com/electronic-cigarettes/vaporfi-rebel-starter-kit.html","Электронная сигарета VaporFi™ Rocket Starter Kit Черный")</f>
        <v>Электронная сигарета VaporFi™ Rocket Starter Kit Черный</v>
      </c>
      <c r="C49" s="165" t="s">
        <v>252</v>
      </c>
      <c r="D49" s="3"/>
      <c r="E49" s="160" t="s">
        <v>201</v>
      </c>
      <c r="F49" s="136">
        <v>0.0</v>
      </c>
      <c r="G49" s="111">
        <f t="shared" si="4"/>
        <v>142.3815</v>
      </c>
      <c r="H49" s="153"/>
      <c r="I49" s="137">
        <v>130.0</v>
      </c>
      <c r="J49" s="168">
        <v>123.81</v>
      </c>
      <c r="K49" s="138" t="s">
        <v>253</v>
      </c>
      <c r="L49" s="161"/>
      <c r="M49" s="161"/>
      <c r="N49" s="130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3"/>
      <c r="AA49" s="163"/>
    </row>
    <row r="50" ht="22.5" customHeight="1">
      <c r="A50" s="155">
        <v>5853.0</v>
      </c>
      <c r="B50" s="158" t="str">
        <f>HYPERLINK("http://www.vaporfi.com/electronic-cigarettes/vaporfi-rebel-starter-kit.html","Электронная сигарета VaporFi™ Rebel Starter Kit")</f>
        <v>Электронная сигарета VaporFi™ Rebel Starter Kit</v>
      </c>
      <c r="C50" s="165" t="s">
        <v>254</v>
      </c>
      <c r="D50" s="3"/>
      <c r="E50" s="160" t="s">
        <v>201</v>
      </c>
      <c r="F50" s="136">
        <v>0.0</v>
      </c>
      <c r="G50" s="111">
        <f t="shared" si="4"/>
        <v>189.8765</v>
      </c>
      <c r="H50" s="153"/>
      <c r="I50" s="137" t="s">
        <v>255</v>
      </c>
      <c r="J50" s="168">
        <v>165.11</v>
      </c>
      <c r="K50" s="138" t="s">
        <v>256</v>
      </c>
      <c r="L50" s="161"/>
      <c r="M50" s="161"/>
      <c r="N50" s="130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3"/>
      <c r="AA50" s="163"/>
    </row>
    <row r="51">
      <c r="A51" s="69" t="s">
        <v>257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3"/>
      <c r="N51" s="130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2"/>
      <c r="AA51" s="2"/>
    </row>
    <row r="52" ht="45.0" customHeight="1">
      <c r="A52" s="155">
        <v>5972.0</v>
      </c>
      <c r="B52" s="158" t="str">
        <f>HYPERLINK("http://www.vaporfi.com/accessories/vaporfi-air-cartomizer-tank.html","Картомайзер VaporFi™ Air Cartomizer Белый")</f>
        <v>Картомайзер VaporFi™ Air Cartomizer Белый</v>
      </c>
      <c r="C52" s="165" t="s">
        <v>258</v>
      </c>
      <c r="D52" s="3"/>
      <c r="E52" s="160" t="s">
        <v>201</v>
      </c>
      <c r="F52" s="136">
        <v>0.0</v>
      </c>
      <c r="G52" s="111">
        <f t="shared" ref="G52:G72" si="5">J52*1.15</f>
        <v>6.3595</v>
      </c>
      <c r="H52" s="153"/>
      <c r="I52" s="137" t="s">
        <v>259</v>
      </c>
      <c r="J52" s="168" t="s">
        <v>260</v>
      </c>
      <c r="K52" s="138" t="s">
        <v>261</v>
      </c>
      <c r="L52" s="161"/>
      <c r="M52" s="161"/>
      <c r="N52" s="130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3"/>
      <c r="AA52" s="163"/>
    </row>
    <row r="53" ht="45.0" customHeight="1">
      <c r="A53" s="155">
        <v>5973.0</v>
      </c>
      <c r="B53" s="158" t="str">
        <f>HYPERLINK("http://www.vaporfi.com/accessories/vaporfi-air-cartomizer-tank.html","Картомайзер VaporFi™ Air Cartomizer Черный")</f>
        <v>Картомайзер VaporFi™ Air Cartomizer Черный</v>
      </c>
      <c r="C53" s="165" t="s">
        <v>262</v>
      </c>
      <c r="D53" s="3"/>
      <c r="E53" s="160" t="s">
        <v>201</v>
      </c>
      <c r="F53" s="136">
        <v>0.0</v>
      </c>
      <c r="G53" s="111">
        <f t="shared" si="5"/>
        <v>6.3595</v>
      </c>
      <c r="H53" s="153"/>
      <c r="I53" s="137" t="s">
        <v>259</v>
      </c>
      <c r="J53" s="168" t="s">
        <v>260</v>
      </c>
      <c r="K53" s="138" t="s">
        <v>261</v>
      </c>
      <c r="L53" s="161"/>
      <c r="M53" s="161"/>
      <c r="N53" s="130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3"/>
      <c r="AA53" s="163"/>
    </row>
    <row r="54" ht="33.75" customHeight="1">
      <c r="A54" s="155">
        <v>5967.0</v>
      </c>
      <c r="B54" s="158" t="str">
        <f>HYPERLINK("http://www.vaporfi.com/accessories/tanks/vaporfi-clear-clearomizer-tank.html","Картомайзер VaporFi™ CLEAR Cartomizer (2.5ML) Желтый")</f>
        <v>Картомайзер VaporFi™ CLEAR Cartomizer (2.5ML) Желтый</v>
      </c>
      <c r="C54" s="165" t="s">
        <v>263</v>
      </c>
      <c r="D54" s="3"/>
      <c r="E54" s="160" t="s">
        <v>201</v>
      </c>
      <c r="F54" s="136">
        <v>0.0</v>
      </c>
      <c r="G54" s="111">
        <f t="shared" si="5"/>
        <v>10.603</v>
      </c>
      <c r="H54" s="153"/>
      <c r="I54" s="137" t="s">
        <v>264</v>
      </c>
      <c r="J54" s="168" t="s">
        <v>265</v>
      </c>
      <c r="K54" s="138" t="s">
        <v>266</v>
      </c>
      <c r="L54" s="161"/>
      <c r="M54" s="169"/>
      <c r="N54" s="130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3"/>
      <c r="AA54" s="163"/>
    </row>
    <row r="55" ht="33.75" customHeight="1">
      <c r="A55" s="155">
        <v>5970.0</v>
      </c>
      <c r="B55" s="158" t="str">
        <f>HYPERLINK("http://www.vaporfi.com/accessories/tanks/vaporfi-clear-clearomizer-tank.html","Картомайзер VaporFi™ CLEAR Cartomizer (2.5ML) Зеленый")</f>
        <v>Картомайзер VaporFi™ CLEAR Cartomizer (2.5ML) Зеленый</v>
      </c>
      <c r="C55" s="165" t="s">
        <v>267</v>
      </c>
      <c r="D55" s="3"/>
      <c r="E55" s="160" t="s">
        <v>201</v>
      </c>
      <c r="F55" s="136">
        <v>0.0</v>
      </c>
      <c r="G55" s="111">
        <f t="shared" si="5"/>
        <v>10.603</v>
      </c>
      <c r="H55" s="153"/>
      <c r="I55" s="137" t="s">
        <v>264</v>
      </c>
      <c r="J55" s="168" t="s">
        <v>265</v>
      </c>
      <c r="K55" s="138" t="s">
        <v>266</v>
      </c>
      <c r="L55" s="161"/>
      <c r="M55" s="161"/>
      <c r="N55" s="130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3"/>
      <c r="AA55" s="163"/>
    </row>
    <row r="56" ht="33.75" customHeight="1">
      <c r="A56" s="155">
        <v>5965.0</v>
      </c>
      <c r="B56" s="158" t="str">
        <f>HYPERLINK("http://www.vaporfi.com/accessories/tanks/vaporfi-clear-clearomizer-tank.html","Картомайзер VaporFi™ CLEAR Cartomizer (2.5ML) Прозрачный")</f>
        <v>Картомайзер VaporFi™ CLEAR Cartomizer (2.5ML) Прозрачный</v>
      </c>
      <c r="C56" s="165" t="s">
        <v>268</v>
      </c>
      <c r="D56" s="3"/>
      <c r="E56" s="169" t="s">
        <v>101</v>
      </c>
      <c r="F56" s="136">
        <v>0.0</v>
      </c>
      <c r="G56" s="111">
        <f t="shared" si="5"/>
        <v>10.603</v>
      </c>
      <c r="H56" s="153"/>
      <c r="I56" s="137" t="s">
        <v>264</v>
      </c>
      <c r="J56" s="168" t="s">
        <v>265</v>
      </c>
      <c r="K56" s="138" t="s">
        <v>266</v>
      </c>
      <c r="L56" s="161"/>
      <c r="M56" s="161"/>
      <c r="N56" s="170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</row>
    <row r="57" ht="33.75" customHeight="1">
      <c r="A57" s="155">
        <v>5968.0</v>
      </c>
      <c r="B57" s="158" t="str">
        <f>HYPERLINK("http://www.vaporfi.com/accessories/tanks/vaporfi-clear-clearomizer-tank.html","Картомайзер VaporFi™ CLEAR Cartomizer (2.5ML) Розовый")</f>
        <v>Картомайзер VaporFi™ CLEAR Cartomizer (2.5ML) Розовый</v>
      </c>
      <c r="C57" s="165" t="s">
        <v>269</v>
      </c>
      <c r="D57" s="3"/>
      <c r="E57" s="160" t="s">
        <v>201</v>
      </c>
      <c r="F57" s="136">
        <v>0.0</v>
      </c>
      <c r="G57" s="111">
        <f t="shared" si="5"/>
        <v>10.603</v>
      </c>
      <c r="H57" s="153"/>
      <c r="I57" s="137" t="s">
        <v>264</v>
      </c>
      <c r="J57" s="168" t="s">
        <v>265</v>
      </c>
      <c r="K57" s="138" t="s">
        <v>266</v>
      </c>
      <c r="L57" s="161"/>
      <c r="M57" s="161"/>
      <c r="N57" s="170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</row>
    <row r="58" ht="33.75" customHeight="1">
      <c r="A58" s="155">
        <v>5966.0</v>
      </c>
      <c r="B58" s="158" t="str">
        <f>HYPERLINK("http://www.vaporfi.com/accessories/tanks/vaporfi-clear-clearomizer-tank.html","Картомайзер VaporFi™ CLEAR Cartomizer (2.5ML) Серый")</f>
        <v>Картомайзер VaporFi™ CLEAR Cartomizer (2.5ML) Серый</v>
      </c>
      <c r="C58" s="165" t="s">
        <v>270</v>
      </c>
      <c r="D58" s="3"/>
      <c r="E58" s="160" t="s">
        <v>201</v>
      </c>
      <c r="F58" s="136">
        <v>0.0</v>
      </c>
      <c r="G58" s="111">
        <f t="shared" si="5"/>
        <v>10.603</v>
      </c>
      <c r="H58" s="153"/>
      <c r="I58" s="137" t="s">
        <v>264</v>
      </c>
      <c r="J58" s="168" t="s">
        <v>265</v>
      </c>
      <c r="K58" s="138" t="s">
        <v>266</v>
      </c>
      <c r="L58" s="161"/>
      <c r="M58" s="161"/>
      <c r="N58" s="170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</row>
    <row r="59" ht="33.75" customHeight="1">
      <c r="A59" s="155">
        <v>5969.0</v>
      </c>
      <c r="B59" s="158" t="str">
        <f>HYPERLINK("http://www.vaporfi.com/accessories/tanks/vaporfi-clear-clearomizer-tank.html","Картомайзер VaporFi™ CLEAR Cartomizer (2.5ML) Синий")</f>
        <v>Картомайзер VaporFi™ CLEAR Cartomizer (2.5ML) Синий</v>
      </c>
      <c r="C59" s="165" t="s">
        <v>271</v>
      </c>
      <c r="D59" s="3"/>
      <c r="E59" s="169" t="s">
        <v>101</v>
      </c>
      <c r="F59" s="136">
        <v>0.0</v>
      </c>
      <c r="G59" s="111">
        <f t="shared" si="5"/>
        <v>10.603</v>
      </c>
      <c r="H59" s="153"/>
      <c r="I59" s="137" t="s">
        <v>264</v>
      </c>
      <c r="J59" s="168" t="s">
        <v>265</v>
      </c>
      <c r="K59" s="138" t="s">
        <v>266</v>
      </c>
      <c r="L59" s="161"/>
      <c r="M59" s="161"/>
      <c r="N59" s="170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</row>
    <row r="60" ht="33.75" customHeight="1">
      <c r="A60" s="155">
        <v>5976.0</v>
      </c>
      <c r="B60" s="158" t="str">
        <f>HYPERLINK("http://www.vaporfi.com/accessories/tanks/vaporfi-pro-l-clearomizer-tank.html","Картомайзер VaporFi™ PRO-L Cartomizer Tank (1.5ML) Белый")</f>
        <v>Картомайзер VaporFi™ PRO-L Cartomizer Tank (1.5ML) Белый</v>
      </c>
      <c r="C60" s="165" t="s">
        <v>272</v>
      </c>
      <c r="D60" s="3"/>
      <c r="E60" s="160" t="s">
        <v>201</v>
      </c>
      <c r="F60" s="136">
        <v>0.0</v>
      </c>
      <c r="G60" s="111">
        <f t="shared" si="5"/>
        <v>13.501</v>
      </c>
      <c r="H60" s="153"/>
      <c r="I60" s="137" t="s">
        <v>273</v>
      </c>
      <c r="J60" s="168" t="s">
        <v>274</v>
      </c>
      <c r="K60" s="138" t="s">
        <v>275</v>
      </c>
      <c r="L60" s="161"/>
      <c r="M60" s="161"/>
      <c r="N60" s="170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</row>
    <row r="61" ht="33.75" customHeight="1">
      <c r="A61" s="155">
        <v>5978.0</v>
      </c>
      <c r="B61" s="158" t="str">
        <f>HYPERLINK("http://www.vaporfi.com/accessories/tanks/vaporfi-pro-l-clearomizer-tank.html","Картомайзер VaporFi™ PRO-L Cartomizer Tank (1.5ML) Желтый")</f>
        <v>Картомайзер VaporFi™ PRO-L Cartomizer Tank (1.5ML) Желтый</v>
      </c>
      <c r="C61" s="165" t="s">
        <v>276</v>
      </c>
      <c r="D61" s="3"/>
      <c r="E61" s="160" t="s">
        <v>201</v>
      </c>
      <c r="F61" s="136">
        <v>0.0</v>
      </c>
      <c r="G61" s="111">
        <f t="shared" si="5"/>
        <v>13.501</v>
      </c>
      <c r="H61" s="153"/>
      <c r="I61" s="137" t="s">
        <v>273</v>
      </c>
      <c r="J61" s="168" t="s">
        <v>274</v>
      </c>
      <c r="K61" s="138" t="s">
        <v>275</v>
      </c>
      <c r="L61" s="161"/>
      <c r="M61" s="161"/>
      <c r="N61" s="170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</row>
    <row r="62" ht="33.75" customHeight="1">
      <c r="A62" s="155">
        <v>5983.0</v>
      </c>
      <c r="B62" s="158" t="str">
        <f>HYPERLINK("http://www.vaporfi.com/accessories/tanks/vaporfi-pro-l-clearomizer-tank.html","Картомайзер VaporFi™ PRO-L Cartomizer Tank (1.5ML) Зеленый")</f>
        <v>Картомайзер VaporFi™ PRO-L Cartomizer Tank (1.5ML) Зеленый</v>
      </c>
      <c r="C62" s="165" t="s">
        <v>277</v>
      </c>
      <c r="D62" s="3"/>
      <c r="E62" s="160" t="s">
        <v>201</v>
      </c>
      <c r="F62" s="136">
        <v>0.0</v>
      </c>
      <c r="G62" s="111">
        <f t="shared" si="5"/>
        <v>13.501</v>
      </c>
      <c r="H62" s="153"/>
      <c r="I62" s="137" t="s">
        <v>273</v>
      </c>
      <c r="J62" s="168" t="s">
        <v>274</v>
      </c>
      <c r="K62" s="138" t="s">
        <v>275</v>
      </c>
      <c r="L62" s="161"/>
      <c r="M62" s="161"/>
      <c r="N62" s="170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</row>
    <row r="63" ht="33.75" customHeight="1">
      <c r="A63" s="155">
        <v>5980.0</v>
      </c>
      <c r="B63" s="158" t="str">
        <f>HYPERLINK("http://www.vaporfi.com/accessories/tanks/vaporfi-pro-l-clearomizer-tank.html","Картомайзер VaporFi™ PRO-L Cartomizer Tank (1.5ML) красный")</f>
        <v>Картомайзер VaporFi™ PRO-L Cartomizer Tank (1.5ML) красный</v>
      </c>
      <c r="C63" s="165" t="s">
        <v>278</v>
      </c>
      <c r="D63" s="3"/>
      <c r="E63" s="160" t="s">
        <v>201</v>
      </c>
      <c r="F63" s="136">
        <v>0.0</v>
      </c>
      <c r="G63" s="111">
        <f t="shared" si="5"/>
        <v>13.501</v>
      </c>
      <c r="H63" s="153"/>
      <c r="I63" s="137" t="s">
        <v>273</v>
      </c>
      <c r="J63" s="168" t="s">
        <v>274</v>
      </c>
      <c r="K63" s="138" t="s">
        <v>275</v>
      </c>
      <c r="L63" s="161"/>
      <c r="M63" s="161"/>
      <c r="N63" s="170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</row>
    <row r="64" ht="33.75" customHeight="1">
      <c r="A64" s="155">
        <v>5984.0</v>
      </c>
      <c r="B64" s="158" t="str">
        <f>HYPERLINK("http://www.vaporfi.com/accessories/tanks/vaporfi-pro-l-clearomizer-tank.html","Картомайзер VaporFi™ PRO-L Cartomizer Tank (1.5ML) Оранжевый")</f>
        <v>Картомайзер VaporFi™ PRO-L Cartomizer Tank (1.5ML) Оранжевый</v>
      </c>
      <c r="C64" s="165" t="s">
        <v>279</v>
      </c>
      <c r="D64" s="3"/>
      <c r="E64" s="160" t="s">
        <v>201</v>
      </c>
      <c r="F64" s="136">
        <v>0.0</v>
      </c>
      <c r="G64" s="111">
        <f t="shared" si="5"/>
        <v>13.501</v>
      </c>
      <c r="H64" s="153"/>
      <c r="I64" s="137" t="s">
        <v>273</v>
      </c>
      <c r="J64" s="168" t="s">
        <v>274</v>
      </c>
      <c r="K64" s="138" t="s">
        <v>275</v>
      </c>
      <c r="L64" s="161"/>
      <c r="M64" s="161"/>
      <c r="N64" s="170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</row>
    <row r="65" ht="33.75" customHeight="1">
      <c r="A65" s="155">
        <v>5979.0</v>
      </c>
      <c r="B65" s="158" t="str">
        <f>HYPERLINK("http://www.vaporfi.com/accessories/tanks/vaporfi-pro-l-clearomizer-tank.html","Картомайзер VaporFi™ PRO-L Cartomizer Tank (1.5ML) Розовый")</f>
        <v>Картомайзер VaporFi™ PRO-L Cartomizer Tank (1.5ML) Розовый</v>
      </c>
      <c r="C65" s="165" t="s">
        <v>280</v>
      </c>
      <c r="D65" s="3"/>
      <c r="E65" s="160" t="s">
        <v>201</v>
      </c>
      <c r="F65" s="136">
        <v>0.0</v>
      </c>
      <c r="G65" s="111">
        <f t="shared" si="5"/>
        <v>13.501</v>
      </c>
      <c r="H65" s="153"/>
      <c r="I65" s="137" t="s">
        <v>273</v>
      </c>
      <c r="J65" s="168" t="s">
        <v>274</v>
      </c>
      <c r="K65" s="138" t="s">
        <v>275</v>
      </c>
      <c r="L65" s="161"/>
      <c r="M65" s="161"/>
      <c r="N65" s="170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</row>
    <row r="66" ht="33.75" customHeight="1">
      <c r="A66" s="155">
        <v>5977.0</v>
      </c>
      <c r="B66" s="158" t="str">
        <f>HYPERLINK("http://www.vaporfi.com/accessories/tanks/vaporfi-pro-l-clearomizer-tank.html","Картомайзер VaporFi™ PRO-L Cartomizer Tank (1.5ML) Серебристый")</f>
        <v>Картомайзер VaporFi™ PRO-L Cartomizer Tank (1.5ML) Серебристый</v>
      </c>
      <c r="C66" s="165" t="s">
        <v>281</v>
      </c>
      <c r="D66" s="3"/>
      <c r="E66" s="160" t="s">
        <v>201</v>
      </c>
      <c r="F66" s="136">
        <v>0.0</v>
      </c>
      <c r="G66" s="111">
        <f t="shared" si="5"/>
        <v>13.501</v>
      </c>
      <c r="H66" s="153"/>
      <c r="I66" s="137" t="s">
        <v>273</v>
      </c>
      <c r="J66" s="168" t="s">
        <v>274</v>
      </c>
      <c r="K66" s="138" t="s">
        <v>275</v>
      </c>
      <c r="L66" s="161"/>
      <c r="M66" s="161"/>
      <c r="N66" s="170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</row>
    <row r="67" ht="33.75" customHeight="1">
      <c r="A67" s="155">
        <v>5982.0</v>
      </c>
      <c r="B67" s="158" t="str">
        <f>HYPERLINK("http://www.vaporfi.com/accessories/tanks/vaporfi-pro-l-clearomizer-tank.html","Картомайзер VaporFi™ PRO-L Cartomizer Tank (1.5ML) Синий")</f>
        <v>Картомайзер VaporFi™ PRO-L Cartomizer Tank (1.5ML) Синий</v>
      </c>
      <c r="C67" s="165" t="s">
        <v>282</v>
      </c>
      <c r="D67" s="3"/>
      <c r="E67" s="160" t="s">
        <v>201</v>
      </c>
      <c r="F67" s="136">
        <v>0.0</v>
      </c>
      <c r="G67" s="111">
        <f t="shared" si="5"/>
        <v>13.501</v>
      </c>
      <c r="H67" s="153"/>
      <c r="I67" s="137" t="s">
        <v>273</v>
      </c>
      <c r="J67" s="168" t="s">
        <v>274</v>
      </c>
      <c r="K67" s="138" t="s">
        <v>275</v>
      </c>
      <c r="L67" s="161"/>
      <c r="M67" s="161"/>
      <c r="N67" s="170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</row>
    <row r="68" ht="33.75" customHeight="1">
      <c r="A68" s="155">
        <v>5975.0</v>
      </c>
      <c r="B68" s="158" t="str">
        <f>HYPERLINK("http://www.vaporfi.com/accessories/tanks/vaporfi-pro-l-clearomizer-tank.html","Картомайзер VaporFi™ PRO-L Cartomizer Tank (1.5ML) Черный")</f>
        <v>Картомайзер VaporFi™ PRO-L Cartomizer Tank (1.5ML) Черный</v>
      </c>
      <c r="C68" s="165" t="s">
        <v>283</v>
      </c>
      <c r="D68" s="3"/>
      <c r="E68" s="160" t="s">
        <v>201</v>
      </c>
      <c r="F68" s="136">
        <v>0.0</v>
      </c>
      <c r="G68" s="111">
        <f t="shared" si="5"/>
        <v>13.501</v>
      </c>
      <c r="H68" s="153"/>
      <c r="I68" s="137" t="s">
        <v>273</v>
      </c>
      <c r="J68" s="168" t="s">
        <v>274</v>
      </c>
      <c r="K68" s="138" t="s">
        <v>275</v>
      </c>
      <c r="L68" s="161"/>
      <c r="M68" s="161"/>
      <c r="N68" s="170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</row>
    <row r="69" ht="22.5" customHeight="1">
      <c r="A69" s="155">
        <v>5971.0</v>
      </c>
      <c r="B69" s="158" t="str">
        <f>HYPERLINK("http://www.vaporfi.com/accessories/tanks/vaporfi-titan-dual-head-cartomizer-tank.html","Картомайзер VaporFi™ TITAN Dual Head Cartomizer Tank")</f>
        <v>Картомайзер VaporFi™ TITAN Dual Head Cartomizer Tank</v>
      </c>
      <c r="C69" s="165" t="s">
        <v>284</v>
      </c>
      <c r="D69" s="3"/>
      <c r="E69" s="160" t="s">
        <v>201</v>
      </c>
      <c r="F69" s="136">
        <v>0.0</v>
      </c>
      <c r="G69" s="111">
        <f t="shared" si="5"/>
        <v>22.08</v>
      </c>
      <c r="H69" s="153"/>
      <c r="I69" s="137" t="s">
        <v>285</v>
      </c>
      <c r="J69" s="168" t="s">
        <v>286</v>
      </c>
      <c r="K69" s="138" t="s">
        <v>287</v>
      </c>
      <c r="L69" s="161"/>
      <c r="M69" s="161"/>
      <c r="N69" s="170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</row>
    <row r="70" ht="22.5" customHeight="1">
      <c r="A70" s="155">
        <v>5974.0</v>
      </c>
      <c r="B70" s="158" t="str">
        <f>HYPERLINK("http://www.vaporfi.com/accessories/atomizers-cartomizers/rebel-atomizer-heads/vaporfi-titan-atomizer-heads.html","Картомайзер VaporFi™ TITAN Cartomizer (5 Pack)")</f>
        <v>Картомайзер VaporFi™ TITAN Cartomizer (5 Pack)</v>
      </c>
      <c r="C70" s="165" t="s">
        <v>288</v>
      </c>
      <c r="D70" s="3"/>
      <c r="E70" s="160" t="s">
        <v>201</v>
      </c>
      <c r="F70" s="136">
        <v>0.0</v>
      </c>
      <c r="G70" s="111">
        <f t="shared" si="5"/>
        <v>22.1835</v>
      </c>
      <c r="H70" s="153"/>
      <c r="I70" s="137" t="s">
        <v>289</v>
      </c>
      <c r="J70" s="168" t="s">
        <v>290</v>
      </c>
      <c r="K70" s="138" t="s">
        <v>291</v>
      </c>
      <c r="L70" s="161"/>
      <c r="M70" s="161"/>
      <c r="N70" s="170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</row>
    <row r="71" ht="45.0" customHeight="1">
      <c r="A71" s="155">
        <v>5998.0</v>
      </c>
      <c r="B71" s="158" t="str">
        <f>HYPERLINK("http://www.vaporfi.com/accessories/vaporfi-rocket-tank.html","Атомайзер VaporFi™ Rocket Tank Серебристый")</f>
        <v>Атомайзер VaporFi™ Rocket Tank Серебристый</v>
      </c>
      <c r="C71" s="165" t="s">
        <v>292</v>
      </c>
      <c r="D71" s="3"/>
      <c r="E71" s="160" t="s">
        <v>201</v>
      </c>
      <c r="F71" s="136">
        <v>0.0</v>
      </c>
      <c r="G71" s="111">
        <f t="shared" si="5"/>
        <v>59.8115</v>
      </c>
      <c r="H71" s="153"/>
      <c r="I71" s="137" t="s">
        <v>293</v>
      </c>
      <c r="J71" s="168" t="s">
        <v>294</v>
      </c>
      <c r="K71" s="138" t="s">
        <v>295</v>
      </c>
      <c r="L71" s="161"/>
      <c r="M71" s="161"/>
      <c r="N71" s="170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</row>
    <row r="72" ht="45.0" customHeight="1">
      <c r="A72" s="155">
        <v>5999.0</v>
      </c>
      <c r="B72" s="158" t="str">
        <f>HYPERLINK("http://www.vaporfi.com/accessories/vaporfi-rocket-tank.html","Атомайзер VaporFi™ Rocket Tank Черный")</f>
        <v>Атомайзер VaporFi™ Rocket Tank Черный</v>
      </c>
      <c r="C72" s="165" t="s">
        <v>296</v>
      </c>
      <c r="D72" s="3"/>
      <c r="E72" s="160" t="s">
        <v>201</v>
      </c>
      <c r="F72" s="136">
        <v>0.0</v>
      </c>
      <c r="G72" s="111">
        <f t="shared" si="5"/>
        <v>59.8115</v>
      </c>
      <c r="H72" s="153"/>
      <c r="I72" s="137" t="s">
        <v>293</v>
      </c>
      <c r="J72" s="168" t="s">
        <v>294</v>
      </c>
      <c r="K72" s="138" t="s">
        <v>295</v>
      </c>
      <c r="L72" s="161"/>
      <c r="M72" s="161"/>
      <c r="N72" s="170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</row>
    <row r="73">
      <c r="A73" s="69" t="s">
        <v>297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3"/>
      <c r="N73" s="170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</row>
    <row r="74" ht="33.75" customHeight="1">
      <c r="A74" s="155">
        <v>5988.0</v>
      </c>
      <c r="B74" s="158" t="str">
        <f>HYPERLINK("http://www.vaporfi.com/accessories/tanks/vaporfi-pro-xl-clearomizer-tank.html","Клиромайзер VaporFi™ PRO-XL Clearomizer Tank (3.0ML) Желтый")</f>
        <v>Клиромайзер VaporFi™ PRO-XL Clearomizer Tank (3.0ML) Желтый</v>
      </c>
      <c r="C74" s="165" t="s">
        <v>298</v>
      </c>
      <c r="D74" s="3"/>
      <c r="E74" s="160" t="s">
        <v>201</v>
      </c>
      <c r="F74" s="136">
        <v>0.0</v>
      </c>
      <c r="G74" s="111">
        <f t="shared" ref="G74:G84" si="6">J74*1.15</f>
        <v>14.467</v>
      </c>
      <c r="H74" s="153"/>
      <c r="I74" s="137" t="s">
        <v>299</v>
      </c>
      <c r="J74" s="168" t="s">
        <v>300</v>
      </c>
      <c r="K74" s="138" t="s">
        <v>301</v>
      </c>
      <c r="L74" s="161"/>
      <c r="M74" s="161"/>
      <c r="N74" s="170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</row>
    <row r="75" ht="33.75" customHeight="1">
      <c r="A75" s="155">
        <v>5993.0</v>
      </c>
      <c r="B75" s="158" t="str">
        <f>HYPERLINK("http://www.vaporfi.com/accessories/tanks/vaporfi-pro-xl-clearomizer-tank.html","Клиромайзер VaporFi™ PRO-XL Clearomizer Tank (3.0ML) Зеленый")</f>
        <v>Клиромайзер VaporFi™ PRO-XL Clearomizer Tank (3.0ML) Зеленый</v>
      </c>
      <c r="C75" s="165" t="s">
        <v>302</v>
      </c>
      <c r="D75" s="3"/>
      <c r="E75" s="160" t="s">
        <v>201</v>
      </c>
      <c r="F75" s="136">
        <v>0.0</v>
      </c>
      <c r="G75" s="111">
        <f t="shared" si="6"/>
        <v>14.467</v>
      </c>
      <c r="H75" s="153"/>
      <c r="I75" s="137" t="s">
        <v>299</v>
      </c>
      <c r="J75" s="168" t="s">
        <v>300</v>
      </c>
      <c r="K75" s="138" t="s">
        <v>301</v>
      </c>
      <c r="L75" s="161"/>
      <c r="M75" s="161"/>
      <c r="N75" s="170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</row>
    <row r="76" ht="33.75" customHeight="1">
      <c r="A76" s="155">
        <v>5990.0</v>
      </c>
      <c r="B76" s="158" t="str">
        <f>HYPERLINK("http://www.vaporfi.com/accessories/tanks/vaporfi-pro-xl-clearomizer-tank.html","Клиромайзер VaporFi™ PRO-XL Clearomizer Tank (3.0ML) Красный")</f>
        <v>Клиромайзер VaporFi™ PRO-XL Clearomizer Tank (3.0ML) Красный</v>
      </c>
      <c r="C76" s="165" t="s">
        <v>303</v>
      </c>
      <c r="D76" s="3"/>
      <c r="E76" s="160" t="s">
        <v>201</v>
      </c>
      <c r="F76" s="136">
        <v>0.0</v>
      </c>
      <c r="G76" s="111">
        <f t="shared" si="6"/>
        <v>14.467</v>
      </c>
      <c r="H76" s="153"/>
      <c r="I76" s="137" t="s">
        <v>299</v>
      </c>
      <c r="J76" s="168" t="s">
        <v>300</v>
      </c>
      <c r="K76" s="138" t="s">
        <v>301</v>
      </c>
      <c r="L76" s="161"/>
      <c r="M76" s="161"/>
      <c r="N76" s="170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</row>
    <row r="77" ht="33.75" customHeight="1">
      <c r="A77" s="155">
        <v>5994.0</v>
      </c>
      <c r="B77" s="158" t="str">
        <f>HYPERLINK("http://www.vaporfi.com/accessories/tanks/vaporfi-pro-xl-clearomizer-tank.html","Клиромайзер VaporFi™ PRO-XL Clearomizer Tank (3.0ML) Оранжевый")</f>
        <v>Клиромайзер VaporFi™ PRO-XL Clearomizer Tank (3.0ML) Оранжевый</v>
      </c>
      <c r="C77" s="165" t="s">
        <v>304</v>
      </c>
      <c r="D77" s="3"/>
      <c r="E77" s="160" t="s">
        <v>201</v>
      </c>
      <c r="F77" s="136">
        <v>0.0</v>
      </c>
      <c r="G77" s="111">
        <f t="shared" si="6"/>
        <v>14.467</v>
      </c>
      <c r="H77" s="153"/>
      <c r="I77" s="137" t="s">
        <v>299</v>
      </c>
      <c r="J77" s="168" t="s">
        <v>300</v>
      </c>
      <c r="K77" s="138" t="s">
        <v>301</v>
      </c>
      <c r="L77" s="161"/>
      <c r="M77" s="161"/>
      <c r="N77" s="170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</row>
    <row r="78" ht="33.75" customHeight="1">
      <c r="A78" s="155">
        <v>5989.0</v>
      </c>
      <c r="B78" s="158" t="str">
        <f>HYPERLINK("http://www.vaporfi.com/accessories/tanks/vaporfi-pro-xl-clearomizer-tank.html","Клиромайзер VaporFi™ PRO-XL Clearomizer Tank (3.0ML) Розовый")</f>
        <v>Клиромайзер VaporFi™ PRO-XL Clearomizer Tank (3.0ML) Розовый</v>
      </c>
      <c r="C78" s="165" t="s">
        <v>305</v>
      </c>
      <c r="D78" s="3"/>
      <c r="E78" s="160" t="s">
        <v>201</v>
      </c>
      <c r="F78" s="136">
        <v>0.0</v>
      </c>
      <c r="G78" s="111">
        <f t="shared" si="6"/>
        <v>14.467</v>
      </c>
      <c r="H78" s="153"/>
      <c r="I78" s="137" t="s">
        <v>299</v>
      </c>
      <c r="J78" s="168" t="s">
        <v>300</v>
      </c>
      <c r="K78" s="138" t="s">
        <v>301</v>
      </c>
      <c r="L78" s="161"/>
      <c r="M78" s="161"/>
      <c r="N78" s="170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</row>
    <row r="79" ht="33.75" customHeight="1">
      <c r="A79" s="155">
        <v>5987.0</v>
      </c>
      <c r="B79" s="158" t="str">
        <f>HYPERLINK("http://www.vaporfi.com/accessories/tanks/vaporfi-pro-xl-clearomizer-tank.html","Клиромайзер VaporFi™ PRO-XL Clearomizer Tank (3.0ML) Серебристый")</f>
        <v>Клиромайзер VaporFi™ PRO-XL Clearomizer Tank (3.0ML) Серебристый</v>
      </c>
      <c r="C79" s="165" t="s">
        <v>306</v>
      </c>
      <c r="D79" s="3"/>
      <c r="E79" s="160" t="s">
        <v>201</v>
      </c>
      <c r="F79" s="136">
        <v>0.0</v>
      </c>
      <c r="G79" s="111">
        <f t="shared" si="6"/>
        <v>14.467</v>
      </c>
      <c r="H79" s="153"/>
      <c r="I79" s="137" t="s">
        <v>299</v>
      </c>
      <c r="J79" s="168" t="s">
        <v>300</v>
      </c>
      <c r="K79" s="138" t="s">
        <v>301</v>
      </c>
      <c r="L79" s="161"/>
      <c r="M79" s="161"/>
      <c r="N79" s="170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</row>
    <row r="80" ht="33.75" customHeight="1">
      <c r="A80" s="155">
        <v>5992.0</v>
      </c>
      <c r="B80" s="158" t="str">
        <f>HYPERLINK("http://www.vaporfi.com/accessories/tanks/vaporfi-pro-xl-clearomizer-tank.html","Клиромайзер VaporFi™ PRO-XL Clearomizer Tank (3.0ML) Синий")</f>
        <v>Клиромайзер VaporFi™ PRO-XL Clearomizer Tank (3.0ML) Синий</v>
      </c>
      <c r="C80" s="165" t="s">
        <v>307</v>
      </c>
      <c r="D80" s="3"/>
      <c r="E80" s="160" t="s">
        <v>201</v>
      </c>
      <c r="F80" s="136">
        <v>0.0</v>
      </c>
      <c r="G80" s="111">
        <f t="shared" si="6"/>
        <v>14.467</v>
      </c>
      <c r="H80" s="153"/>
      <c r="I80" s="137" t="s">
        <v>299</v>
      </c>
      <c r="J80" s="168" t="s">
        <v>300</v>
      </c>
      <c r="K80" s="138" t="s">
        <v>301</v>
      </c>
      <c r="L80" s="161"/>
      <c r="M80" s="161"/>
      <c r="N80" s="170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</row>
    <row r="81" ht="33.75" customHeight="1">
      <c r="A81" s="155">
        <v>5991.0</v>
      </c>
      <c r="B81" s="158" t="str">
        <f>HYPERLINK("http://www.vaporfi.com/accessories/tanks/vaporfi-pro-xl-clearomizer-tank.html","Клиромайзер VaporFi™ PRO-XL Clearomizer Tank (3.0ML) Фиолетовый")</f>
        <v>Клиромайзер VaporFi™ PRO-XL Clearomizer Tank (3.0ML) Фиолетовый</v>
      </c>
      <c r="C81" s="165" t="s">
        <v>308</v>
      </c>
      <c r="D81" s="3"/>
      <c r="E81" s="160" t="s">
        <v>201</v>
      </c>
      <c r="F81" s="136">
        <v>0.0</v>
      </c>
      <c r="G81" s="111">
        <f t="shared" si="6"/>
        <v>14.467</v>
      </c>
      <c r="H81" s="153"/>
      <c r="I81" s="137" t="s">
        <v>299</v>
      </c>
      <c r="J81" s="168" t="s">
        <v>300</v>
      </c>
      <c r="K81" s="138" t="s">
        <v>301</v>
      </c>
      <c r="L81" s="161"/>
      <c r="M81" s="161"/>
      <c r="N81" s="170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</row>
    <row r="82" ht="33.75" customHeight="1">
      <c r="A82" s="155">
        <v>5985.0</v>
      </c>
      <c r="B82" s="158" t="str">
        <f>HYPERLINK("http://www.vaporfi.com/accessories/tanks/vaporfi-pro-xl-clearomizer-tank.html","Клиромайзер VaporFi™ PRO-XL Clearomizer Tank (3.0ML) Черный")</f>
        <v>Клиромайзер VaporFi™ PRO-XL Clearomizer Tank (3.0ML) Черный</v>
      </c>
      <c r="C82" s="165" t="s">
        <v>309</v>
      </c>
      <c r="D82" s="3"/>
      <c r="E82" s="160" t="s">
        <v>201</v>
      </c>
      <c r="F82" s="136">
        <v>0.0</v>
      </c>
      <c r="G82" s="111">
        <f t="shared" si="6"/>
        <v>14.467</v>
      </c>
      <c r="H82" s="153"/>
      <c r="I82" s="137" t="s">
        <v>299</v>
      </c>
      <c r="J82" s="168" t="s">
        <v>300</v>
      </c>
      <c r="K82" s="138" t="s">
        <v>301</v>
      </c>
      <c r="L82" s="161"/>
      <c r="M82" s="161"/>
      <c r="N82" s="170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</row>
    <row r="83" ht="22.5" customHeight="1">
      <c r="A83" s="155">
        <v>5995.0</v>
      </c>
      <c r="B83" s="158" t="str">
        <f>HYPERLINK("http://www.vaporfi.com/accessories/tanks/vaporfi-platinum-clearomizer-tank.html","Клиромайзер VaporFi™ PLATINUM Clearomizer Tank")</f>
        <v>Клиромайзер VaporFi™ PLATINUM Clearomizer Tank</v>
      </c>
      <c r="C83" s="165" t="s">
        <v>310</v>
      </c>
      <c r="D83" s="3"/>
      <c r="E83" s="160" t="s">
        <v>201</v>
      </c>
      <c r="F83" s="136">
        <v>0.0</v>
      </c>
      <c r="G83" s="111">
        <f t="shared" si="6"/>
        <v>38.5825</v>
      </c>
      <c r="H83" s="153"/>
      <c r="I83" s="137" t="s">
        <v>311</v>
      </c>
      <c r="J83" s="168" t="s">
        <v>312</v>
      </c>
      <c r="K83" s="138" t="s">
        <v>313</v>
      </c>
      <c r="L83" s="161"/>
      <c r="M83" s="161"/>
      <c r="N83" s="170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</row>
    <row r="84" ht="22.5" customHeight="1">
      <c r="A84" s="155">
        <v>5997.0</v>
      </c>
      <c r="B84" s="158" t="str">
        <f>HYPERLINK("http://www.vaporfi.com/accessories/vaporfi-titanium-tank.html","Клиромайзер VaporFi™ Titanium Tank")</f>
        <v>Клиромайзер VaporFi™ Titanium Tank</v>
      </c>
      <c r="C84" s="165" t="s">
        <v>314</v>
      </c>
      <c r="D84" s="3"/>
      <c r="E84" s="160" t="s">
        <v>201</v>
      </c>
      <c r="F84" s="136">
        <v>0.0</v>
      </c>
      <c r="G84" s="111">
        <f t="shared" si="6"/>
        <v>74.8305</v>
      </c>
      <c r="H84" s="153"/>
      <c r="I84" s="137" t="s">
        <v>315</v>
      </c>
      <c r="J84" s="168" t="s">
        <v>316</v>
      </c>
      <c r="K84" s="138" t="s">
        <v>317</v>
      </c>
      <c r="L84" s="161"/>
      <c r="M84" s="161"/>
      <c r="N84" s="170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</row>
    <row r="85">
      <c r="A85" s="69" t="s">
        <v>318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3"/>
      <c r="N85" s="170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</row>
    <row r="86" ht="33.75" customHeight="1">
      <c r="A86" s="155">
        <v>6009.0</v>
      </c>
      <c r="B86" s="158" t="str">
        <f>HYPERLINK("http://www.vaporfi.com/accessories/atomizers-cartomizers/vaporfi-clear-atomizer-heads.html","Атомайзер VaporFi™ Atomizer Heads (CLEAR / 1.8-2.0 / 5 Pack)")</f>
        <v>Атомайзер VaporFi™ Atomizer Heads (CLEAR / 1.8-2.0 / 5 Pack)</v>
      </c>
      <c r="C86" s="165" t="s">
        <v>319</v>
      </c>
      <c r="D86" s="3"/>
      <c r="E86" s="160" t="s">
        <v>201</v>
      </c>
      <c r="F86" s="136">
        <v>0.0</v>
      </c>
      <c r="G86" s="111">
        <f t="shared" ref="G86:G88" si="7">J86*1.15</f>
        <v>12.535</v>
      </c>
      <c r="H86" s="153"/>
      <c r="I86" s="137" t="s">
        <v>320</v>
      </c>
      <c r="J86" s="168" t="s">
        <v>321</v>
      </c>
      <c r="K86" s="138" t="s">
        <v>322</v>
      </c>
      <c r="L86" s="161"/>
      <c r="M86" s="161"/>
      <c r="N86" s="170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</row>
    <row r="87" ht="33.75" customHeight="1">
      <c r="A87" s="155">
        <v>6007.0</v>
      </c>
      <c r="B87" s="158" t="str">
        <f>HYPERLINK("http://www.vaporfi.com/accessories/atomizers-cartomizers/vaporfi-clear-atomizer-heads.html","Атомайзер VaporFi™ Atomizer Heads (CLEAR / 2.1-2.3 / 5 Pack)")</f>
        <v>Атомайзер VaporFi™ Atomizer Heads (CLEAR / 2.1-2.3 / 5 Pack)</v>
      </c>
      <c r="C87" s="165" t="s">
        <v>323</v>
      </c>
      <c r="D87" s="3"/>
      <c r="E87" s="160" t="s">
        <v>201</v>
      </c>
      <c r="F87" s="136">
        <v>0.0</v>
      </c>
      <c r="G87" s="111">
        <f t="shared" si="7"/>
        <v>12.535</v>
      </c>
      <c r="H87" s="153"/>
      <c r="I87" s="137" t="s">
        <v>320</v>
      </c>
      <c r="J87" s="168" t="s">
        <v>321</v>
      </c>
      <c r="K87" s="138" t="s">
        <v>322</v>
      </c>
      <c r="L87" s="161"/>
      <c r="M87" s="161"/>
      <c r="N87" s="170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</row>
    <row r="88" ht="33.75" customHeight="1">
      <c r="A88" s="155">
        <v>6008.0</v>
      </c>
      <c r="B88" s="158" t="str">
        <f>HYPERLINK("http://www.vaporfi.com/accessories/atomizers-cartomizers/vaporfi-clear-atomizer-heads.html","Атомайзер VaporFi™ Atomizer Heads (CLEAR / 2.4-2.6 / 5 Pack)")</f>
        <v>Атомайзер VaporFi™ Atomizer Heads (CLEAR / 2.4-2.6 / 5 Pack)</v>
      </c>
      <c r="C88" s="165" t="s">
        <v>324</v>
      </c>
      <c r="D88" s="3"/>
      <c r="E88" s="160" t="s">
        <v>201</v>
      </c>
      <c r="F88" s="136">
        <v>0.0</v>
      </c>
      <c r="G88" s="111">
        <f t="shared" si="7"/>
        <v>12.535</v>
      </c>
      <c r="H88" s="153"/>
      <c r="I88" s="137" t="s">
        <v>320</v>
      </c>
      <c r="J88" s="168" t="s">
        <v>321</v>
      </c>
      <c r="K88" s="138" t="s">
        <v>322</v>
      </c>
      <c r="L88" s="161"/>
      <c r="M88" s="161"/>
      <c r="N88" s="170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</row>
    <row r="89">
      <c r="A89" s="69" t="s">
        <v>325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3"/>
      <c r="N89" s="170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</row>
    <row r="90" ht="42.75" customHeight="1">
      <c r="A90" s="155">
        <v>6006.0</v>
      </c>
      <c r="B90" s="158" t="str">
        <f>HYPERLINK("http://www.vaporfi.com/accessories/atomizers-cartomizers/vaporfi-pro-l-platinum-atomizer-heads.html","Атомайзер VaporFi™ Atomizer Heads (PRO-L and Platinum / 1.8-2.0 / 5 Pack)")</f>
        <v>Атомайзер VaporFi™ Atomizer Heads (PRO-L and Platinum / 1.8-2.0 / 5 Pack)</v>
      </c>
      <c r="C90" s="165" t="s">
        <v>326</v>
      </c>
      <c r="D90" s="3"/>
      <c r="E90" s="160" t="s">
        <v>201</v>
      </c>
      <c r="F90" s="136">
        <v>0.0</v>
      </c>
      <c r="G90" s="111">
        <f t="shared" ref="G90:G92" si="8">J90*1.15</f>
        <v>13.501</v>
      </c>
      <c r="H90" s="153"/>
      <c r="I90" s="137" t="s">
        <v>273</v>
      </c>
      <c r="J90" s="168" t="s">
        <v>274</v>
      </c>
      <c r="K90" s="138" t="s">
        <v>275</v>
      </c>
      <c r="L90" s="161"/>
      <c r="M90" s="161"/>
      <c r="N90" s="170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</row>
    <row r="91" ht="42.75" customHeight="1">
      <c r="A91" s="155">
        <v>6004.0</v>
      </c>
      <c r="B91" s="158" t="str">
        <f>HYPERLINK("http://www.vaporfi.com/accessories/atomizers-cartomizers/vaporfi-pro-l-platinum-atomizer-heads.html","Атомайзер VaporFi™ Atomizer Heads (PRO-L and Platinum / 2.1-2.3 / 5 Pack)")</f>
        <v>Атомайзер VaporFi™ Atomizer Heads (PRO-L and Platinum / 2.1-2.3 / 5 Pack)</v>
      </c>
      <c r="C91" s="165" t="s">
        <v>327</v>
      </c>
      <c r="D91" s="3"/>
      <c r="E91" s="160" t="s">
        <v>201</v>
      </c>
      <c r="F91" s="136">
        <v>0.0</v>
      </c>
      <c r="G91" s="111">
        <f t="shared" si="8"/>
        <v>13.501</v>
      </c>
      <c r="H91" s="153"/>
      <c r="I91" s="137" t="s">
        <v>273</v>
      </c>
      <c r="J91" s="168" t="s">
        <v>274</v>
      </c>
      <c r="K91" s="138" t="s">
        <v>275</v>
      </c>
      <c r="L91" s="161"/>
      <c r="M91" s="161"/>
      <c r="N91" s="170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</row>
    <row r="92" ht="42.75" customHeight="1">
      <c r="A92" s="155">
        <v>6005.0</v>
      </c>
      <c r="B92" s="158" t="str">
        <f>HYPERLINK("http://www.vaporfi.com/accessories/atomizers-cartomizers/vaporfi-pro-l-platinum-atomizer-heads.html","Атомайзер VaporFi™ Atomizer Heads (PRO-L and Platinum / 2.4-2.6 / 5 Pack)")</f>
        <v>Атомайзер VaporFi™ Atomizer Heads (PRO-L and Platinum / 2.4-2.6 / 5 Pack)</v>
      </c>
      <c r="C92" s="165" t="s">
        <v>328</v>
      </c>
      <c r="D92" s="3"/>
      <c r="E92" s="160" t="s">
        <v>201</v>
      </c>
      <c r="F92" s="136">
        <v>0.0</v>
      </c>
      <c r="G92" s="111">
        <f t="shared" si="8"/>
        <v>13.501</v>
      </c>
      <c r="H92" s="153"/>
      <c r="I92" s="137" t="s">
        <v>273</v>
      </c>
      <c r="J92" s="168" t="s">
        <v>274</v>
      </c>
      <c r="K92" s="138" t="s">
        <v>275</v>
      </c>
      <c r="L92" s="161"/>
      <c r="M92" s="161"/>
      <c r="N92" s="170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</row>
    <row r="93">
      <c r="A93" s="69" t="s">
        <v>329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3"/>
      <c r="N93" s="170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</row>
    <row r="94" ht="33.75" customHeight="1">
      <c r="A94" s="155">
        <v>6003.0</v>
      </c>
      <c r="B94" s="158" t="str">
        <f>HYPERLINK("http://www.vaporfi.com/accessories/atomizers-cartomizers/vaporfi-pro-xl-atomizer-heads.html","Атомайзер VaporFi™ Atomizer Heads (PRO-XL / 1.8-2.0 / 5 Pack)")</f>
        <v>Атомайзер VaporFi™ Atomizer Heads (PRO-XL / 1.8-2.0 / 5 Pack)</v>
      </c>
      <c r="C94" s="165" t="s">
        <v>330</v>
      </c>
      <c r="D94" s="3"/>
      <c r="E94" s="160" t="s">
        <v>201</v>
      </c>
      <c r="F94" s="136">
        <v>0.0</v>
      </c>
      <c r="G94" s="111">
        <f t="shared" ref="G94:G96" si="9">J94*1.15</f>
        <v>12.535</v>
      </c>
      <c r="H94" s="153"/>
      <c r="I94" s="137" t="s">
        <v>320</v>
      </c>
      <c r="J94" s="168" t="s">
        <v>321</v>
      </c>
      <c r="K94" s="138" t="s">
        <v>322</v>
      </c>
      <c r="L94" s="161"/>
      <c r="M94" s="161"/>
      <c r="N94" s="170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</row>
    <row r="95" ht="33.75" customHeight="1">
      <c r="A95" s="155">
        <v>6001.0</v>
      </c>
      <c r="B95" s="158" t="str">
        <f>HYPERLINK("http://www.vaporfi.com/accessories/atomizers-cartomizers/vaporfi-pro-xl-atomizer-heads.html","Атомайзер VaporFi™ Atomizer Heads (PRO-XL / 2.1-2.3 / 5 Pack)")</f>
        <v>Атомайзер VaporFi™ Atomizer Heads (PRO-XL / 2.1-2.3 / 5 Pack)</v>
      </c>
      <c r="C95" s="165" t="s">
        <v>331</v>
      </c>
      <c r="D95" s="3"/>
      <c r="E95" s="160" t="s">
        <v>201</v>
      </c>
      <c r="F95" s="136">
        <v>0.0</v>
      </c>
      <c r="G95" s="111">
        <f t="shared" si="9"/>
        <v>12.535</v>
      </c>
      <c r="H95" s="153"/>
      <c r="I95" s="137" t="s">
        <v>320</v>
      </c>
      <c r="J95" s="168" t="s">
        <v>321</v>
      </c>
      <c r="K95" s="138" t="s">
        <v>322</v>
      </c>
      <c r="L95" s="161"/>
      <c r="M95" s="161"/>
      <c r="N95" s="170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</row>
    <row r="96" ht="33.75" customHeight="1">
      <c r="A96" s="155">
        <v>6002.0</v>
      </c>
      <c r="B96" s="158" t="str">
        <f>HYPERLINK("http://www.vaporfi.com/accessories/atomizers-cartomizers/vaporfi-pro-xl-atomizer-heads.html","Атомайзер VaporFi™ Atomizer Heads (PRO-XL / 2.4-2.6 / 5 Pack)")</f>
        <v>Атомайзер VaporFi™ Atomizer Heads (PRO-XL / 2.4-2.6 / 5 Pack)</v>
      </c>
      <c r="C96" s="165" t="s">
        <v>332</v>
      </c>
      <c r="D96" s="3"/>
      <c r="E96" s="160" t="s">
        <v>201</v>
      </c>
      <c r="F96" s="136">
        <v>0.0</v>
      </c>
      <c r="G96" s="111">
        <f t="shared" si="9"/>
        <v>12.535</v>
      </c>
      <c r="H96" s="153"/>
      <c r="I96" s="137" t="s">
        <v>320</v>
      </c>
      <c r="J96" s="168" t="s">
        <v>321</v>
      </c>
      <c r="K96" s="138" t="s">
        <v>322</v>
      </c>
      <c r="L96" s="161"/>
      <c r="M96" s="161"/>
      <c r="N96" s="170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</row>
    <row r="97">
      <c r="A97" s="69" t="s">
        <v>333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3"/>
      <c r="N97" s="170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</row>
    <row r="98" ht="33.75" customHeight="1">
      <c r="A98" s="155">
        <v>6000.0</v>
      </c>
      <c r="B98" s="158" t="str">
        <f>HYPERLINK("http://www.vaporfi.com/accessories/vaporfi-titanium-rocket-tank-atomizer-5-pack.html","Атомайзер VaporFi™ Titanium &amp; Rocket Atomizer (1.8 / 5 Pack)")</f>
        <v>Атомайзер VaporFi™ Titanium &amp; Rocket Atomizer (1.8 / 5 Pack)</v>
      </c>
      <c r="C98" s="165" t="s">
        <v>334</v>
      </c>
      <c r="D98" s="3"/>
      <c r="E98" s="160" t="s">
        <v>201</v>
      </c>
      <c r="F98" s="136">
        <v>0.0</v>
      </c>
      <c r="G98" s="111">
        <f>J98*1.15</f>
        <v>30.866</v>
      </c>
      <c r="H98" s="153"/>
      <c r="I98" s="137" t="s">
        <v>335</v>
      </c>
      <c r="J98" s="168" t="s">
        <v>336</v>
      </c>
      <c r="K98" s="138" t="s">
        <v>337</v>
      </c>
      <c r="L98" s="161"/>
      <c r="M98" s="161"/>
      <c r="N98" s="170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</row>
    <row r="99">
      <c r="A99" s="69" t="s">
        <v>338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3"/>
      <c r="N99" s="170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</row>
    <row r="100" ht="21.75" customHeight="1">
      <c r="A100" s="155">
        <v>5963.0</v>
      </c>
      <c r="B100" s="158" t="str">
        <f>HYPERLINK("http://www.vaporfi.com/accessories/batteries/rebel-batteries/vaporfi-rebel-standard-capacity-battery.html","АКБ VaporFi™ Rebel Standard-Capacity Battery")</f>
        <v>АКБ VaporFi™ Rebel Standard-Capacity Battery</v>
      </c>
      <c r="C100" s="165" t="s">
        <v>339</v>
      </c>
      <c r="D100" s="3"/>
      <c r="E100" s="160" t="s">
        <v>201</v>
      </c>
      <c r="F100" s="136">
        <v>0.0</v>
      </c>
      <c r="G100" s="111">
        <f t="shared" ref="G100:G127" si="10">J100*1.15</f>
        <v>19.2855</v>
      </c>
      <c r="H100" s="153"/>
      <c r="I100" s="137" t="s">
        <v>340</v>
      </c>
      <c r="J100" s="168" t="s">
        <v>341</v>
      </c>
      <c r="K100" s="138" t="s">
        <v>342</v>
      </c>
      <c r="L100" s="161"/>
      <c r="M100" s="161"/>
      <c r="N100" s="170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</row>
    <row r="101" ht="21.75" customHeight="1">
      <c r="A101" s="155">
        <v>5964.0</v>
      </c>
      <c r="B101" s="158" t="str">
        <f>HYPERLINK("http://www.vaporfi.com/accessories/batteries/rebel-batteries/vaporfi-rebel-high-capacity-battery.html","АКБ VaporFi™ Rebel High-Capacity Battery")</f>
        <v>АКБ VaporFi™ Rebel High-Capacity Battery</v>
      </c>
      <c r="C101" s="165" t="s">
        <v>343</v>
      </c>
      <c r="D101" s="3"/>
      <c r="E101" s="160" t="s">
        <v>201</v>
      </c>
      <c r="F101" s="136">
        <v>0.0</v>
      </c>
      <c r="G101" s="111">
        <f t="shared" si="10"/>
        <v>22.1835</v>
      </c>
      <c r="H101" s="153"/>
      <c r="I101" s="137" t="s">
        <v>289</v>
      </c>
      <c r="J101" s="168" t="s">
        <v>290</v>
      </c>
      <c r="K101" s="138" t="s">
        <v>291</v>
      </c>
      <c r="L101" s="161"/>
      <c r="M101" s="161"/>
      <c r="N101" s="170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</row>
    <row r="102" ht="22.5" customHeight="1">
      <c r="A102" s="155">
        <v>5961.0</v>
      </c>
      <c r="B102" s="158" t="str">
        <f>HYPERLINK("http://www.vaporfi.com/accessories/batteries/air-batteries/vaporfi-air-battery.html","АКБ VaporFi™ Air Battery (350 mAh) Белый")</f>
        <v>АКБ VaporFi™ Air Battery (350 mAh) Белый</v>
      </c>
      <c r="C102" s="165" t="s">
        <v>344</v>
      </c>
      <c r="D102" s="3"/>
      <c r="E102" s="160" t="s">
        <v>201</v>
      </c>
      <c r="F102" s="136">
        <v>0.0</v>
      </c>
      <c r="G102" s="111">
        <f t="shared" si="10"/>
        <v>28.934</v>
      </c>
      <c r="H102" s="153"/>
      <c r="I102" s="137" t="s">
        <v>345</v>
      </c>
      <c r="J102" s="168" t="s">
        <v>346</v>
      </c>
      <c r="K102" s="138" t="s">
        <v>347</v>
      </c>
      <c r="L102" s="161"/>
      <c r="M102" s="161"/>
      <c r="N102" s="170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</row>
    <row r="103" ht="22.5" customHeight="1">
      <c r="A103" s="155">
        <v>5960.0</v>
      </c>
      <c r="B103" s="158" t="str">
        <f>HYPERLINK("http://www.vaporfi.com/accessories/batteries/air-batteries/vaporfi-air-battery.html","АКБ VaporFi™ Air Battery (350 mAh) Черный")</f>
        <v>АКБ VaporFi™ Air Battery (350 mAh) Черный</v>
      </c>
      <c r="C103" s="165" t="s">
        <v>348</v>
      </c>
      <c r="D103" s="3"/>
      <c r="E103" s="160" t="s">
        <v>201</v>
      </c>
      <c r="F103" s="136">
        <v>0.0</v>
      </c>
      <c r="G103" s="111">
        <f t="shared" si="10"/>
        <v>28.934</v>
      </c>
      <c r="H103" s="153"/>
      <c r="I103" s="137" t="s">
        <v>345</v>
      </c>
      <c r="J103" s="168" t="s">
        <v>346</v>
      </c>
      <c r="K103" s="138" t="s">
        <v>347</v>
      </c>
      <c r="L103" s="161"/>
      <c r="M103" s="161"/>
      <c r="N103" s="170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</row>
    <row r="104" ht="33.75" customHeight="1">
      <c r="A104" s="155">
        <v>5937.0</v>
      </c>
      <c r="B104" s="158" t="str">
        <f>HYPERLINK("http://www.vaporfi.com/accessories/batteries/vaporfi-pro-battery-650-mah.html","АКБ VaporFi™ Pro Battery (650 mAh) Белый")</f>
        <v>АКБ VaporFi™ Pro Battery (650 mAh) Белый</v>
      </c>
      <c r="C104" s="165" t="s">
        <v>349</v>
      </c>
      <c r="D104" s="3"/>
      <c r="E104" s="160" t="s">
        <v>201</v>
      </c>
      <c r="F104" s="136">
        <v>0.0</v>
      </c>
      <c r="G104" s="111">
        <f t="shared" si="10"/>
        <v>32.798</v>
      </c>
      <c r="H104" s="153"/>
      <c r="I104" s="137" t="s">
        <v>350</v>
      </c>
      <c r="J104" s="168" t="s">
        <v>351</v>
      </c>
      <c r="K104" s="138" t="s">
        <v>352</v>
      </c>
      <c r="L104" s="161"/>
      <c r="M104" s="161"/>
      <c r="N104" s="170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</row>
    <row r="105" ht="33.75" customHeight="1">
      <c r="A105" s="155">
        <v>5940.0</v>
      </c>
      <c r="B105" s="158" t="str">
        <f>HYPERLINK("http://www.vaporfi.com/accessories/batteries/vaporfi-pro-battery-650-mah.html","АКБ VaporFi™ Pro Battery (650 mAh) Желтый")</f>
        <v>АКБ VaporFi™ Pro Battery (650 mAh) Желтый</v>
      </c>
      <c r="C105" s="165" t="s">
        <v>353</v>
      </c>
      <c r="D105" s="3"/>
      <c r="E105" s="160" t="s">
        <v>201</v>
      </c>
      <c r="F105" s="136">
        <v>0.0</v>
      </c>
      <c r="G105" s="111">
        <f t="shared" si="10"/>
        <v>32.798</v>
      </c>
      <c r="H105" s="153"/>
      <c r="I105" s="137" t="s">
        <v>350</v>
      </c>
      <c r="J105" s="168" t="s">
        <v>351</v>
      </c>
      <c r="K105" s="138" t="s">
        <v>352</v>
      </c>
      <c r="L105" s="161"/>
      <c r="M105" s="161"/>
      <c r="N105" s="170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</row>
    <row r="106" ht="33.75" customHeight="1">
      <c r="A106" s="155">
        <v>5945.0</v>
      </c>
      <c r="B106" s="158" t="str">
        <f>HYPERLINK("http://www.vaporfi.com/accessories/batteries/vaporfi-pro-battery-650-mah.html","АКБ VaporFi™ Pro Battery (650 mAh) Зеленый")</f>
        <v>АКБ VaporFi™ Pro Battery (650 mAh) Зеленый</v>
      </c>
      <c r="C106" s="165" t="s">
        <v>354</v>
      </c>
      <c r="D106" s="3"/>
      <c r="E106" s="160" t="s">
        <v>201</v>
      </c>
      <c r="F106" s="136">
        <v>0.0</v>
      </c>
      <c r="G106" s="111">
        <f t="shared" si="10"/>
        <v>32.798</v>
      </c>
      <c r="H106" s="153"/>
      <c r="I106" s="137" t="s">
        <v>350</v>
      </c>
      <c r="J106" s="168" t="s">
        <v>351</v>
      </c>
      <c r="K106" s="138" t="s">
        <v>352</v>
      </c>
      <c r="L106" s="161"/>
      <c r="M106" s="161"/>
      <c r="N106" s="170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</row>
    <row r="107" ht="33.75" customHeight="1">
      <c r="A107" s="155">
        <v>5941.0</v>
      </c>
      <c r="B107" s="158" t="str">
        <f>HYPERLINK("http://www.vaporfi.com/accessories/batteries/vaporfi-pro-battery-650-mah.html","АКБ VaporFi™ Pro Battery (650 mAh) Красный")</f>
        <v>АКБ VaporFi™ Pro Battery (650 mAh) Красный</v>
      </c>
      <c r="C107" s="165" t="s">
        <v>355</v>
      </c>
      <c r="D107" s="3"/>
      <c r="E107" s="160" t="s">
        <v>201</v>
      </c>
      <c r="F107" s="136">
        <v>0.0</v>
      </c>
      <c r="G107" s="111">
        <f t="shared" si="10"/>
        <v>32.798</v>
      </c>
      <c r="H107" s="153"/>
      <c r="I107" s="137" t="s">
        <v>350</v>
      </c>
      <c r="J107" s="168" t="s">
        <v>351</v>
      </c>
      <c r="K107" s="138" t="s">
        <v>352</v>
      </c>
      <c r="L107" s="161"/>
      <c r="M107" s="161"/>
      <c r="N107" s="170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</row>
    <row r="108" ht="33.75" customHeight="1">
      <c r="A108" s="155">
        <v>5946.0</v>
      </c>
      <c r="B108" s="158" t="str">
        <f>HYPERLINK("http://www.vaporfi.com/accessories/batteries/vaporfi-pro-battery-650-mah.html","АКБ VaporFi™ Pro Battery (650 mAh) Оранжевый")</f>
        <v>АКБ VaporFi™ Pro Battery (650 mAh) Оранжевый</v>
      </c>
      <c r="C108" s="165" t="s">
        <v>356</v>
      </c>
      <c r="D108" s="3"/>
      <c r="E108" s="160" t="s">
        <v>201</v>
      </c>
      <c r="F108" s="136">
        <v>0.0</v>
      </c>
      <c r="G108" s="111">
        <f t="shared" si="10"/>
        <v>32.798</v>
      </c>
      <c r="H108" s="153"/>
      <c r="I108" s="137" t="s">
        <v>350</v>
      </c>
      <c r="J108" s="168" t="s">
        <v>351</v>
      </c>
      <c r="K108" s="138" t="s">
        <v>352</v>
      </c>
      <c r="L108" s="161"/>
      <c r="M108" s="161"/>
      <c r="N108" s="170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</row>
    <row r="109" ht="33.75" customHeight="1">
      <c r="A109" s="155">
        <v>5942.0</v>
      </c>
      <c r="B109" s="158" t="str">
        <f>HYPERLINK("http://www.vaporfi.com/accessories/batteries/vaporfi-pro-battery-650-mah.html","АКБ VaporFi™ Pro Battery (650 mAh) Розовый")</f>
        <v>АКБ VaporFi™ Pro Battery (650 mAh) Розовый</v>
      </c>
      <c r="C109" s="165" t="s">
        <v>357</v>
      </c>
      <c r="D109" s="3"/>
      <c r="E109" s="160" t="s">
        <v>201</v>
      </c>
      <c r="F109" s="136">
        <v>0.0</v>
      </c>
      <c r="G109" s="111">
        <f t="shared" si="10"/>
        <v>32.798</v>
      </c>
      <c r="H109" s="153"/>
      <c r="I109" s="137" t="s">
        <v>350</v>
      </c>
      <c r="J109" s="168" t="s">
        <v>351</v>
      </c>
      <c r="K109" s="138" t="s">
        <v>352</v>
      </c>
      <c r="L109" s="161"/>
      <c r="M109" s="161"/>
      <c r="N109" s="170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</row>
    <row r="110" ht="33.75" customHeight="1">
      <c r="A110" s="155">
        <v>5939.0</v>
      </c>
      <c r="B110" s="158" t="str">
        <f>HYPERLINK("http://www.vaporfi.com/accessories/batteries/vaporfi-pro-battery-650-mah.html","АКБ VaporFi™ Pro Battery (650 mAh) Серебристый")</f>
        <v>АКБ VaporFi™ Pro Battery (650 mAh) Серебристый</v>
      </c>
      <c r="C110" s="165" t="s">
        <v>358</v>
      </c>
      <c r="D110" s="3"/>
      <c r="E110" s="160" t="s">
        <v>201</v>
      </c>
      <c r="F110" s="136">
        <v>0.0</v>
      </c>
      <c r="G110" s="111">
        <f t="shared" si="10"/>
        <v>32.798</v>
      </c>
      <c r="H110" s="153"/>
      <c r="I110" s="137" t="s">
        <v>350</v>
      </c>
      <c r="J110" s="168" t="s">
        <v>351</v>
      </c>
      <c r="K110" s="138" t="s">
        <v>352</v>
      </c>
      <c r="L110" s="161"/>
      <c r="M110" s="161"/>
      <c r="N110" s="170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</row>
    <row r="111" ht="33.75" customHeight="1">
      <c r="A111" s="155">
        <v>5944.0</v>
      </c>
      <c r="B111" s="158" t="str">
        <f>HYPERLINK("http://www.vaporfi.com/accessories/batteries/vaporfi-pro-battery-650-mah.html","АКБ VaporFi™ Pro Battery (650 mAh) Синий")</f>
        <v>АКБ VaporFi™ Pro Battery (650 mAh) Синий</v>
      </c>
      <c r="C111" s="165" t="s">
        <v>359</v>
      </c>
      <c r="D111" s="3"/>
      <c r="E111" s="160" t="s">
        <v>201</v>
      </c>
      <c r="F111" s="136">
        <v>0.0</v>
      </c>
      <c r="G111" s="111">
        <f t="shared" si="10"/>
        <v>32.798</v>
      </c>
      <c r="H111" s="153"/>
      <c r="I111" s="137" t="s">
        <v>350</v>
      </c>
      <c r="J111" s="168" t="s">
        <v>351</v>
      </c>
      <c r="K111" s="138" t="s">
        <v>352</v>
      </c>
      <c r="L111" s="161"/>
      <c r="M111" s="161"/>
      <c r="N111" s="170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</row>
    <row r="112" ht="33.75" customHeight="1">
      <c r="A112" s="155">
        <v>5943.0</v>
      </c>
      <c r="B112" s="158" t="str">
        <f>HYPERLINK("http://www.vaporfi.com/accessories/batteries/vaporfi-pro-battery-650-mah.html","АКБ VaporFi™ Pro Battery (650 mAh) Фиолетовый")</f>
        <v>АКБ VaporFi™ Pro Battery (650 mAh) Фиолетовый</v>
      </c>
      <c r="C112" s="165" t="s">
        <v>360</v>
      </c>
      <c r="D112" s="3"/>
      <c r="E112" s="160" t="s">
        <v>201</v>
      </c>
      <c r="F112" s="136">
        <v>0.0</v>
      </c>
      <c r="G112" s="111">
        <f t="shared" si="10"/>
        <v>32.798</v>
      </c>
      <c r="H112" s="153"/>
      <c r="I112" s="137" t="s">
        <v>350</v>
      </c>
      <c r="J112" s="168" t="s">
        <v>351</v>
      </c>
      <c r="K112" s="138" t="s">
        <v>352</v>
      </c>
      <c r="L112" s="161"/>
      <c r="M112" s="161"/>
      <c r="N112" s="170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</row>
    <row r="113" ht="33.75" customHeight="1">
      <c r="A113" s="155">
        <v>5938.0</v>
      </c>
      <c r="B113" s="158" t="str">
        <f>HYPERLINK("http://www.vaporfi.com/accessories/batteries/vaporfi-pro-battery-650-mah.html","АКБ VaporFi™ Pro Battery (650 mAh) Черный")</f>
        <v>АКБ VaporFi™ Pro Battery (650 mAh) Черный</v>
      </c>
      <c r="C113" s="165" t="s">
        <v>361</v>
      </c>
      <c r="D113" s="3"/>
      <c r="E113" s="160" t="s">
        <v>201</v>
      </c>
      <c r="F113" s="136">
        <v>0.0</v>
      </c>
      <c r="G113" s="111">
        <f t="shared" si="10"/>
        <v>32.798</v>
      </c>
      <c r="H113" s="153"/>
      <c r="I113" s="137" t="s">
        <v>350</v>
      </c>
      <c r="J113" s="168" t="s">
        <v>351</v>
      </c>
      <c r="K113" s="138" t="s">
        <v>352</v>
      </c>
      <c r="L113" s="161"/>
      <c r="M113" s="161"/>
      <c r="N113" s="170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</row>
    <row r="114" ht="22.5" customHeight="1">
      <c r="A114" s="155">
        <v>5962.0</v>
      </c>
      <c r="B114" s="158" t="str">
        <f>HYPERLINK("http://www.vaporfi.com/accessories/batteries/pulse-batteries/vaporfi-pulse-battery-750-mah.html","АКБ VaporFi™ Pulse Battery (650 mAh)")</f>
        <v>АКБ VaporFi™ Pulse Battery (650 mAh)</v>
      </c>
      <c r="C114" s="165" t="s">
        <v>362</v>
      </c>
      <c r="D114" s="3"/>
      <c r="E114" s="160" t="s">
        <v>201</v>
      </c>
      <c r="F114" s="136">
        <v>0.0</v>
      </c>
      <c r="G114" s="111">
        <f t="shared" si="10"/>
        <v>35.6845</v>
      </c>
      <c r="H114" s="153"/>
      <c r="I114" s="137" t="s">
        <v>363</v>
      </c>
      <c r="J114" s="168" t="s">
        <v>364</v>
      </c>
      <c r="K114" s="138" t="s">
        <v>365</v>
      </c>
      <c r="L114" s="161"/>
      <c r="M114" s="161"/>
      <c r="N114" s="170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</row>
    <row r="115" ht="42.75" customHeight="1">
      <c r="A115" s="155">
        <v>5947.0</v>
      </c>
      <c r="B115" s="158" t="str">
        <f>HYPERLINK("http://www.vaporfi.com/accessories/batteries/vaporfi-pro-battery-1000-mah.html","АКБ VaporFi™ Pro Battery (1000 mAh) Белый")</f>
        <v>АКБ VaporFi™ Pro Battery (1000 mAh) Белый</v>
      </c>
      <c r="C115" s="165" t="s">
        <v>366</v>
      </c>
      <c r="D115" s="3"/>
      <c r="E115" s="160" t="s">
        <v>201</v>
      </c>
      <c r="F115" s="136">
        <v>0.0</v>
      </c>
      <c r="G115" s="111">
        <f t="shared" si="10"/>
        <v>36.6505</v>
      </c>
      <c r="H115" s="153"/>
      <c r="I115" s="137" t="s">
        <v>367</v>
      </c>
      <c r="J115" s="168" t="s">
        <v>368</v>
      </c>
      <c r="K115" s="138" t="s">
        <v>369</v>
      </c>
      <c r="L115" s="161"/>
      <c r="M115" s="161"/>
      <c r="N115" s="170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</row>
    <row r="116" ht="42.75" customHeight="1">
      <c r="A116" s="155">
        <v>5950.0</v>
      </c>
      <c r="B116" s="158" t="str">
        <f>HYPERLINK("http://www.vaporfi.com/accessories/batteries/vaporfi-pro-battery-1000-mah.html","АКБ VaporFi™ Pro Battery (1000 mAh) Желтый")</f>
        <v>АКБ VaporFi™ Pro Battery (1000 mAh) Желтый</v>
      </c>
      <c r="C116" s="165" t="s">
        <v>370</v>
      </c>
      <c r="D116" s="3"/>
      <c r="E116" s="160" t="s">
        <v>201</v>
      </c>
      <c r="F116" s="136">
        <v>0.0</v>
      </c>
      <c r="G116" s="111">
        <f t="shared" si="10"/>
        <v>36.6505</v>
      </c>
      <c r="H116" s="153"/>
      <c r="I116" s="137" t="s">
        <v>367</v>
      </c>
      <c r="J116" s="168" t="s">
        <v>368</v>
      </c>
      <c r="K116" s="138" t="s">
        <v>369</v>
      </c>
      <c r="L116" s="161"/>
      <c r="M116" s="161"/>
      <c r="N116" s="170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</row>
    <row r="117" ht="42.75" customHeight="1">
      <c r="A117" s="155">
        <v>5955.0</v>
      </c>
      <c r="B117" s="158" t="str">
        <f>HYPERLINK("http://www.vaporfi.com/accessories/batteries/vaporfi-pro-battery-1000-mah.html","АКБ VaporFi™ Pro Battery (1000 mAh) Зеленый")</f>
        <v>АКБ VaporFi™ Pro Battery (1000 mAh) Зеленый</v>
      </c>
      <c r="C117" s="165" t="s">
        <v>371</v>
      </c>
      <c r="D117" s="3"/>
      <c r="E117" s="160" t="s">
        <v>201</v>
      </c>
      <c r="F117" s="136">
        <v>0.0</v>
      </c>
      <c r="G117" s="111">
        <f t="shared" si="10"/>
        <v>36.6505</v>
      </c>
      <c r="H117" s="153"/>
      <c r="I117" s="137" t="s">
        <v>367</v>
      </c>
      <c r="J117" s="168" t="s">
        <v>368</v>
      </c>
      <c r="K117" s="138" t="s">
        <v>369</v>
      </c>
      <c r="L117" s="161"/>
      <c r="M117" s="161"/>
      <c r="N117" s="170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</row>
    <row r="118" ht="42.75" customHeight="1">
      <c r="A118" s="155">
        <v>5951.0</v>
      </c>
      <c r="B118" s="158" t="str">
        <f>HYPERLINK("http://www.vaporfi.com/accessories/batteries/vaporfi-pro-battery-1000-mah.html","АКБ VaporFi™ Pro Battery (1000 mAh) Красный")</f>
        <v>АКБ VaporFi™ Pro Battery (1000 mAh) Красный</v>
      </c>
      <c r="C118" s="165" t="s">
        <v>372</v>
      </c>
      <c r="D118" s="3"/>
      <c r="E118" s="160" t="s">
        <v>201</v>
      </c>
      <c r="F118" s="136">
        <v>0.0</v>
      </c>
      <c r="G118" s="111">
        <f t="shared" si="10"/>
        <v>36.6505</v>
      </c>
      <c r="H118" s="153"/>
      <c r="I118" s="137" t="s">
        <v>367</v>
      </c>
      <c r="J118" s="168" t="s">
        <v>368</v>
      </c>
      <c r="K118" s="138" t="s">
        <v>369</v>
      </c>
      <c r="L118" s="161"/>
      <c r="M118" s="161"/>
      <c r="N118" s="170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</row>
    <row r="119" ht="42.75" customHeight="1">
      <c r="A119" s="155">
        <v>5956.0</v>
      </c>
      <c r="B119" s="158" t="str">
        <f>HYPERLINK("http://www.vaporfi.com/accessories/batteries/vaporfi-pro-battery-1000-mah.html","АКБ VaporFi™ Pro Battery (1000 mAh) Оранжевый")</f>
        <v>АКБ VaporFi™ Pro Battery (1000 mAh) Оранжевый</v>
      </c>
      <c r="C119" s="165" t="s">
        <v>373</v>
      </c>
      <c r="D119" s="3"/>
      <c r="E119" s="160" t="s">
        <v>201</v>
      </c>
      <c r="F119" s="136">
        <v>0.0</v>
      </c>
      <c r="G119" s="111">
        <f t="shared" si="10"/>
        <v>36.6505</v>
      </c>
      <c r="H119" s="153"/>
      <c r="I119" s="137" t="s">
        <v>367</v>
      </c>
      <c r="J119" s="168" t="s">
        <v>368</v>
      </c>
      <c r="K119" s="138" t="s">
        <v>369</v>
      </c>
      <c r="L119" s="161"/>
      <c r="M119" s="161"/>
      <c r="N119" s="170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</row>
    <row r="120" ht="42.75" customHeight="1">
      <c r="A120" s="155">
        <v>5952.0</v>
      </c>
      <c r="B120" s="158" t="str">
        <f>HYPERLINK("http://www.vaporfi.com/accessories/batteries/vaporfi-pro-battery-1000-mah.html","АКБ VaporFi™ Pro Battery (1000 mAh) Розовый")</f>
        <v>АКБ VaporFi™ Pro Battery (1000 mAh) Розовый</v>
      </c>
      <c r="C120" s="165" t="s">
        <v>374</v>
      </c>
      <c r="D120" s="3"/>
      <c r="E120" s="160" t="s">
        <v>201</v>
      </c>
      <c r="F120" s="136">
        <v>0.0</v>
      </c>
      <c r="G120" s="111">
        <f t="shared" si="10"/>
        <v>36.6505</v>
      </c>
      <c r="H120" s="153"/>
      <c r="I120" s="137" t="s">
        <v>367</v>
      </c>
      <c r="J120" s="168" t="s">
        <v>368</v>
      </c>
      <c r="K120" s="138" t="s">
        <v>369</v>
      </c>
      <c r="L120" s="161"/>
      <c r="M120" s="161"/>
      <c r="N120" s="170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  <c r="AA120" s="163"/>
    </row>
    <row r="121" ht="42.75" customHeight="1">
      <c r="A121" s="155">
        <v>5949.0</v>
      </c>
      <c r="B121" s="158" t="str">
        <f>HYPERLINK("http://www.vaporfi.com/accessories/batteries/vaporfi-pro-battery-1000-mah.html","АКБ VaporFi™ Pro Battery (1000 mAh) Серебристый")</f>
        <v>АКБ VaporFi™ Pro Battery (1000 mAh) Серебристый</v>
      </c>
      <c r="C121" s="165" t="s">
        <v>375</v>
      </c>
      <c r="D121" s="3"/>
      <c r="E121" s="160" t="s">
        <v>201</v>
      </c>
      <c r="F121" s="136">
        <v>0.0</v>
      </c>
      <c r="G121" s="111">
        <f t="shared" si="10"/>
        <v>36.6505</v>
      </c>
      <c r="H121" s="153"/>
      <c r="I121" s="137" t="s">
        <v>367</v>
      </c>
      <c r="J121" s="168" t="s">
        <v>368</v>
      </c>
      <c r="K121" s="138" t="s">
        <v>369</v>
      </c>
      <c r="L121" s="161"/>
      <c r="M121" s="161"/>
      <c r="N121" s="170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</row>
    <row r="122" ht="33.75" customHeight="1">
      <c r="A122" s="155">
        <v>5954.0</v>
      </c>
      <c r="B122" s="158" t="str">
        <f>HYPERLINK("http://www.vaporfi.com/accessories/batteries/vaporfi-pro-battery-1000-mah.html","АКБ VaporFi™ Pro Battery (1000 mAh) Синий")</f>
        <v>АКБ VaporFi™ Pro Battery (1000 mAh) Синий</v>
      </c>
      <c r="C122" s="165" t="s">
        <v>376</v>
      </c>
      <c r="D122" s="3"/>
      <c r="E122" s="160" t="s">
        <v>201</v>
      </c>
      <c r="F122" s="136">
        <v>0.0</v>
      </c>
      <c r="G122" s="111">
        <f t="shared" si="10"/>
        <v>36.6505</v>
      </c>
      <c r="H122" s="153"/>
      <c r="I122" s="137" t="s">
        <v>367</v>
      </c>
      <c r="J122" s="168" t="s">
        <v>368</v>
      </c>
      <c r="K122" s="138" t="s">
        <v>369</v>
      </c>
      <c r="L122" s="161"/>
      <c r="M122" s="161"/>
      <c r="N122" s="170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</row>
    <row r="123" ht="42.75" customHeight="1">
      <c r="A123" s="155">
        <v>5953.0</v>
      </c>
      <c r="B123" s="158" t="str">
        <f>HYPERLINK("http://www.vaporfi.com/accessories/batteries/vaporfi-pro-battery-1000-mah.html","АКБ VaporFi™ Pro Battery (1000 mAh) Фиолетовый")</f>
        <v>АКБ VaporFi™ Pro Battery (1000 mAh) Фиолетовый</v>
      </c>
      <c r="C123" s="165" t="s">
        <v>377</v>
      </c>
      <c r="D123" s="3"/>
      <c r="E123" s="160" t="s">
        <v>201</v>
      </c>
      <c r="F123" s="136">
        <v>0.0</v>
      </c>
      <c r="G123" s="111">
        <f t="shared" si="10"/>
        <v>36.6505</v>
      </c>
      <c r="H123" s="153"/>
      <c r="I123" s="137" t="s">
        <v>367</v>
      </c>
      <c r="J123" s="168" t="s">
        <v>368</v>
      </c>
      <c r="K123" s="138" t="s">
        <v>369</v>
      </c>
      <c r="L123" s="161"/>
      <c r="M123" s="161"/>
      <c r="N123" s="170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  <c r="AA123" s="163"/>
    </row>
    <row r="124" ht="42.75" customHeight="1">
      <c r="A124" s="155">
        <v>5948.0</v>
      </c>
      <c r="B124" s="158" t="str">
        <f>HYPERLINK("http://www.vaporfi.com/accessories/batteries/vaporfi-pro-battery-1000-mah.html","АКБ VaporFi™ Pro Battery (1000 mAh) Черный")</f>
        <v>АКБ VaporFi™ Pro Battery (1000 mAh) Черный</v>
      </c>
      <c r="C124" s="165" t="s">
        <v>378</v>
      </c>
      <c r="D124" s="3"/>
      <c r="E124" s="160" t="s">
        <v>201</v>
      </c>
      <c r="F124" s="136">
        <v>0.0</v>
      </c>
      <c r="G124" s="111">
        <f t="shared" si="10"/>
        <v>36.6505</v>
      </c>
      <c r="H124" s="153"/>
      <c r="I124" s="137" t="s">
        <v>367</v>
      </c>
      <c r="J124" s="168" t="s">
        <v>368</v>
      </c>
      <c r="K124" s="138" t="s">
        <v>369</v>
      </c>
      <c r="L124" s="161"/>
      <c r="M124" s="161"/>
      <c r="N124" s="170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</row>
    <row r="125" ht="33.75" customHeight="1">
      <c r="A125" s="155">
        <v>5957.0</v>
      </c>
      <c r="B125" s="158" t="str">
        <f>HYPERLINK("http://www.vaporfi.com/accessories/batteries/vaporfi-pro-variable-battery-1000-mah.html","АКБ VaporFi™ Pro Variable Battery Черный")</f>
        <v>АКБ VaporFi™ Pro Variable Battery Черный</v>
      </c>
      <c r="C125" s="165" t="s">
        <v>379</v>
      </c>
      <c r="D125" s="3"/>
      <c r="E125" s="160" t="s">
        <v>201</v>
      </c>
      <c r="F125" s="136">
        <v>0.0</v>
      </c>
      <c r="G125" s="111">
        <f t="shared" si="10"/>
        <v>62.698</v>
      </c>
      <c r="H125" s="153"/>
      <c r="I125" s="137" t="s">
        <v>380</v>
      </c>
      <c r="J125" s="168" t="s">
        <v>381</v>
      </c>
      <c r="K125" s="138" t="s">
        <v>382</v>
      </c>
      <c r="L125" s="161"/>
      <c r="M125" s="161"/>
      <c r="N125" s="170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  <c r="AA125" s="163"/>
    </row>
    <row r="126" ht="45.0" customHeight="1">
      <c r="A126" s="155">
        <v>5959.0</v>
      </c>
      <c r="B126" s="158" t="str">
        <f>HYPERLINK("http://www.vaporfi.com/accessories/batteries/rocket-batteries/vaporfi-rocket-variable-battery.html","АКБ VaporFi™ Rocket Variable Battery Серебристый")</f>
        <v>АКБ VaporFi™ Rocket Variable Battery Серебристый</v>
      </c>
      <c r="C126" s="165" t="s">
        <v>383</v>
      </c>
      <c r="D126" s="3"/>
      <c r="E126" s="160" t="s">
        <v>201</v>
      </c>
      <c r="F126" s="136">
        <v>0.0</v>
      </c>
      <c r="G126" s="111">
        <f t="shared" si="10"/>
        <v>74.2785</v>
      </c>
      <c r="H126" s="153"/>
      <c r="I126" s="137" t="s">
        <v>384</v>
      </c>
      <c r="J126" s="168" t="s">
        <v>385</v>
      </c>
      <c r="K126" s="138" t="s">
        <v>386</v>
      </c>
      <c r="L126" s="161"/>
      <c r="M126" s="161"/>
      <c r="N126" s="170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  <c r="AA126" s="163"/>
    </row>
    <row r="127" ht="45.0" customHeight="1">
      <c r="A127" s="155">
        <v>5958.0</v>
      </c>
      <c r="B127" s="158" t="str">
        <f>HYPERLINK("http://www.vaporfi.com/accessories/batteries/rocket-batteries/vaporfi-rocket-variable-battery.html","АКБ VaporFi™ Rocket Variable Battery Черный")</f>
        <v>АКБ VaporFi™ Rocket Variable Battery Черный</v>
      </c>
      <c r="C127" s="165" t="s">
        <v>387</v>
      </c>
      <c r="D127" s="3"/>
      <c r="E127" s="160" t="s">
        <v>201</v>
      </c>
      <c r="F127" s="136">
        <v>0.0</v>
      </c>
      <c r="G127" s="111">
        <f t="shared" si="10"/>
        <v>74.2785</v>
      </c>
      <c r="H127" s="153"/>
      <c r="I127" s="137" t="s">
        <v>384</v>
      </c>
      <c r="J127" s="168" t="s">
        <v>385</v>
      </c>
      <c r="K127" s="138" t="s">
        <v>386</v>
      </c>
      <c r="L127" s="161"/>
      <c r="M127" s="161"/>
      <c r="N127" s="170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  <c r="Z127" s="163"/>
      <c r="AA127" s="163"/>
    </row>
    <row r="128">
      <c r="A128" s="69" t="s">
        <v>388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3"/>
      <c r="N128" s="170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  <c r="AA128" s="163"/>
    </row>
    <row r="129">
      <c r="A129" s="155">
        <v>6010.0</v>
      </c>
      <c r="B129" s="164" t="s">
        <v>389</v>
      </c>
      <c r="C129" s="171"/>
      <c r="D129" s="3"/>
      <c r="E129" s="160" t="s">
        <v>201</v>
      </c>
      <c r="F129" s="136">
        <v>0.0</v>
      </c>
      <c r="G129" s="111">
        <f t="shared" ref="G129:G135" si="11">J129*1.14</f>
        <v>2.4396</v>
      </c>
      <c r="H129" s="153"/>
      <c r="I129" s="137" t="s">
        <v>390</v>
      </c>
      <c r="J129" s="168" t="s">
        <v>391</v>
      </c>
      <c r="K129" s="138" t="s">
        <v>392</v>
      </c>
      <c r="L129" s="161"/>
      <c r="M129" s="161"/>
      <c r="N129" s="170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  <c r="Z129" s="163"/>
      <c r="AA129" s="163"/>
    </row>
    <row r="130" ht="33.75" customHeight="1">
      <c r="A130" s="155">
        <v>6014.0</v>
      </c>
      <c r="B130" s="158" t="str">
        <f>HYPERLINK("http://www.vaporfi.com/accessories/other/vaporfi-trade-universal-drip-tip-aluminum.html","Аллюминевая насадка VaporFi™ Universal Drip Tip Серебристая")</f>
        <v>Аллюминевая насадка VaporFi™ Universal Drip Tip Серебристая</v>
      </c>
      <c r="C130" s="165" t="s">
        <v>393</v>
      </c>
      <c r="D130" s="3"/>
      <c r="E130" s="160" t="s">
        <v>201</v>
      </c>
      <c r="F130" s="136">
        <v>0.0</v>
      </c>
      <c r="G130" s="111">
        <f t="shared" si="11"/>
        <v>3.705</v>
      </c>
      <c r="H130" s="153"/>
      <c r="I130" s="137" t="s">
        <v>394</v>
      </c>
      <c r="J130" s="168" t="s">
        <v>395</v>
      </c>
      <c r="K130" s="138" t="s">
        <v>396</v>
      </c>
      <c r="L130" s="161"/>
      <c r="M130" s="161"/>
      <c r="N130" s="170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</row>
    <row r="131" ht="33.75" customHeight="1">
      <c r="A131" s="155">
        <v>6015.0</v>
      </c>
      <c r="B131" s="158" t="str">
        <f>HYPERLINK("http://www.vaporfi.com/accessories/other/vaporfi-trade-universal-drip-tip-plastic.html","Пластиковая насадка VaporFi™ Universal Drip Tip Прозрачная")</f>
        <v>Пластиковая насадка VaporFi™ Universal Drip Tip Прозрачная</v>
      </c>
      <c r="C131" s="165" t="s">
        <v>393</v>
      </c>
      <c r="D131" s="3"/>
      <c r="E131" s="160" t="s">
        <v>201</v>
      </c>
      <c r="F131" s="136">
        <v>0.0</v>
      </c>
      <c r="G131" s="111">
        <f t="shared" si="11"/>
        <v>3.705</v>
      </c>
      <c r="H131" s="153"/>
      <c r="I131" s="137" t="s">
        <v>394</v>
      </c>
      <c r="J131" s="168" t="s">
        <v>395</v>
      </c>
      <c r="K131" s="138" t="s">
        <v>396</v>
      </c>
      <c r="L131" s="161"/>
      <c r="M131" s="161"/>
      <c r="N131" s="170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  <c r="Z131" s="163"/>
      <c r="AA131" s="163"/>
    </row>
    <row r="132" ht="33.75" customHeight="1">
      <c r="A132" s="155">
        <v>6016.0</v>
      </c>
      <c r="B132" s="158" t="str">
        <f>HYPERLINK("http://www.vaporfi.com/accessories/other/vaporfi-trade-universal-drip-tip-plastic.html","Пластиковая насадка VaporFi™ Universal Swirl Drip Tip Белая")</f>
        <v>Пластиковая насадка VaporFi™ Universal Swirl Drip Tip Белая</v>
      </c>
      <c r="C132" s="165" t="s">
        <v>393</v>
      </c>
      <c r="D132" s="3"/>
      <c r="E132" s="160" t="s">
        <v>201</v>
      </c>
      <c r="F132" s="136">
        <v>0.0</v>
      </c>
      <c r="G132" s="111">
        <f t="shared" si="11"/>
        <v>3.705</v>
      </c>
      <c r="H132" s="153"/>
      <c r="I132" s="137" t="s">
        <v>394</v>
      </c>
      <c r="J132" s="168" t="s">
        <v>395</v>
      </c>
      <c r="K132" s="138" t="s">
        <v>396</v>
      </c>
      <c r="L132" s="161"/>
      <c r="M132" s="161"/>
      <c r="N132" s="170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</row>
    <row r="133" ht="22.5" customHeight="1">
      <c r="A133" s="155">
        <v>6013.0</v>
      </c>
      <c r="B133" s="164" t="s">
        <v>397</v>
      </c>
      <c r="C133" s="165" t="s">
        <v>393</v>
      </c>
      <c r="D133" s="3"/>
      <c r="E133" s="160" t="s">
        <v>201</v>
      </c>
      <c r="F133" s="136">
        <v>0.0</v>
      </c>
      <c r="G133" s="111">
        <f t="shared" si="11"/>
        <v>3.705</v>
      </c>
      <c r="H133" s="153"/>
      <c r="I133" s="137" t="s">
        <v>394</v>
      </c>
      <c r="J133" s="168" t="s">
        <v>395</v>
      </c>
      <c r="K133" s="138" t="s">
        <v>396</v>
      </c>
      <c r="L133" s="161"/>
      <c r="M133" s="161"/>
      <c r="N133" s="170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  <c r="AA133" s="163"/>
    </row>
    <row r="134" ht="22.5" customHeight="1">
      <c r="A134" s="155">
        <v>6011.0</v>
      </c>
      <c r="B134" s="158" t="str">
        <f>HYPERLINK("http://www.vaporfi.com/accessories/chargers/pro-chargers/vaporfi-pro-rocket-variable-usb-charger.html","USB кабель VaporFi™ Pro &amp; Rocket Variable USB Interfacer")</f>
        <v>USB кабель VaporFi™ Pro &amp; Rocket Variable USB Interfacer</v>
      </c>
      <c r="C134" s="165" t="s">
        <v>398</v>
      </c>
      <c r="D134" s="3"/>
      <c r="E134" s="160" t="s">
        <v>201</v>
      </c>
      <c r="F134" s="136">
        <v>0.0</v>
      </c>
      <c r="G134" s="111">
        <f t="shared" si="11"/>
        <v>4.8906</v>
      </c>
      <c r="H134" s="153"/>
      <c r="I134" s="137" t="s">
        <v>399</v>
      </c>
      <c r="J134" s="168" t="s">
        <v>400</v>
      </c>
      <c r="K134" s="138" t="s">
        <v>401</v>
      </c>
      <c r="L134" s="161"/>
      <c r="M134" s="161"/>
      <c r="N134" s="170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  <c r="AA134" s="163"/>
    </row>
    <row r="135" ht="22.5" customHeight="1">
      <c r="A135" s="155">
        <v>6012.0</v>
      </c>
      <c r="B135" s="158" t="str">
        <f>HYPERLINK("http://www.vaporfi.com/accessories/other/vaporfi-stainless-steel-drip-tips.html","Металлическая насадка VaporFi™ Drip Tips (3 Pack)")</f>
        <v>Металлическая насадка VaporFi™ Drip Tips (3 Pack)</v>
      </c>
      <c r="C135" s="165" t="s">
        <v>393</v>
      </c>
      <c r="D135" s="3"/>
      <c r="E135" s="160" t="s">
        <v>201</v>
      </c>
      <c r="F135" s="136">
        <v>0.0</v>
      </c>
      <c r="G135" s="111">
        <f t="shared" si="11"/>
        <v>4.8906</v>
      </c>
      <c r="H135" s="153"/>
      <c r="I135" s="137" t="s">
        <v>399</v>
      </c>
      <c r="J135" s="168" t="s">
        <v>400</v>
      </c>
      <c r="K135" s="138" t="s">
        <v>401</v>
      </c>
      <c r="L135" s="161"/>
      <c r="M135" s="161"/>
      <c r="N135" s="170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  <c r="AA135" s="163"/>
    </row>
    <row r="136">
      <c r="A136" s="69" t="s">
        <v>402</v>
      </c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3"/>
      <c r="N136" s="170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</row>
    <row r="137" ht="42.75" customHeight="1">
      <c r="A137" s="155">
        <v>5860.0</v>
      </c>
      <c r="B137" s="158" t="str">
        <f>HYPERLINK("http://f-picture.net/lfp/s019.radikal.ru/i635/1410/de/50b4ac18184f.jpg/htm","Жидкость VaporFi™ American Red Tobacco (Американский красный табак) (30 ML) - 00mg")</f>
        <v>Жидкость VaporFi™ American Red Tobacco (Американский красный табак) (30 ML) - 00mg</v>
      </c>
      <c r="C137" s="159" t="s">
        <v>403</v>
      </c>
      <c r="D137" s="3"/>
      <c r="E137" s="160" t="s">
        <v>201</v>
      </c>
      <c r="F137" s="136">
        <v>0.0</v>
      </c>
      <c r="G137" s="111">
        <f t="shared" ref="G137:G206" si="12">J137*1.15</f>
        <v>11.385</v>
      </c>
      <c r="H137" s="113"/>
      <c r="I137" s="113" t="s">
        <v>404</v>
      </c>
      <c r="J137" s="168" t="s">
        <v>405</v>
      </c>
      <c r="K137" s="138" t="s">
        <v>406</v>
      </c>
      <c r="L137" s="161"/>
      <c r="M137" s="161"/>
      <c r="N137" s="170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  <c r="Z137" s="163"/>
      <c r="AA137" s="163"/>
    </row>
    <row r="138" ht="42.75" customHeight="1">
      <c r="A138" s="155">
        <v>5861.0</v>
      </c>
      <c r="B138" s="164" t="s">
        <v>407</v>
      </c>
      <c r="C138" s="159" t="s">
        <v>408</v>
      </c>
      <c r="D138" s="3"/>
      <c r="E138" s="160" t="s">
        <v>201</v>
      </c>
      <c r="F138" s="136">
        <v>0.0</v>
      </c>
      <c r="G138" s="111">
        <f t="shared" si="12"/>
        <v>11.385</v>
      </c>
      <c r="H138" s="113"/>
      <c r="I138" s="113" t="s">
        <v>404</v>
      </c>
      <c r="J138" s="168" t="s">
        <v>405</v>
      </c>
      <c r="K138" s="138" t="s">
        <v>406</v>
      </c>
      <c r="L138" s="161"/>
      <c r="M138" s="161"/>
      <c r="N138" s="170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  <c r="Z138" s="163"/>
      <c r="AA138" s="163"/>
    </row>
    <row r="139" ht="42.75" customHeight="1">
      <c r="A139" s="155">
        <v>5862.0</v>
      </c>
      <c r="B139" s="164" t="s">
        <v>409</v>
      </c>
      <c r="C139" s="159" t="s">
        <v>410</v>
      </c>
      <c r="D139" s="3"/>
      <c r="E139" s="160" t="s">
        <v>201</v>
      </c>
      <c r="F139" s="136">
        <v>0.0</v>
      </c>
      <c r="G139" s="111">
        <f t="shared" si="12"/>
        <v>11.385</v>
      </c>
      <c r="H139" s="113"/>
      <c r="I139" s="113" t="s">
        <v>404</v>
      </c>
      <c r="J139" s="168" t="s">
        <v>405</v>
      </c>
      <c r="K139" s="138" t="s">
        <v>406</v>
      </c>
      <c r="L139" s="161"/>
      <c r="M139" s="161"/>
      <c r="N139" s="170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  <c r="Z139" s="163"/>
      <c r="AA139" s="163"/>
    </row>
    <row r="140" ht="33.75" customHeight="1">
      <c r="A140" s="155">
        <v>5929.0</v>
      </c>
      <c r="B140" s="164" t="s">
        <v>411</v>
      </c>
      <c r="C140" s="159" t="s">
        <v>412</v>
      </c>
      <c r="D140" s="3"/>
      <c r="E140" s="160" t="s">
        <v>201</v>
      </c>
      <c r="F140" s="136">
        <v>0.0</v>
      </c>
      <c r="G140" s="111">
        <f t="shared" si="12"/>
        <v>11.385</v>
      </c>
      <c r="H140" s="113"/>
      <c r="I140" s="113" t="s">
        <v>404</v>
      </c>
      <c r="J140" s="168" t="s">
        <v>405</v>
      </c>
      <c r="K140" s="138" t="s">
        <v>406</v>
      </c>
      <c r="L140" s="161"/>
      <c r="M140" s="161"/>
      <c r="N140" s="170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  <c r="Z140" s="163"/>
      <c r="AA140" s="163"/>
    </row>
    <row r="141" ht="33.75" customHeight="1">
      <c r="A141" s="155">
        <v>5930.0</v>
      </c>
      <c r="B141" s="164" t="s">
        <v>413</v>
      </c>
      <c r="C141" s="159" t="s">
        <v>414</v>
      </c>
      <c r="D141" s="3"/>
      <c r="E141" s="160" t="s">
        <v>201</v>
      </c>
      <c r="F141" s="136">
        <v>0.0</v>
      </c>
      <c r="G141" s="111">
        <f t="shared" si="12"/>
        <v>11.385</v>
      </c>
      <c r="H141" s="113"/>
      <c r="I141" s="113" t="s">
        <v>404</v>
      </c>
      <c r="J141" s="168" t="s">
        <v>405</v>
      </c>
      <c r="K141" s="138" t="s">
        <v>406</v>
      </c>
      <c r="L141" s="161"/>
      <c r="M141" s="161"/>
      <c r="N141" s="170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163"/>
      <c r="AA141" s="163"/>
    </row>
    <row r="142" ht="33.75" customHeight="1">
      <c r="A142" s="155">
        <v>5932.0</v>
      </c>
      <c r="B142" s="164" t="s">
        <v>415</v>
      </c>
      <c r="C142" s="159" t="s">
        <v>416</v>
      </c>
      <c r="D142" s="3"/>
      <c r="E142" s="160" t="s">
        <v>201</v>
      </c>
      <c r="F142" s="136">
        <v>0.0</v>
      </c>
      <c r="G142" s="111">
        <f t="shared" si="12"/>
        <v>11.385</v>
      </c>
      <c r="H142" s="113"/>
      <c r="I142" s="113" t="s">
        <v>404</v>
      </c>
      <c r="J142" s="168" t="s">
        <v>405</v>
      </c>
      <c r="K142" s="138" t="s">
        <v>406</v>
      </c>
      <c r="L142" s="161"/>
      <c r="M142" s="161"/>
      <c r="N142" s="170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  <c r="Z142" s="163"/>
      <c r="AA142" s="163"/>
    </row>
    <row r="143" ht="33.75" customHeight="1">
      <c r="A143" s="155">
        <v>5925.0</v>
      </c>
      <c r="B143" s="164" t="s">
        <v>417</v>
      </c>
      <c r="C143" s="159" t="s">
        <v>418</v>
      </c>
      <c r="D143" s="3"/>
      <c r="E143" s="160" t="s">
        <v>201</v>
      </c>
      <c r="F143" s="136">
        <v>0.0</v>
      </c>
      <c r="G143" s="111">
        <f t="shared" si="12"/>
        <v>11.385</v>
      </c>
      <c r="H143" s="113"/>
      <c r="I143" s="113" t="s">
        <v>404</v>
      </c>
      <c r="J143" s="168" t="s">
        <v>405</v>
      </c>
      <c r="K143" s="138" t="s">
        <v>406</v>
      </c>
      <c r="L143" s="161"/>
      <c r="M143" s="161"/>
      <c r="N143" s="170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</row>
    <row r="144" ht="33.75" customHeight="1">
      <c r="A144" s="155">
        <v>5926.0</v>
      </c>
      <c r="B144" s="164" t="s">
        <v>419</v>
      </c>
      <c r="C144" s="159" t="s">
        <v>420</v>
      </c>
      <c r="D144" s="3"/>
      <c r="E144" s="160" t="s">
        <v>201</v>
      </c>
      <c r="F144" s="136">
        <v>0.0</v>
      </c>
      <c r="G144" s="111">
        <f t="shared" si="12"/>
        <v>11.385</v>
      </c>
      <c r="H144" s="113"/>
      <c r="I144" s="113" t="s">
        <v>404</v>
      </c>
      <c r="J144" s="168" t="s">
        <v>405</v>
      </c>
      <c r="K144" s="138" t="s">
        <v>406</v>
      </c>
      <c r="L144" s="161"/>
      <c r="M144" s="161"/>
      <c r="N144" s="170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  <c r="Z144" s="163"/>
      <c r="AA144" s="163"/>
    </row>
    <row r="145" ht="33.75" customHeight="1">
      <c r="A145" s="155">
        <v>5927.0</v>
      </c>
      <c r="B145" s="164" t="s">
        <v>421</v>
      </c>
      <c r="C145" s="159" t="s">
        <v>422</v>
      </c>
      <c r="D145" s="3"/>
      <c r="E145" s="160" t="s">
        <v>201</v>
      </c>
      <c r="F145" s="136">
        <v>0.0</v>
      </c>
      <c r="G145" s="111">
        <f t="shared" si="12"/>
        <v>11.385</v>
      </c>
      <c r="H145" s="113"/>
      <c r="I145" s="113" t="s">
        <v>404</v>
      </c>
      <c r="J145" s="168" t="s">
        <v>405</v>
      </c>
      <c r="K145" s="138" t="s">
        <v>406</v>
      </c>
      <c r="L145" s="161"/>
      <c r="M145" s="161"/>
      <c r="N145" s="170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  <c r="Z145" s="163"/>
      <c r="AA145" s="163"/>
    </row>
    <row r="146" ht="33.75" customHeight="1">
      <c r="A146" s="155">
        <v>5928.0</v>
      </c>
      <c r="B146" s="164" t="s">
        <v>423</v>
      </c>
      <c r="C146" s="159" t="s">
        <v>424</v>
      </c>
      <c r="D146" s="3"/>
      <c r="E146" s="160" t="s">
        <v>201</v>
      </c>
      <c r="F146" s="136">
        <v>0.0</v>
      </c>
      <c r="G146" s="111">
        <f t="shared" si="12"/>
        <v>11.385</v>
      </c>
      <c r="H146" s="113"/>
      <c r="I146" s="113" t="s">
        <v>404</v>
      </c>
      <c r="J146" s="168" t="s">
        <v>405</v>
      </c>
      <c r="K146" s="138" t="s">
        <v>406</v>
      </c>
      <c r="L146" s="161"/>
      <c r="M146" s="161"/>
      <c r="N146" s="170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  <c r="AA146" s="163"/>
    </row>
    <row r="147" ht="22.5" customHeight="1">
      <c r="A147" s="155">
        <v>5920.0</v>
      </c>
      <c r="B147" s="164" t="s">
        <v>425</v>
      </c>
      <c r="C147" s="159" t="s">
        <v>426</v>
      </c>
      <c r="D147" s="3"/>
      <c r="E147" s="160" t="s">
        <v>201</v>
      </c>
      <c r="F147" s="136">
        <v>0.0</v>
      </c>
      <c r="G147" s="111">
        <f t="shared" si="12"/>
        <v>11.385</v>
      </c>
      <c r="H147" s="113"/>
      <c r="I147" s="113" t="s">
        <v>404</v>
      </c>
      <c r="J147" s="168" t="s">
        <v>405</v>
      </c>
      <c r="K147" s="138" t="s">
        <v>406</v>
      </c>
      <c r="L147" s="161"/>
      <c r="M147" s="161"/>
      <c r="N147" s="170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  <c r="AA147" s="163"/>
    </row>
    <row r="148" ht="22.5" customHeight="1">
      <c r="A148" s="155">
        <v>5921.0</v>
      </c>
      <c r="B148" s="164" t="s">
        <v>427</v>
      </c>
      <c r="C148" s="159" t="s">
        <v>428</v>
      </c>
      <c r="D148" s="3"/>
      <c r="E148" s="160" t="s">
        <v>201</v>
      </c>
      <c r="F148" s="136">
        <v>0.0</v>
      </c>
      <c r="G148" s="111">
        <f t="shared" si="12"/>
        <v>11.385</v>
      </c>
      <c r="H148" s="113"/>
      <c r="I148" s="113" t="s">
        <v>404</v>
      </c>
      <c r="J148" s="168" t="s">
        <v>405</v>
      </c>
      <c r="K148" s="138" t="s">
        <v>406</v>
      </c>
      <c r="L148" s="161"/>
      <c r="M148" s="161"/>
      <c r="N148" s="170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</row>
    <row r="149" ht="22.5" customHeight="1">
      <c r="A149" s="155">
        <v>5923.0</v>
      </c>
      <c r="B149" s="164" t="s">
        <v>429</v>
      </c>
      <c r="C149" s="159" t="s">
        <v>430</v>
      </c>
      <c r="D149" s="3"/>
      <c r="E149" s="160" t="s">
        <v>201</v>
      </c>
      <c r="F149" s="136">
        <v>0.0</v>
      </c>
      <c r="G149" s="111">
        <f t="shared" si="12"/>
        <v>11.385</v>
      </c>
      <c r="H149" s="113"/>
      <c r="I149" s="113" t="s">
        <v>404</v>
      </c>
      <c r="J149" s="168" t="s">
        <v>405</v>
      </c>
      <c r="K149" s="138" t="s">
        <v>406</v>
      </c>
      <c r="L149" s="161"/>
      <c r="M149" s="161"/>
      <c r="N149" s="170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</row>
    <row r="150" ht="22.5" customHeight="1">
      <c r="A150" s="155">
        <v>5924.0</v>
      </c>
      <c r="B150" s="164" t="s">
        <v>431</v>
      </c>
      <c r="C150" s="159" t="s">
        <v>432</v>
      </c>
      <c r="D150" s="3"/>
      <c r="E150" s="160" t="s">
        <v>201</v>
      </c>
      <c r="F150" s="136">
        <v>0.0</v>
      </c>
      <c r="G150" s="111">
        <f t="shared" si="12"/>
        <v>11.385</v>
      </c>
      <c r="H150" s="113"/>
      <c r="I150" s="113" t="s">
        <v>404</v>
      </c>
      <c r="J150" s="168" t="s">
        <v>405</v>
      </c>
      <c r="K150" s="138" t="s">
        <v>406</v>
      </c>
      <c r="L150" s="161"/>
      <c r="M150" s="161"/>
      <c r="N150" s="170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</row>
    <row r="151" ht="33.75" customHeight="1">
      <c r="A151" s="155">
        <v>5900.0</v>
      </c>
      <c r="B151" s="164" t="s">
        <v>433</v>
      </c>
      <c r="C151" s="159" t="s">
        <v>434</v>
      </c>
      <c r="D151" s="3"/>
      <c r="E151" s="160" t="s">
        <v>201</v>
      </c>
      <c r="F151" s="136">
        <v>0.0</v>
      </c>
      <c r="G151" s="111">
        <f t="shared" si="12"/>
        <v>11.385</v>
      </c>
      <c r="H151" s="113"/>
      <c r="I151" s="113" t="s">
        <v>404</v>
      </c>
      <c r="J151" s="168" t="s">
        <v>405</v>
      </c>
      <c r="K151" s="138" t="s">
        <v>406</v>
      </c>
      <c r="L151" s="161"/>
      <c r="M151" s="161"/>
      <c r="N151" s="170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63"/>
      <c r="Z151" s="163"/>
      <c r="AA151" s="163"/>
    </row>
    <row r="152" ht="33.75" customHeight="1">
      <c r="A152" s="155">
        <v>5902.0</v>
      </c>
      <c r="B152" s="164" t="s">
        <v>435</v>
      </c>
      <c r="C152" s="159" t="s">
        <v>436</v>
      </c>
      <c r="D152" s="3"/>
      <c r="E152" s="160" t="s">
        <v>201</v>
      </c>
      <c r="F152" s="136">
        <v>0.0</v>
      </c>
      <c r="G152" s="111">
        <f t="shared" si="12"/>
        <v>11.385</v>
      </c>
      <c r="H152" s="113"/>
      <c r="I152" s="113" t="s">
        <v>404</v>
      </c>
      <c r="J152" s="168" t="s">
        <v>405</v>
      </c>
      <c r="K152" s="138" t="s">
        <v>406</v>
      </c>
      <c r="L152" s="161"/>
      <c r="M152" s="161"/>
      <c r="N152" s="170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  <c r="Z152" s="163"/>
      <c r="AA152" s="163"/>
    </row>
    <row r="153" ht="42.75" customHeight="1">
      <c r="A153" s="155">
        <v>5857.0</v>
      </c>
      <c r="B153" s="164" t="s">
        <v>437</v>
      </c>
      <c r="C153" s="159" t="s">
        <v>438</v>
      </c>
      <c r="D153" s="3"/>
      <c r="E153" s="160" t="s">
        <v>201</v>
      </c>
      <c r="F153" s="136">
        <v>0.0</v>
      </c>
      <c r="G153" s="111">
        <f t="shared" si="12"/>
        <v>11.385</v>
      </c>
      <c r="H153" s="113"/>
      <c r="I153" s="113" t="s">
        <v>404</v>
      </c>
      <c r="J153" s="168" t="s">
        <v>405</v>
      </c>
      <c r="K153" s="138" t="s">
        <v>406</v>
      </c>
      <c r="L153" s="161"/>
      <c r="M153" s="161"/>
      <c r="N153" s="170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  <c r="AA153" s="163"/>
    </row>
    <row r="154" ht="42.75" customHeight="1">
      <c r="A154" s="155">
        <v>5859.0</v>
      </c>
      <c r="B154" s="164" t="s">
        <v>439</v>
      </c>
      <c r="C154" s="159" t="s">
        <v>440</v>
      </c>
      <c r="D154" s="3"/>
      <c r="E154" s="160" t="s">
        <v>201</v>
      </c>
      <c r="F154" s="136">
        <v>0.0</v>
      </c>
      <c r="G154" s="111">
        <f t="shared" si="12"/>
        <v>11.385</v>
      </c>
      <c r="H154" s="113"/>
      <c r="I154" s="113" t="s">
        <v>404</v>
      </c>
      <c r="J154" s="168" t="s">
        <v>405</v>
      </c>
      <c r="K154" s="138" t="s">
        <v>406</v>
      </c>
      <c r="L154" s="161"/>
      <c r="M154" s="161"/>
      <c r="N154" s="170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</row>
    <row r="155" ht="33.75" customHeight="1">
      <c r="A155" s="155">
        <v>5871.0</v>
      </c>
      <c r="B155" s="164" t="s">
        <v>441</v>
      </c>
      <c r="C155" s="159" t="s">
        <v>442</v>
      </c>
      <c r="D155" s="3"/>
      <c r="E155" s="160" t="s">
        <v>201</v>
      </c>
      <c r="F155" s="136">
        <v>0.0</v>
      </c>
      <c r="G155" s="111">
        <f t="shared" si="12"/>
        <v>11.385</v>
      </c>
      <c r="H155" s="113"/>
      <c r="I155" s="113" t="s">
        <v>404</v>
      </c>
      <c r="J155" s="168" t="s">
        <v>405</v>
      </c>
      <c r="K155" s="138" t="s">
        <v>406</v>
      </c>
      <c r="L155" s="161"/>
      <c r="M155" s="161"/>
      <c r="N155" s="170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  <c r="AA155" s="163"/>
    </row>
    <row r="156" ht="33.75" customHeight="1">
      <c r="A156" s="155">
        <v>5933.0</v>
      </c>
      <c r="B156" s="164" t="s">
        <v>443</v>
      </c>
      <c r="C156" s="159" t="s">
        <v>444</v>
      </c>
      <c r="D156" s="3"/>
      <c r="E156" s="160" t="s">
        <v>201</v>
      </c>
      <c r="F156" s="136">
        <v>0.0</v>
      </c>
      <c r="G156" s="111">
        <f t="shared" si="12"/>
        <v>11.385</v>
      </c>
      <c r="H156" s="113"/>
      <c r="I156" s="113" t="s">
        <v>404</v>
      </c>
      <c r="J156" s="168" t="s">
        <v>405</v>
      </c>
      <c r="K156" s="138" t="s">
        <v>406</v>
      </c>
      <c r="L156" s="161"/>
      <c r="M156" s="161"/>
      <c r="N156" s="170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  <c r="AA156" s="163"/>
    </row>
    <row r="157" ht="33.75" customHeight="1">
      <c r="A157" s="155">
        <v>5934.0</v>
      </c>
      <c r="B157" s="164" t="s">
        <v>445</v>
      </c>
      <c r="C157" s="159" t="s">
        <v>446</v>
      </c>
      <c r="D157" s="3"/>
      <c r="E157" s="160" t="s">
        <v>201</v>
      </c>
      <c r="F157" s="136">
        <v>0.0</v>
      </c>
      <c r="G157" s="111">
        <f t="shared" si="12"/>
        <v>11.385</v>
      </c>
      <c r="H157" s="113"/>
      <c r="I157" s="113" t="s">
        <v>404</v>
      </c>
      <c r="J157" s="168" t="s">
        <v>405</v>
      </c>
      <c r="K157" s="138" t="s">
        <v>406</v>
      </c>
      <c r="L157" s="161"/>
      <c r="M157" s="161"/>
      <c r="N157" s="170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  <c r="AA157" s="163"/>
    </row>
    <row r="158" ht="33.75" customHeight="1">
      <c r="A158" s="155">
        <v>5935.0</v>
      </c>
      <c r="B158" s="164" t="s">
        <v>447</v>
      </c>
      <c r="C158" s="159" t="s">
        <v>448</v>
      </c>
      <c r="D158" s="3"/>
      <c r="E158" s="160" t="s">
        <v>201</v>
      </c>
      <c r="F158" s="136">
        <v>0.0</v>
      </c>
      <c r="G158" s="111">
        <f t="shared" si="12"/>
        <v>11.385</v>
      </c>
      <c r="H158" s="113"/>
      <c r="I158" s="113" t="s">
        <v>404</v>
      </c>
      <c r="J158" s="168" t="s">
        <v>405</v>
      </c>
      <c r="K158" s="138" t="s">
        <v>406</v>
      </c>
      <c r="L158" s="161"/>
      <c r="M158" s="161"/>
      <c r="N158" s="170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  <c r="AA158" s="163"/>
    </row>
    <row r="159" ht="33.75" customHeight="1">
      <c r="A159" s="155">
        <v>5936.0</v>
      </c>
      <c r="B159" s="164" t="s">
        <v>449</v>
      </c>
      <c r="C159" s="159" t="s">
        <v>450</v>
      </c>
      <c r="D159" s="3"/>
      <c r="E159" s="160" t="s">
        <v>201</v>
      </c>
      <c r="F159" s="136">
        <v>0.0</v>
      </c>
      <c r="G159" s="111">
        <f t="shared" si="12"/>
        <v>11.385</v>
      </c>
      <c r="H159" s="113"/>
      <c r="I159" s="113" t="s">
        <v>404</v>
      </c>
      <c r="J159" s="168" t="s">
        <v>405</v>
      </c>
      <c r="K159" s="138" t="s">
        <v>406</v>
      </c>
      <c r="L159" s="161"/>
      <c r="M159" s="161"/>
      <c r="N159" s="170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  <c r="AA159" s="163"/>
    </row>
    <row r="160" ht="42.75" customHeight="1">
      <c r="A160" s="155">
        <v>5872.0</v>
      </c>
      <c r="B160" s="164" t="s">
        <v>451</v>
      </c>
      <c r="C160" s="159" t="s">
        <v>452</v>
      </c>
      <c r="D160" s="3"/>
      <c r="E160" s="160" t="s">
        <v>201</v>
      </c>
      <c r="F160" s="136">
        <v>0.0</v>
      </c>
      <c r="G160" s="111">
        <f t="shared" si="12"/>
        <v>11.385</v>
      </c>
      <c r="H160" s="113"/>
      <c r="I160" s="113" t="s">
        <v>404</v>
      </c>
      <c r="J160" s="168" t="s">
        <v>405</v>
      </c>
      <c r="K160" s="138" t="s">
        <v>406</v>
      </c>
      <c r="L160" s="161"/>
      <c r="M160" s="161"/>
      <c r="N160" s="170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</row>
    <row r="161" ht="42.75" customHeight="1">
      <c r="A161" s="155">
        <v>5873.0</v>
      </c>
      <c r="B161" s="164" t="s">
        <v>453</v>
      </c>
      <c r="C161" s="159" t="s">
        <v>454</v>
      </c>
      <c r="D161" s="3"/>
      <c r="E161" s="160" t="s">
        <v>201</v>
      </c>
      <c r="F161" s="136">
        <v>0.0</v>
      </c>
      <c r="G161" s="111">
        <f t="shared" si="12"/>
        <v>11.385</v>
      </c>
      <c r="H161" s="113"/>
      <c r="I161" s="113" t="s">
        <v>404</v>
      </c>
      <c r="J161" s="168" t="s">
        <v>405</v>
      </c>
      <c r="K161" s="138" t="s">
        <v>406</v>
      </c>
      <c r="L161" s="161"/>
      <c r="M161" s="161"/>
      <c r="N161" s="170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63"/>
      <c r="Z161" s="163"/>
      <c r="AA161" s="163"/>
    </row>
    <row r="162" ht="42.75" customHeight="1">
      <c r="A162" s="155">
        <v>5875.0</v>
      </c>
      <c r="B162" s="164" t="s">
        <v>455</v>
      </c>
      <c r="C162" s="159" t="s">
        <v>456</v>
      </c>
      <c r="D162" s="3"/>
      <c r="E162" s="160" t="s">
        <v>201</v>
      </c>
      <c r="F162" s="136">
        <v>0.0</v>
      </c>
      <c r="G162" s="111">
        <f t="shared" si="12"/>
        <v>11.385</v>
      </c>
      <c r="H162" s="113"/>
      <c r="I162" s="113" t="s">
        <v>404</v>
      </c>
      <c r="J162" s="168" t="s">
        <v>405</v>
      </c>
      <c r="K162" s="138" t="s">
        <v>406</v>
      </c>
      <c r="L162" s="161"/>
      <c r="M162" s="161"/>
      <c r="N162" s="170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  <c r="Z162" s="163"/>
      <c r="AA162" s="163"/>
    </row>
    <row r="163" ht="42.75" customHeight="1">
      <c r="A163" s="155">
        <v>5876.0</v>
      </c>
      <c r="B163" s="164" t="s">
        <v>457</v>
      </c>
      <c r="C163" s="159" t="s">
        <v>458</v>
      </c>
      <c r="D163" s="3"/>
      <c r="E163" s="160" t="s">
        <v>201</v>
      </c>
      <c r="F163" s="136">
        <v>0.0</v>
      </c>
      <c r="G163" s="111">
        <f t="shared" si="12"/>
        <v>11.385</v>
      </c>
      <c r="H163" s="113"/>
      <c r="I163" s="113" t="s">
        <v>404</v>
      </c>
      <c r="J163" s="168" t="s">
        <v>405</v>
      </c>
      <c r="K163" s="138" t="s">
        <v>406</v>
      </c>
      <c r="L163" s="161"/>
      <c r="M163" s="161"/>
      <c r="N163" s="170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  <c r="Z163" s="163"/>
      <c r="AA163" s="163"/>
    </row>
    <row r="164" ht="42.75" customHeight="1">
      <c r="A164" s="155">
        <v>5916.0</v>
      </c>
      <c r="B164" s="164" t="s">
        <v>459</v>
      </c>
      <c r="C164" s="159" t="s">
        <v>460</v>
      </c>
      <c r="D164" s="3"/>
      <c r="E164" s="160" t="s">
        <v>201</v>
      </c>
      <c r="F164" s="136">
        <v>0.0</v>
      </c>
      <c r="G164" s="111">
        <f t="shared" si="12"/>
        <v>11.385</v>
      </c>
      <c r="H164" s="113"/>
      <c r="I164" s="113" t="s">
        <v>404</v>
      </c>
      <c r="J164" s="168" t="s">
        <v>405</v>
      </c>
      <c r="K164" s="138" t="s">
        <v>406</v>
      </c>
      <c r="L164" s="161"/>
      <c r="M164" s="161"/>
      <c r="N164" s="170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63"/>
      <c r="Z164" s="163"/>
      <c r="AA164" s="163"/>
    </row>
    <row r="165" ht="42.75" customHeight="1">
      <c r="A165" s="155">
        <v>5917.0</v>
      </c>
      <c r="B165" s="164" t="s">
        <v>461</v>
      </c>
      <c r="C165" s="159" t="s">
        <v>462</v>
      </c>
      <c r="D165" s="3"/>
      <c r="E165" s="160" t="s">
        <v>201</v>
      </c>
      <c r="F165" s="136">
        <v>0.0</v>
      </c>
      <c r="G165" s="111">
        <f t="shared" si="12"/>
        <v>11.385</v>
      </c>
      <c r="H165" s="113"/>
      <c r="I165" s="113" t="s">
        <v>404</v>
      </c>
      <c r="J165" s="168" t="s">
        <v>405</v>
      </c>
      <c r="K165" s="138" t="s">
        <v>406</v>
      </c>
      <c r="L165" s="161"/>
      <c r="M165" s="161"/>
      <c r="N165" s="170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  <c r="Z165" s="163"/>
      <c r="AA165" s="163"/>
    </row>
    <row r="166" ht="42.75" customHeight="1">
      <c r="A166" s="155">
        <v>5919.0</v>
      </c>
      <c r="B166" s="164" t="s">
        <v>463</v>
      </c>
      <c r="C166" s="159" t="s">
        <v>464</v>
      </c>
      <c r="D166" s="3"/>
      <c r="E166" s="160" t="s">
        <v>201</v>
      </c>
      <c r="F166" s="136">
        <v>0.0</v>
      </c>
      <c r="G166" s="111">
        <f t="shared" si="12"/>
        <v>11.385</v>
      </c>
      <c r="H166" s="113"/>
      <c r="I166" s="113" t="s">
        <v>404</v>
      </c>
      <c r="J166" s="168" t="s">
        <v>405</v>
      </c>
      <c r="K166" s="138" t="s">
        <v>406</v>
      </c>
      <c r="L166" s="161"/>
      <c r="M166" s="161"/>
      <c r="N166" s="170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</row>
    <row r="167" ht="33.75" customHeight="1">
      <c r="A167" s="155">
        <v>5877.0</v>
      </c>
      <c r="B167" s="164" t="s">
        <v>465</v>
      </c>
      <c r="C167" s="159" t="s">
        <v>466</v>
      </c>
      <c r="D167" s="3"/>
      <c r="E167" s="160" t="s">
        <v>201</v>
      </c>
      <c r="F167" s="136">
        <v>0.0</v>
      </c>
      <c r="G167" s="111">
        <f t="shared" si="12"/>
        <v>11.385</v>
      </c>
      <c r="H167" s="113"/>
      <c r="I167" s="113" t="s">
        <v>404</v>
      </c>
      <c r="J167" s="168" t="s">
        <v>405</v>
      </c>
      <c r="K167" s="138" t="s">
        <v>406</v>
      </c>
      <c r="L167" s="161"/>
      <c r="M167" s="161"/>
      <c r="N167" s="170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63"/>
      <c r="Z167" s="163"/>
      <c r="AA167" s="163"/>
    </row>
    <row r="168" ht="33.75" customHeight="1">
      <c r="A168" s="155">
        <v>5878.0</v>
      </c>
      <c r="B168" s="164" t="s">
        <v>467</v>
      </c>
      <c r="C168" s="159" t="s">
        <v>468</v>
      </c>
      <c r="D168" s="3"/>
      <c r="E168" s="160" t="s">
        <v>201</v>
      </c>
      <c r="F168" s="136">
        <v>0.0</v>
      </c>
      <c r="G168" s="111">
        <f t="shared" si="12"/>
        <v>11.385</v>
      </c>
      <c r="H168" s="113"/>
      <c r="I168" s="113" t="s">
        <v>404</v>
      </c>
      <c r="J168" s="168" t="s">
        <v>405</v>
      </c>
      <c r="K168" s="138" t="s">
        <v>406</v>
      </c>
      <c r="L168" s="161"/>
      <c r="M168" s="161"/>
      <c r="N168" s="170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63"/>
      <c r="Z168" s="163"/>
      <c r="AA168" s="163"/>
    </row>
    <row r="169" ht="33.75" customHeight="1">
      <c r="A169" s="155">
        <v>5879.0</v>
      </c>
      <c r="B169" s="164" t="s">
        <v>469</v>
      </c>
      <c r="C169" s="159" t="s">
        <v>470</v>
      </c>
      <c r="D169" s="3"/>
      <c r="E169" s="160" t="s">
        <v>201</v>
      </c>
      <c r="F169" s="136">
        <v>0.0</v>
      </c>
      <c r="G169" s="111">
        <f t="shared" si="12"/>
        <v>11.385</v>
      </c>
      <c r="H169" s="113"/>
      <c r="I169" s="113" t="s">
        <v>404</v>
      </c>
      <c r="J169" s="168" t="s">
        <v>405</v>
      </c>
      <c r="K169" s="138" t="s">
        <v>406</v>
      </c>
      <c r="L169" s="161"/>
      <c r="M169" s="161"/>
      <c r="N169" s="170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63"/>
      <c r="Z169" s="163"/>
      <c r="AA169" s="163"/>
    </row>
    <row r="170" ht="33.75" customHeight="1">
      <c r="A170" s="155">
        <v>5880.0</v>
      </c>
      <c r="B170" s="164" t="s">
        <v>471</v>
      </c>
      <c r="C170" s="159" t="s">
        <v>472</v>
      </c>
      <c r="D170" s="3"/>
      <c r="E170" s="160" t="s">
        <v>201</v>
      </c>
      <c r="F170" s="136">
        <v>0.0</v>
      </c>
      <c r="G170" s="111">
        <f t="shared" si="12"/>
        <v>11.385</v>
      </c>
      <c r="H170" s="113"/>
      <c r="I170" s="113" t="s">
        <v>404</v>
      </c>
      <c r="J170" s="168" t="s">
        <v>405</v>
      </c>
      <c r="K170" s="138" t="s">
        <v>406</v>
      </c>
      <c r="L170" s="161"/>
      <c r="M170" s="161"/>
      <c r="N170" s="170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  <c r="Z170" s="163"/>
      <c r="AA170" s="163"/>
    </row>
    <row r="171" ht="33.75" customHeight="1">
      <c r="A171" s="155">
        <v>5897.0</v>
      </c>
      <c r="B171" s="164" t="s">
        <v>473</v>
      </c>
      <c r="C171" s="159" t="s">
        <v>474</v>
      </c>
      <c r="D171" s="3"/>
      <c r="E171" s="160" t="s">
        <v>201</v>
      </c>
      <c r="F171" s="136">
        <v>0.0</v>
      </c>
      <c r="G171" s="111">
        <f t="shared" si="12"/>
        <v>11.385</v>
      </c>
      <c r="H171" s="113"/>
      <c r="I171" s="113" t="s">
        <v>404</v>
      </c>
      <c r="J171" s="168" t="s">
        <v>405</v>
      </c>
      <c r="K171" s="138" t="s">
        <v>406</v>
      </c>
      <c r="L171" s="161"/>
      <c r="M171" s="161"/>
      <c r="N171" s="170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  <c r="AA171" s="163"/>
    </row>
    <row r="172" ht="33.75" customHeight="1">
      <c r="A172" s="155">
        <v>5898.0</v>
      </c>
      <c r="B172" s="164" t="s">
        <v>475</v>
      </c>
      <c r="C172" s="159" t="s">
        <v>476</v>
      </c>
      <c r="D172" s="3"/>
      <c r="E172" s="160" t="s">
        <v>201</v>
      </c>
      <c r="F172" s="136">
        <v>0.0</v>
      </c>
      <c r="G172" s="111">
        <f t="shared" si="12"/>
        <v>11.385</v>
      </c>
      <c r="H172" s="113"/>
      <c r="I172" s="113" t="s">
        <v>404</v>
      </c>
      <c r="J172" s="168" t="s">
        <v>405</v>
      </c>
      <c r="K172" s="138" t="s">
        <v>406</v>
      </c>
      <c r="L172" s="161"/>
      <c r="M172" s="161"/>
      <c r="N172" s="170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  <c r="Z172" s="163"/>
      <c r="AA172" s="163"/>
    </row>
    <row r="173" ht="33.75" customHeight="1">
      <c r="A173" s="155">
        <v>5899.0</v>
      </c>
      <c r="B173" s="164" t="s">
        <v>477</v>
      </c>
      <c r="C173" s="159" t="s">
        <v>478</v>
      </c>
      <c r="D173" s="3"/>
      <c r="E173" s="160" t="s">
        <v>201</v>
      </c>
      <c r="F173" s="136">
        <v>0.0</v>
      </c>
      <c r="G173" s="111">
        <f t="shared" si="12"/>
        <v>11.385</v>
      </c>
      <c r="H173" s="113"/>
      <c r="I173" s="113" t="s">
        <v>404</v>
      </c>
      <c r="J173" s="168" t="s">
        <v>405</v>
      </c>
      <c r="K173" s="138" t="s">
        <v>406</v>
      </c>
      <c r="L173" s="161"/>
      <c r="M173" s="161"/>
      <c r="N173" s="170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  <c r="Z173" s="163"/>
      <c r="AA173" s="163"/>
    </row>
    <row r="174" ht="33.75" customHeight="1">
      <c r="A174" s="73">
        <v>5865.0</v>
      </c>
      <c r="B174" s="172" t="s">
        <v>479</v>
      </c>
      <c r="C174" s="173" t="s">
        <v>480</v>
      </c>
      <c r="D174" s="3"/>
      <c r="E174" s="92" t="s">
        <v>101</v>
      </c>
      <c r="F174" s="174">
        <v>0.0</v>
      </c>
      <c r="G174" s="111">
        <f t="shared" si="12"/>
        <v>11.385</v>
      </c>
      <c r="H174" s="84"/>
      <c r="I174" s="84" t="s">
        <v>404</v>
      </c>
      <c r="J174" s="175" t="s">
        <v>405</v>
      </c>
      <c r="K174" s="86" t="s">
        <v>406</v>
      </c>
      <c r="L174" s="176"/>
      <c r="M174" s="176"/>
      <c r="N174" s="177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33.75" customHeight="1">
      <c r="A175" s="155">
        <v>5866.0</v>
      </c>
      <c r="B175" s="164" t="s">
        <v>481</v>
      </c>
      <c r="C175" s="159" t="s">
        <v>482</v>
      </c>
      <c r="D175" s="3"/>
      <c r="E175" s="160" t="s">
        <v>201</v>
      </c>
      <c r="F175" s="136">
        <v>0.0</v>
      </c>
      <c r="G175" s="111">
        <f t="shared" si="12"/>
        <v>11.385</v>
      </c>
      <c r="H175" s="113"/>
      <c r="I175" s="113" t="s">
        <v>404</v>
      </c>
      <c r="J175" s="168" t="s">
        <v>405</v>
      </c>
      <c r="K175" s="138" t="s">
        <v>406</v>
      </c>
      <c r="L175" s="161"/>
      <c r="M175" s="161"/>
      <c r="N175" s="170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  <c r="AA175" s="163"/>
    </row>
    <row r="176" ht="33.75" customHeight="1">
      <c r="A176" s="155">
        <v>5867.0</v>
      </c>
      <c r="B176" s="164" t="s">
        <v>483</v>
      </c>
      <c r="C176" s="159" t="s">
        <v>484</v>
      </c>
      <c r="D176" s="3"/>
      <c r="E176" s="160" t="s">
        <v>201</v>
      </c>
      <c r="F176" s="136">
        <v>0.0</v>
      </c>
      <c r="G176" s="111">
        <f t="shared" si="12"/>
        <v>11.385</v>
      </c>
      <c r="H176" s="113"/>
      <c r="I176" s="113" t="s">
        <v>404</v>
      </c>
      <c r="J176" s="168" t="s">
        <v>405</v>
      </c>
      <c r="K176" s="138" t="s">
        <v>406</v>
      </c>
      <c r="L176" s="161"/>
      <c r="M176" s="161"/>
      <c r="N176" s="170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  <c r="AA176" s="163"/>
    </row>
    <row r="177" ht="33.75" customHeight="1">
      <c r="A177" s="155">
        <v>5868.0</v>
      </c>
      <c r="B177" s="164" t="s">
        <v>485</v>
      </c>
      <c r="C177" s="159" t="s">
        <v>486</v>
      </c>
      <c r="D177" s="3"/>
      <c r="E177" s="160" t="s">
        <v>201</v>
      </c>
      <c r="F177" s="136">
        <v>0.0</v>
      </c>
      <c r="G177" s="111">
        <f t="shared" si="12"/>
        <v>11.385</v>
      </c>
      <c r="H177" s="113"/>
      <c r="I177" s="113" t="s">
        <v>404</v>
      </c>
      <c r="J177" s="168" t="s">
        <v>405</v>
      </c>
      <c r="K177" s="138" t="s">
        <v>406</v>
      </c>
      <c r="L177" s="161"/>
      <c r="M177" s="161"/>
      <c r="N177" s="170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  <c r="Z177" s="163"/>
      <c r="AA177" s="163"/>
    </row>
    <row r="178" ht="33.75" customHeight="1">
      <c r="A178" s="155">
        <v>5912.0</v>
      </c>
      <c r="B178" s="164" t="s">
        <v>487</v>
      </c>
      <c r="C178" s="159" t="s">
        <v>488</v>
      </c>
      <c r="D178" s="3"/>
      <c r="E178" s="160" t="s">
        <v>201</v>
      </c>
      <c r="F178" s="136">
        <v>0.0</v>
      </c>
      <c r="G178" s="111">
        <f t="shared" si="12"/>
        <v>11.385</v>
      </c>
      <c r="H178" s="113"/>
      <c r="I178" s="113" t="s">
        <v>404</v>
      </c>
      <c r="J178" s="168" t="s">
        <v>405</v>
      </c>
      <c r="K178" s="138" t="s">
        <v>406</v>
      </c>
      <c r="L178" s="161"/>
      <c r="M178" s="161"/>
      <c r="N178" s="170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  <c r="Z178" s="163"/>
      <c r="AA178" s="163"/>
    </row>
    <row r="179" ht="33.75" customHeight="1">
      <c r="A179" s="155">
        <v>5913.0</v>
      </c>
      <c r="B179" s="164" t="s">
        <v>489</v>
      </c>
      <c r="C179" s="159" t="s">
        <v>490</v>
      </c>
      <c r="D179" s="3"/>
      <c r="E179" s="160" t="s">
        <v>201</v>
      </c>
      <c r="F179" s="136">
        <v>0.0</v>
      </c>
      <c r="G179" s="111">
        <f t="shared" si="12"/>
        <v>11.385</v>
      </c>
      <c r="H179" s="113"/>
      <c r="I179" s="113" t="s">
        <v>404</v>
      </c>
      <c r="J179" s="168" t="s">
        <v>405</v>
      </c>
      <c r="K179" s="138" t="s">
        <v>406</v>
      </c>
      <c r="L179" s="161"/>
      <c r="M179" s="161"/>
      <c r="N179" s="170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</row>
    <row r="180" ht="33.75" customHeight="1">
      <c r="A180" s="155">
        <v>5914.0</v>
      </c>
      <c r="B180" s="164" t="s">
        <v>491</v>
      </c>
      <c r="C180" s="159" t="s">
        <v>492</v>
      </c>
      <c r="D180" s="3"/>
      <c r="E180" s="160" t="s">
        <v>201</v>
      </c>
      <c r="F180" s="136">
        <v>0.0</v>
      </c>
      <c r="G180" s="111">
        <f t="shared" si="12"/>
        <v>11.385</v>
      </c>
      <c r="H180" s="113"/>
      <c r="I180" s="113" t="s">
        <v>404</v>
      </c>
      <c r="J180" s="168" t="s">
        <v>405</v>
      </c>
      <c r="K180" s="138" t="s">
        <v>406</v>
      </c>
      <c r="L180" s="161"/>
      <c r="M180" s="161"/>
      <c r="N180" s="170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  <c r="AA180" s="163"/>
    </row>
    <row r="181" ht="33.75" customHeight="1">
      <c r="A181" s="155">
        <v>5915.0</v>
      </c>
      <c r="B181" s="164" t="s">
        <v>493</v>
      </c>
      <c r="C181" s="159" t="s">
        <v>494</v>
      </c>
      <c r="D181" s="3"/>
      <c r="E181" s="160" t="s">
        <v>201</v>
      </c>
      <c r="F181" s="136">
        <v>0.0</v>
      </c>
      <c r="G181" s="111">
        <f t="shared" si="12"/>
        <v>11.385</v>
      </c>
      <c r="H181" s="113"/>
      <c r="I181" s="113" t="s">
        <v>404</v>
      </c>
      <c r="J181" s="168" t="s">
        <v>405</v>
      </c>
      <c r="K181" s="138" t="s">
        <v>406</v>
      </c>
      <c r="L181" s="161"/>
      <c r="M181" s="161"/>
      <c r="N181" s="170"/>
      <c r="O181" s="163"/>
      <c r="P181" s="163"/>
      <c r="Q181" s="163"/>
      <c r="R181" s="163"/>
      <c r="S181" s="163"/>
      <c r="T181" s="163"/>
      <c r="U181" s="163"/>
      <c r="V181" s="163"/>
      <c r="W181" s="163"/>
      <c r="X181" s="163"/>
      <c r="Y181" s="163"/>
      <c r="Z181" s="163"/>
      <c r="AA181" s="163"/>
    </row>
    <row r="182" ht="22.5" customHeight="1">
      <c r="A182" s="155">
        <v>5881.0</v>
      </c>
      <c r="B182" s="164" t="s">
        <v>495</v>
      </c>
      <c r="C182" s="159" t="s">
        <v>496</v>
      </c>
      <c r="D182" s="3"/>
      <c r="E182" s="160" t="s">
        <v>201</v>
      </c>
      <c r="F182" s="136">
        <v>0.0</v>
      </c>
      <c r="G182" s="111">
        <f t="shared" si="12"/>
        <v>11.385</v>
      </c>
      <c r="H182" s="113"/>
      <c r="I182" s="113" t="s">
        <v>404</v>
      </c>
      <c r="J182" s="168" t="s">
        <v>405</v>
      </c>
      <c r="K182" s="138" t="s">
        <v>406</v>
      </c>
      <c r="L182" s="161"/>
      <c r="M182" s="161"/>
      <c r="N182" s="170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63"/>
      <c r="Z182" s="163"/>
      <c r="AA182" s="163"/>
    </row>
    <row r="183" ht="22.5" customHeight="1">
      <c r="A183" s="155">
        <v>5882.0</v>
      </c>
      <c r="B183" s="164" t="s">
        <v>497</v>
      </c>
      <c r="C183" s="159" t="s">
        <v>498</v>
      </c>
      <c r="D183" s="3"/>
      <c r="E183" s="160" t="s">
        <v>201</v>
      </c>
      <c r="F183" s="136">
        <v>0.0</v>
      </c>
      <c r="G183" s="111">
        <f t="shared" si="12"/>
        <v>11.385</v>
      </c>
      <c r="H183" s="113"/>
      <c r="I183" s="113" t="s">
        <v>404</v>
      </c>
      <c r="J183" s="168" t="s">
        <v>405</v>
      </c>
      <c r="K183" s="138" t="s">
        <v>406</v>
      </c>
      <c r="L183" s="161"/>
      <c r="M183" s="161"/>
      <c r="N183" s="170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63"/>
      <c r="Z183" s="163"/>
      <c r="AA183" s="163"/>
    </row>
    <row r="184" ht="22.5" customHeight="1">
      <c r="A184" s="155">
        <v>5883.0</v>
      </c>
      <c r="B184" s="164" t="s">
        <v>499</v>
      </c>
      <c r="C184" s="159" t="s">
        <v>500</v>
      </c>
      <c r="D184" s="3"/>
      <c r="E184" s="160" t="s">
        <v>201</v>
      </c>
      <c r="F184" s="136">
        <v>0.0</v>
      </c>
      <c r="G184" s="111">
        <f t="shared" si="12"/>
        <v>11.385</v>
      </c>
      <c r="H184" s="113"/>
      <c r="I184" s="113" t="s">
        <v>404</v>
      </c>
      <c r="J184" s="168" t="s">
        <v>405</v>
      </c>
      <c r="K184" s="138" t="s">
        <v>406</v>
      </c>
      <c r="L184" s="161"/>
      <c r="M184" s="161"/>
      <c r="N184" s="170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63"/>
      <c r="Z184" s="163"/>
      <c r="AA184" s="163"/>
    </row>
    <row r="185" ht="22.5" customHeight="1">
      <c r="A185" s="155">
        <v>5884.0</v>
      </c>
      <c r="B185" s="164" t="s">
        <v>501</v>
      </c>
      <c r="C185" s="159" t="s">
        <v>502</v>
      </c>
      <c r="D185" s="3"/>
      <c r="E185" s="160" t="s">
        <v>201</v>
      </c>
      <c r="F185" s="136">
        <v>0.0</v>
      </c>
      <c r="G185" s="111">
        <f t="shared" si="12"/>
        <v>11.385</v>
      </c>
      <c r="H185" s="113"/>
      <c r="I185" s="113" t="s">
        <v>404</v>
      </c>
      <c r="J185" s="168" t="s">
        <v>405</v>
      </c>
      <c r="K185" s="138" t="s">
        <v>406</v>
      </c>
      <c r="L185" s="161"/>
      <c r="M185" s="161"/>
      <c r="N185" s="170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</row>
    <row r="186" ht="33.75" customHeight="1">
      <c r="A186" s="155">
        <v>5893.0</v>
      </c>
      <c r="B186" s="164" t="s">
        <v>503</v>
      </c>
      <c r="C186" s="159" t="s">
        <v>504</v>
      </c>
      <c r="D186" s="3"/>
      <c r="E186" s="160" t="s">
        <v>201</v>
      </c>
      <c r="F186" s="136">
        <v>0.0</v>
      </c>
      <c r="G186" s="111">
        <f t="shared" si="12"/>
        <v>11.385</v>
      </c>
      <c r="H186" s="113"/>
      <c r="I186" s="113" t="s">
        <v>404</v>
      </c>
      <c r="J186" s="168" t="s">
        <v>405</v>
      </c>
      <c r="K186" s="138" t="s">
        <v>406</v>
      </c>
      <c r="L186" s="161"/>
      <c r="M186" s="161"/>
      <c r="N186" s="170"/>
      <c r="O186" s="163"/>
      <c r="P186" s="163"/>
      <c r="Q186" s="163"/>
      <c r="R186" s="163"/>
      <c r="S186" s="163"/>
      <c r="T186" s="163"/>
      <c r="U186" s="163"/>
      <c r="V186" s="163"/>
      <c r="W186" s="163"/>
      <c r="X186" s="163"/>
      <c r="Y186" s="163"/>
      <c r="Z186" s="163"/>
      <c r="AA186" s="163"/>
    </row>
    <row r="187" ht="33.75" customHeight="1">
      <c r="A187" s="155">
        <v>5894.0</v>
      </c>
      <c r="B187" s="164" t="s">
        <v>505</v>
      </c>
      <c r="C187" s="159" t="s">
        <v>506</v>
      </c>
      <c r="D187" s="3"/>
      <c r="E187" s="160" t="s">
        <v>201</v>
      </c>
      <c r="F187" s="136">
        <v>0.0</v>
      </c>
      <c r="G187" s="111">
        <f t="shared" si="12"/>
        <v>11.385</v>
      </c>
      <c r="H187" s="113"/>
      <c r="I187" s="113" t="s">
        <v>404</v>
      </c>
      <c r="J187" s="168" t="s">
        <v>405</v>
      </c>
      <c r="K187" s="138" t="s">
        <v>406</v>
      </c>
      <c r="L187" s="161"/>
      <c r="M187" s="161"/>
      <c r="N187" s="170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  <c r="AA187" s="163"/>
    </row>
    <row r="188" ht="33.75" customHeight="1">
      <c r="A188" s="155">
        <v>5895.0</v>
      </c>
      <c r="B188" s="164" t="s">
        <v>507</v>
      </c>
      <c r="C188" s="159" t="s">
        <v>508</v>
      </c>
      <c r="D188" s="3"/>
      <c r="E188" s="160" t="s">
        <v>201</v>
      </c>
      <c r="F188" s="136">
        <v>0.0</v>
      </c>
      <c r="G188" s="111">
        <f t="shared" si="12"/>
        <v>11.385</v>
      </c>
      <c r="H188" s="113"/>
      <c r="I188" s="113" t="s">
        <v>404</v>
      </c>
      <c r="J188" s="168" t="s">
        <v>405</v>
      </c>
      <c r="K188" s="138" t="s">
        <v>406</v>
      </c>
      <c r="L188" s="161"/>
      <c r="M188" s="161"/>
      <c r="N188" s="170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  <c r="Z188" s="163"/>
      <c r="AA188" s="163"/>
    </row>
    <row r="189" ht="33.75" customHeight="1">
      <c r="A189" s="155">
        <v>5896.0</v>
      </c>
      <c r="B189" s="164" t="s">
        <v>509</v>
      </c>
      <c r="C189" s="159" t="s">
        <v>510</v>
      </c>
      <c r="D189" s="3"/>
      <c r="E189" s="160" t="s">
        <v>201</v>
      </c>
      <c r="F189" s="136">
        <v>0.0</v>
      </c>
      <c r="G189" s="111">
        <f t="shared" si="12"/>
        <v>11.385</v>
      </c>
      <c r="H189" s="113"/>
      <c r="I189" s="113" t="s">
        <v>404</v>
      </c>
      <c r="J189" s="168" t="s">
        <v>405</v>
      </c>
      <c r="K189" s="138" t="s">
        <v>406</v>
      </c>
      <c r="L189" s="161"/>
      <c r="M189" s="161"/>
      <c r="N189" s="170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  <c r="AA189" s="163"/>
    </row>
    <row r="190" ht="33.75" customHeight="1">
      <c r="A190" s="155">
        <v>5903.0</v>
      </c>
      <c r="B190" s="164" t="s">
        <v>511</v>
      </c>
      <c r="C190" s="159" t="s">
        <v>512</v>
      </c>
      <c r="D190" s="3"/>
      <c r="E190" s="160" t="s">
        <v>201</v>
      </c>
      <c r="F190" s="136">
        <v>0.0</v>
      </c>
      <c r="G190" s="111">
        <f t="shared" si="12"/>
        <v>11.385</v>
      </c>
      <c r="H190" s="113"/>
      <c r="I190" s="113" t="s">
        <v>404</v>
      </c>
      <c r="J190" s="168" t="s">
        <v>405</v>
      </c>
      <c r="K190" s="138" t="s">
        <v>406</v>
      </c>
      <c r="L190" s="161"/>
      <c r="M190" s="161"/>
      <c r="N190" s="170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</row>
    <row r="191" ht="33.75" customHeight="1">
      <c r="A191" s="155">
        <v>5904.0</v>
      </c>
      <c r="B191" s="164" t="s">
        <v>513</v>
      </c>
      <c r="C191" s="159" t="s">
        <v>514</v>
      </c>
      <c r="D191" s="3"/>
      <c r="E191" s="160" t="s">
        <v>201</v>
      </c>
      <c r="F191" s="136">
        <v>0.0</v>
      </c>
      <c r="G191" s="111">
        <f t="shared" si="12"/>
        <v>11.385</v>
      </c>
      <c r="H191" s="113"/>
      <c r="I191" s="113" t="s">
        <v>404</v>
      </c>
      <c r="J191" s="168" t="s">
        <v>405</v>
      </c>
      <c r="K191" s="138" t="s">
        <v>406</v>
      </c>
      <c r="L191" s="161"/>
      <c r="M191" s="161"/>
      <c r="N191" s="170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</row>
    <row r="192" ht="33.75" customHeight="1">
      <c r="A192" s="155">
        <v>5905.0</v>
      </c>
      <c r="B192" s="164" t="s">
        <v>515</v>
      </c>
      <c r="C192" s="159" t="s">
        <v>516</v>
      </c>
      <c r="D192" s="3"/>
      <c r="E192" s="160" t="s">
        <v>201</v>
      </c>
      <c r="F192" s="136">
        <v>0.0</v>
      </c>
      <c r="G192" s="111">
        <f t="shared" si="12"/>
        <v>11.385</v>
      </c>
      <c r="H192" s="113"/>
      <c r="I192" s="113" t="s">
        <v>404</v>
      </c>
      <c r="J192" s="168" t="s">
        <v>405</v>
      </c>
      <c r="K192" s="138" t="s">
        <v>406</v>
      </c>
      <c r="L192" s="161"/>
      <c r="M192" s="161"/>
      <c r="N192" s="170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</row>
    <row r="193" ht="33.75" customHeight="1">
      <c r="A193" s="155">
        <v>5906.0</v>
      </c>
      <c r="B193" s="164" t="s">
        <v>517</v>
      </c>
      <c r="C193" s="159" t="s">
        <v>518</v>
      </c>
      <c r="D193" s="3"/>
      <c r="E193" s="160" t="s">
        <v>201</v>
      </c>
      <c r="F193" s="136">
        <v>0.0</v>
      </c>
      <c r="G193" s="111">
        <f t="shared" si="12"/>
        <v>11.385</v>
      </c>
      <c r="H193" s="113"/>
      <c r="I193" s="113" t="s">
        <v>404</v>
      </c>
      <c r="J193" s="168" t="s">
        <v>405</v>
      </c>
      <c r="K193" s="138" t="s">
        <v>406</v>
      </c>
      <c r="L193" s="161"/>
      <c r="M193" s="161"/>
      <c r="N193" s="170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  <c r="Z193" s="163"/>
      <c r="AA193" s="163"/>
    </row>
    <row r="194" ht="33.75" customHeight="1">
      <c r="A194" s="155">
        <v>5889.0</v>
      </c>
      <c r="B194" s="164" t="s">
        <v>519</v>
      </c>
      <c r="C194" s="159" t="s">
        <v>520</v>
      </c>
      <c r="D194" s="3"/>
      <c r="E194" s="160" t="s">
        <v>201</v>
      </c>
      <c r="F194" s="136">
        <v>0.0</v>
      </c>
      <c r="G194" s="111">
        <f t="shared" si="12"/>
        <v>11.385</v>
      </c>
      <c r="H194" s="113"/>
      <c r="I194" s="113" t="s">
        <v>404</v>
      </c>
      <c r="J194" s="168" t="s">
        <v>405</v>
      </c>
      <c r="K194" s="138" t="s">
        <v>406</v>
      </c>
      <c r="L194" s="161"/>
      <c r="M194" s="161"/>
      <c r="N194" s="170"/>
      <c r="O194" s="163"/>
      <c r="P194" s="163"/>
      <c r="Q194" s="163"/>
      <c r="R194" s="163"/>
      <c r="S194" s="163"/>
      <c r="T194" s="163"/>
      <c r="U194" s="163"/>
      <c r="V194" s="163"/>
      <c r="W194" s="163"/>
      <c r="X194" s="163"/>
      <c r="Y194" s="163"/>
      <c r="Z194" s="163"/>
      <c r="AA194" s="163"/>
    </row>
    <row r="195" ht="33.75" customHeight="1">
      <c r="A195" s="155">
        <v>5890.0</v>
      </c>
      <c r="B195" s="164" t="s">
        <v>521</v>
      </c>
      <c r="C195" s="159" t="s">
        <v>522</v>
      </c>
      <c r="D195" s="3"/>
      <c r="E195" s="160" t="s">
        <v>201</v>
      </c>
      <c r="F195" s="136">
        <v>0.0</v>
      </c>
      <c r="G195" s="111">
        <f t="shared" si="12"/>
        <v>11.385</v>
      </c>
      <c r="H195" s="113"/>
      <c r="I195" s="113" t="s">
        <v>404</v>
      </c>
      <c r="J195" s="168" t="s">
        <v>405</v>
      </c>
      <c r="K195" s="138" t="s">
        <v>406</v>
      </c>
      <c r="L195" s="161"/>
      <c r="M195" s="161"/>
      <c r="N195" s="170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63"/>
      <c r="Z195" s="163"/>
      <c r="AA195" s="163"/>
    </row>
    <row r="196" ht="33.75" customHeight="1">
      <c r="A196" s="155">
        <v>5891.0</v>
      </c>
      <c r="B196" s="164" t="s">
        <v>523</v>
      </c>
      <c r="C196" s="159" t="s">
        <v>524</v>
      </c>
      <c r="D196" s="3"/>
      <c r="E196" s="160" t="s">
        <v>201</v>
      </c>
      <c r="F196" s="136">
        <v>0.0</v>
      </c>
      <c r="G196" s="111">
        <f t="shared" si="12"/>
        <v>11.385</v>
      </c>
      <c r="H196" s="113"/>
      <c r="I196" s="113" t="s">
        <v>404</v>
      </c>
      <c r="J196" s="168" t="s">
        <v>405</v>
      </c>
      <c r="K196" s="138" t="s">
        <v>406</v>
      </c>
      <c r="L196" s="161"/>
      <c r="M196" s="161"/>
      <c r="N196" s="170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  <c r="Z196" s="163"/>
      <c r="AA196" s="163"/>
    </row>
    <row r="197" ht="33.75" customHeight="1">
      <c r="A197" s="155">
        <v>5892.0</v>
      </c>
      <c r="B197" s="164" t="s">
        <v>525</v>
      </c>
      <c r="C197" s="159" t="s">
        <v>526</v>
      </c>
      <c r="D197" s="3"/>
      <c r="E197" s="160" t="s">
        <v>201</v>
      </c>
      <c r="F197" s="136">
        <v>0.0</v>
      </c>
      <c r="G197" s="111">
        <f t="shared" si="12"/>
        <v>11.385</v>
      </c>
      <c r="H197" s="113"/>
      <c r="I197" s="113" t="s">
        <v>404</v>
      </c>
      <c r="J197" s="168" t="s">
        <v>405</v>
      </c>
      <c r="K197" s="138" t="s">
        <v>406</v>
      </c>
      <c r="L197" s="161"/>
      <c r="M197" s="161"/>
      <c r="N197" s="170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63"/>
      <c r="Z197" s="163"/>
      <c r="AA197" s="163"/>
    </row>
    <row r="198" ht="33.75" customHeight="1">
      <c r="A198" s="155">
        <v>5907.0</v>
      </c>
      <c r="B198" s="164" t="s">
        <v>527</v>
      </c>
      <c r="C198" s="159" t="s">
        <v>528</v>
      </c>
      <c r="D198" s="3"/>
      <c r="E198" s="160" t="s">
        <v>201</v>
      </c>
      <c r="F198" s="136">
        <v>0.0</v>
      </c>
      <c r="G198" s="111">
        <f t="shared" si="12"/>
        <v>11.385</v>
      </c>
      <c r="H198" s="113"/>
      <c r="I198" s="113" t="s">
        <v>404</v>
      </c>
      <c r="J198" s="168" t="s">
        <v>405</v>
      </c>
      <c r="K198" s="138" t="s">
        <v>406</v>
      </c>
      <c r="L198" s="161"/>
      <c r="M198" s="161"/>
      <c r="N198" s="170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</row>
    <row r="199" ht="33.75" customHeight="1">
      <c r="A199" s="155">
        <v>5908.0</v>
      </c>
      <c r="B199" s="164" t="s">
        <v>529</v>
      </c>
      <c r="C199" s="159" t="s">
        <v>530</v>
      </c>
      <c r="D199" s="3"/>
      <c r="E199" s="160" t="s">
        <v>201</v>
      </c>
      <c r="F199" s="136">
        <v>0.0</v>
      </c>
      <c r="G199" s="111">
        <f t="shared" si="12"/>
        <v>11.385</v>
      </c>
      <c r="H199" s="113"/>
      <c r="I199" s="113" t="s">
        <v>404</v>
      </c>
      <c r="J199" s="168" t="s">
        <v>405</v>
      </c>
      <c r="K199" s="138" t="s">
        <v>406</v>
      </c>
      <c r="L199" s="161"/>
      <c r="M199" s="161"/>
      <c r="N199" s="170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</row>
    <row r="200" ht="33.75" customHeight="1">
      <c r="A200" s="155">
        <v>5909.0</v>
      </c>
      <c r="B200" s="164" t="s">
        <v>531</v>
      </c>
      <c r="C200" s="159" t="s">
        <v>532</v>
      </c>
      <c r="D200" s="3"/>
      <c r="E200" s="160" t="s">
        <v>201</v>
      </c>
      <c r="F200" s="136">
        <v>0.0</v>
      </c>
      <c r="G200" s="111">
        <f t="shared" si="12"/>
        <v>11.385</v>
      </c>
      <c r="H200" s="113"/>
      <c r="I200" s="113" t="s">
        <v>404</v>
      </c>
      <c r="J200" s="168" t="s">
        <v>405</v>
      </c>
      <c r="K200" s="138" t="s">
        <v>406</v>
      </c>
      <c r="L200" s="161"/>
      <c r="M200" s="161"/>
      <c r="N200" s="170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  <c r="AA200" s="163"/>
    </row>
    <row r="201" ht="33.75" customHeight="1">
      <c r="A201" s="155">
        <v>5910.0</v>
      </c>
      <c r="B201" s="164" t="s">
        <v>533</v>
      </c>
      <c r="C201" s="159" t="s">
        <v>534</v>
      </c>
      <c r="D201" s="3"/>
      <c r="E201" s="160" t="s">
        <v>201</v>
      </c>
      <c r="F201" s="136">
        <v>0.0</v>
      </c>
      <c r="G201" s="111">
        <f t="shared" si="12"/>
        <v>11.385</v>
      </c>
      <c r="H201" s="113"/>
      <c r="I201" s="113" t="s">
        <v>404</v>
      </c>
      <c r="J201" s="168" t="s">
        <v>405</v>
      </c>
      <c r="K201" s="138" t="s">
        <v>406</v>
      </c>
      <c r="L201" s="161"/>
      <c r="M201" s="161"/>
      <c r="N201" s="170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63"/>
      <c r="Z201" s="163"/>
      <c r="AA201" s="163"/>
    </row>
    <row r="202" ht="33.75" customHeight="1">
      <c r="A202" s="155">
        <v>5911.0</v>
      </c>
      <c r="B202" s="164" t="s">
        <v>535</v>
      </c>
      <c r="C202" s="159" t="s">
        <v>536</v>
      </c>
      <c r="D202" s="3"/>
      <c r="E202" s="160" t="s">
        <v>201</v>
      </c>
      <c r="F202" s="136">
        <v>0.0</v>
      </c>
      <c r="G202" s="111">
        <f t="shared" si="12"/>
        <v>11.385</v>
      </c>
      <c r="H202" s="113"/>
      <c r="I202" s="113" t="s">
        <v>404</v>
      </c>
      <c r="J202" s="168" t="s">
        <v>405</v>
      </c>
      <c r="K202" s="138" t="s">
        <v>406</v>
      </c>
      <c r="L202" s="161"/>
      <c r="M202" s="161"/>
      <c r="N202" s="170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  <c r="AA202" s="163"/>
    </row>
    <row r="203" ht="33.75" customHeight="1">
      <c r="A203" s="155">
        <v>5885.0</v>
      </c>
      <c r="B203" s="164" t="s">
        <v>537</v>
      </c>
      <c r="C203" s="159" t="s">
        <v>538</v>
      </c>
      <c r="D203" s="3"/>
      <c r="E203" s="160" t="s">
        <v>201</v>
      </c>
      <c r="F203" s="136">
        <v>0.0</v>
      </c>
      <c r="G203" s="111">
        <f t="shared" si="12"/>
        <v>11.385</v>
      </c>
      <c r="H203" s="113"/>
      <c r="I203" s="113" t="s">
        <v>404</v>
      </c>
      <c r="J203" s="168" t="s">
        <v>405</v>
      </c>
      <c r="K203" s="138" t="s">
        <v>406</v>
      </c>
      <c r="L203" s="161"/>
      <c r="M203" s="161"/>
      <c r="N203" s="170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  <c r="AA203" s="163"/>
    </row>
    <row r="204" ht="33.75" customHeight="1">
      <c r="A204" s="155">
        <v>5886.0</v>
      </c>
      <c r="B204" s="164" t="s">
        <v>539</v>
      </c>
      <c r="C204" s="159" t="s">
        <v>522</v>
      </c>
      <c r="D204" s="3"/>
      <c r="E204" s="160" t="s">
        <v>201</v>
      </c>
      <c r="F204" s="136">
        <v>0.0</v>
      </c>
      <c r="G204" s="111">
        <f t="shared" si="12"/>
        <v>11.385</v>
      </c>
      <c r="H204" s="113"/>
      <c r="I204" s="113" t="s">
        <v>404</v>
      </c>
      <c r="J204" s="168" t="s">
        <v>405</v>
      </c>
      <c r="K204" s="138" t="s">
        <v>406</v>
      </c>
      <c r="L204" s="161"/>
      <c r="M204" s="161"/>
      <c r="N204" s="170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</row>
    <row r="205" ht="33.75" customHeight="1">
      <c r="A205" s="155">
        <v>5887.0</v>
      </c>
      <c r="B205" s="164" t="s">
        <v>540</v>
      </c>
      <c r="C205" s="159" t="s">
        <v>524</v>
      </c>
      <c r="D205" s="3"/>
      <c r="E205" s="160" t="s">
        <v>201</v>
      </c>
      <c r="F205" s="136">
        <v>0.0</v>
      </c>
      <c r="G205" s="111">
        <f t="shared" si="12"/>
        <v>11.385</v>
      </c>
      <c r="H205" s="113"/>
      <c r="I205" s="113" t="s">
        <v>404</v>
      </c>
      <c r="J205" s="168" t="s">
        <v>405</v>
      </c>
      <c r="K205" s="138" t="s">
        <v>406</v>
      </c>
      <c r="L205" s="161"/>
      <c r="M205" s="161"/>
      <c r="N205" s="170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</row>
    <row r="206" ht="42.75" customHeight="1">
      <c r="A206" s="155">
        <v>5855.0</v>
      </c>
      <c r="B206" s="164" t="s">
        <v>541</v>
      </c>
      <c r="C206" s="159" t="s">
        <v>542</v>
      </c>
      <c r="D206" s="3"/>
      <c r="E206" s="160" t="s">
        <v>201</v>
      </c>
      <c r="F206" s="136">
        <v>0.0</v>
      </c>
      <c r="G206" s="111">
        <f t="shared" si="12"/>
        <v>11.385</v>
      </c>
      <c r="H206" s="113"/>
      <c r="I206" s="113" t="s">
        <v>404</v>
      </c>
      <c r="J206" s="168" t="s">
        <v>405</v>
      </c>
      <c r="K206" s="138" t="s">
        <v>406</v>
      </c>
      <c r="L206" s="161"/>
      <c r="M206" s="161"/>
      <c r="N206" s="170"/>
      <c r="O206" s="163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</row>
    <row r="207" ht="16.5" customHeight="1">
      <c r="A207" s="62" t="s">
        <v>543</v>
      </c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170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21.75" customHeight="1">
      <c r="A208" s="155">
        <v>5395.0</v>
      </c>
      <c r="B208" s="164" t="s">
        <v>157</v>
      </c>
      <c r="C208" s="171"/>
      <c r="D208" s="3"/>
      <c r="E208" s="160" t="s">
        <v>201</v>
      </c>
      <c r="F208" s="136">
        <v>20.0</v>
      </c>
      <c r="G208" s="111">
        <f t="shared" ref="G208:G212" si="13">J208*1.15</f>
        <v>7.268</v>
      </c>
      <c r="H208" s="153"/>
      <c r="I208" s="113" t="s">
        <v>544</v>
      </c>
      <c r="J208" s="168" t="s">
        <v>545</v>
      </c>
      <c r="K208" s="138" t="s">
        <v>546</v>
      </c>
      <c r="L208" s="160" t="s">
        <v>108</v>
      </c>
      <c r="M208" s="161"/>
      <c r="N208" s="170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63"/>
      <c r="Z208" s="163"/>
      <c r="AA208" s="163"/>
    </row>
    <row r="209" ht="21.75" customHeight="1">
      <c r="A209" s="155">
        <v>5429.0</v>
      </c>
      <c r="B209" s="164" t="s">
        <v>547</v>
      </c>
      <c r="C209" s="171"/>
      <c r="D209" s="3"/>
      <c r="E209" s="160" t="s">
        <v>201</v>
      </c>
      <c r="F209" s="136">
        <v>20.0</v>
      </c>
      <c r="G209" s="111">
        <f t="shared" si="13"/>
        <v>22.2065</v>
      </c>
      <c r="H209" s="153"/>
      <c r="I209" s="113" t="s">
        <v>548</v>
      </c>
      <c r="J209" s="168" t="s">
        <v>549</v>
      </c>
      <c r="K209" s="138" t="s">
        <v>550</v>
      </c>
      <c r="L209" s="160" t="s">
        <v>108</v>
      </c>
      <c r="M209" s="161"/>
      <c r="N209" s="170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63"/>
      <c r="Z209" s="163"/>
      <c r="AA209" s="163"/>
    </row>
    <row r="210" ht="21.75" customHeight="1">
      <c r="A210" s="155">
        <v>5358.0</v>
      </c>
      <c r="B210" s="164" t="s">
        <v>551</v>
      </c>
      <c r="C210" s="171"/>
      <c r="D210" s="3"/>
      <c r="E210" s="160" t="s">
        <v>201</v>
      </c>
      <c r="F210" s="136">
        <v>20.0</v>
      </c>
      <c r="G210" s="111">
        <f t="shared" si="13"/>
        <v>41.1585</v>
      </c>
      <c r="H210" s="153"/>
      <c r="I210" s="113" t="s">
        <v>552</v>
      </c>
      <c r="J210" s="168" t="s">
        <v>553</v>
      </c>
      <c r="K210" s="138" t="s">
        <v>554</v>
      </c>
      <c r="L210" s="160" t="s">
        <v>108</v>
      </c>
      <c r="M210" s="161"/>
      <c r="N210" s="170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  <c r="AA210" s="163"/>
    </row>
    <row r="211" ht="21.75" customHeight="1">
      <c r="A211" s="155">
        <v>5399.0</v>
      </c>
      <c r="B211" s="164" t="s">
        <v>158</v>
      </c>
      <c r="C211" s="171"/>
      <c r="D211" s="3"/>
      <c r="E211" s="160" t="s">
        <v>201</v>
      </c>
      <c r="F211" s="136">
        <v>20.0</v>
      </c>
      <c r="G211" s="111">
        <f t="shared" si="13"/>
        <v>42.7685</v>
      </c>
      <c r="H211" s="153"/>
      <c r="I211" s="113" t="s">
        <v>555</v>
      </c>
      <c r="J211" s="168" t="s">
        <v>556</v>
      </c>
      <c r="K211" s="138" t="s">
        <v>557</v>
      </c>
      <c r="L211" s="160" t="s">
        <v>108</v>
      </c>
      <c r="M211" s="161"/>
      <c r="N211" s="170"/>
      <c r="O211" s="163"/>
      <c r="P211" s="163"/>
      <c r="Q211" s="163"/>
      <c r="R211" s="163"/>
      <c r="S211" s="163"/>
      <c r="T211" s="163"/>
      <c r="U211" s="163"/>
      <c r="V211" s="163"/>
      <c r="W211" s="163"/>
      <c r="X211" s="163"/>
      <c r="Y211" s="163"/>
      <c r="Z211" s="163"/>
      <c r="AA211" s="163"/>
    </row>
    <row r="212" ht="33.75" customHeight="1">
      <c r="A212" s="155">
        <v>5392.0</v>
      </c>
      <c r="B212" s="164" t="s">
        <v>135</v>
      </c>
      <c r="C212" s="171"/>
      <c r="D212" s="3"/>
      <c r="E212" s="160" t="s">
        <v>201</v>
      </c>
      <c r="F212" s="136">
        <v>20.0</v>
      </c>
      <c r="G212" s="111">
        <f t="shared" si="13"/>
        <v>75.739</v>
      </c>
      <c r="H212" s="153"/>
      <c r="I212" s="113" t="s">
        <v>558</v>
      </c>
      <c r="J212" s="168" t="s">
        <v>559</v>
      </c>
      <c r="K212" s="138" t="s">
        <v>560</v>
      </c>
      <c r="L212" s="160" t="s">
        <v>108</v>
      </c>
      <c r="M212" s="161"/>
      <c r="N212" s="170"/>
      <c r="O212" s="163"/>
      <c r="P212" s="163"/>
      <c r="Q212" s="163"/>
      <c r="R212" s="163"/>
      <c r="S212" s="163"/>
      <c r="T212" s="163"/>
      <c r="U212" s="163"/>
      <c r="V212" s="163"/>
      <c r="W212" s="163"/>
      <c r="X212" s="163"/>
      <c r="Y212" s="163"/>
      <c r="Z212" s="163"/>
      <c r="AA212" s="163"/>
    </row>
    <row r="213">
      <c r="A213" s="69" t="s">
        <v>561</v>
      </c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3"/>
      <c r="N213" s="170"/>
      <c r="O213" s="163"/>
      <c r="P213" s="163"/>
      <c r="Q213" s="163"/>
      <c r="R213" s="163"/>
      <c r="S213" s="163"/>
      <c r="T213" s="163"/>
      <c r="U213" s="163"/>
      <c r="V213" s="163"/>
      <c r="W213" s="163"/>
      <c r="X213" s="163"/>
      <c r="Y213" s="163"/>
      <c r="Z213" s="163"/>
      <c r="AA213" s="163"/>
    </row>
    <row r="214" ht="33.75" customHeight="1">
      <c r="A214" s="155">
        <v>5417.0</v>
      </c>
      <c r="B214" s="164" t="s">
        <v>562</v>
      </c>
      <c r="C214" s="171"/>
      <c r="D214" s="3"/>
      <c r="E214" s="160" t="s">
        <v>201</v>
      </c>
      <c r="F214" s="136">
        <v>20.0</v>
      </c>
      <c r="G214" s="111">
        <f>J214*1.15</f>
        <v>23.874</v>
      </c>
      <c r="H214" s="153"/>
      <c r="I214" s="113" t="s">
        <v>563</v>
      </c>
      <c r="J214" s="168" t="s">
        <v>564</v>
      </c>
      <c r="K214" s="138" t="s">
        <v>565</v>
      </c>
      <c r="L214" s="160" t="s">
        <v>108</v>
      </c>
      <c r="M214" s="161"/>
      <c r="N214" s="170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63"/>
      <c r="Z214" s="163"/>
      <c r="AA214" s="163"/>
    </row>
    <row r="215">
      <c r="A215" s="69" t="s">
        <v>561</v>
      </c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3"/>
      <c r="N215" s="170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</row>
    <row r="216" ht="33.75" customHeight="1">
      <c r="A216" s="155">
        <v>5419.0</v>
      </c>
      <c r="B216" s="164" t="s">
        <v>566</v>
      </c>
      <c r="C216" s="171"/>
      <c r="D216" s="3"/>
      <c r="E216" s="160" t="s">
        <v>201</v>
      </c>
      <c r="F216" s="136">
        <v>20.0</v>
      </c>
      <c r="G216" s="111">
        <f>J216*1.15</f>
        <v>23.874</v>
      </c>
      <c r="H216" s="153"/>
      <c r="I216" s="113" t="s">
        <v>563</v>
      </c>
      <c r="J216" s="168" t="s">
        <v>564</v>
      </c>
      <c r="K216" s="138" t="s">
        <v>565</v>
      </c>
      <c r="L216" s="160" t="s">
        <v>108</v>
      </c>
      <c r="M216" s="161"/>
      <c r="N216" s="170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63"/>
      <c r="Z216" s="163"/>
      <c r="AA216" s="163"/>
    </row>
    <row r="217" ht="16.5" customHeight="1">
      <c r="A217" s="62" t="s">
        <v>567</v>
      </c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170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21.75" customHeight="1">
      <c r="A218" s="155">
        <v>5843.0</v>
      </c>
      <c r="B218" s="164" t="s">
        <v>568</v>
      </c>
      <c r="C218" s="178" t="s">
        <v>569</v>
      </c>
      <c r="D218" s="3"/>
      <c r="E218" s="179" t="s">
        <v>201</v>
      </c>
      <c r="F218" s="174">
        <v>0.0</v>
      </c>
      <c r="G218" s="156"/>
      <c r="H218" s="180"/>
      <c r="I218" s="84"/>
      <c r="J218" s="175" t="s">
        <v>570</v>
      </c>
      <c r="K218" s="86"/>
      <c r="L218" s="176"/>
      <c r="M218" s="176"/>
      <c r="N218" s="170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21.75" customHeight="1">
      <c r="A219" s="155">
        <v>5841.0</v>
      </c>
      <c r="B219" s="164" t="s">
        <v>568</v>
      </c>
      <c r="C219" s="178" t="s">
        <v>569</v>
      </c>
      <c r="D219" s="3"/>
      <c r="E219" s="179" t="s">
        <v>201</v>
      </c>
      <c r="F219" s="174">
        <v>0.0</v>
      </c>
      <c r="G219" s="156"/>
      <c r="H219" s="180"/>
      <c r="I219" s="84"/>
      <c r="J219" s="175" t="s">
        <v>570</v>
      </c>
      <c r="K219" s="86"/>
      <c r="L219" s="176"/>
      <c r="M219" s="176"/>
      <c r="N219" s="170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21.75" customHeight="1">
      <c r="A220" s="155">
        <v>5842.0</v>
      </c>
      <c r="B220" s="164" t="s">
        <v>568</v>
      </c>
      <c r="C220" s="178" t="s">
        <v>569</v>
      </c>
      <c r="D220" s="3"/>
      <c r="E220" s="179" t="s">
        <v>201</v>
      </c>
      <c r="F220" s="174">
        <v>0.0</v>
      </c>
      <c r="G220" s="156"/>
      <c r="H220" s="180"/>
      <c r="I220" s="84"/>
      <c r="J220" s="175" t="s">
        <v>570</v>
      </c>
      <c r="K220" s="86"/>
      <c r="L220" s="176"/>
      <c r="M220" s="176"/>
      <c r="N220" s="170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155">
        <v>5834.0</v>
      </c>
      <c r="B221" s="164" t="s">
        <v>571</v>
      </c>
      <c r="C221" s="178" t="s">
        <v>569</v>
      </c>
      <c r="D221" s="3"/>
      <c r="E221" s="179" t="s">
        <v>201</v>
      </c>
      <c r="F221" s="174">
        <v>0.0</v>
      </c>
      <c r="G221" s="156"/>
      <c r="H221" s="180"/>
      <c r="I221" s="84"/>
      <c r="J221" s="175" t="s">
        <v>570</v>
      </c>
      <c r="K221" s="86"/>
      <c r="L221" s="176"/>
      <c r="M221" s="176"/>
      <c r="N221" s="170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155">
        <v>5839.0</v>
      </c>
      <c r="B222" s="164" t="s">
        <v>572</v>
      </c>
      <c r="C222" s="178" t="s">
        <v>569</v>
      </c>
      <c r="D222" s="3"/>
      <c r="E222" s="179" t="s">
        <v>201</v>
      </c>
      <c r="F222" s="174">
        <v>0.0</v>
      </c>
      <c r="G222" s="156"/>
      <c r="H222" s="180"/>
      <c r="I222" s="84"/>
      <c r="J222" s="175" t="s">
        <v>570</v>
      </c>
      <c r="K222" s="86"/>
      <c r="L222" s="176"/>
      <c r="M222" s="176"/>
      <c r="N222" s="170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155">
        <v>5838.0</v>
      </c>
      <c r="B223" s="164" t="s">
        <v>573</v>
      </c>
      <c r="C223" s="178" t="s">
        <v>569</v>
      </c>
      <c r="D223" s="3"/>
      <c r="E223" s="179" t="s">
        <v>201</v>
      </c>
      <c r="F223" s="174">
        <v>0.0</v>
      </c>
      <c r="G223" s="156"/>
      <c r="H223" s="180"/>
      <c r="I223" s="84"/>
      <c r="J223" s="175" t="s">
        <v>570</v>
      </c>
      <c r="K223" s="86"/>
      <c r="L223" s="176"/>
      <c r="M223" s="176"/>
      <c r="N223" s="170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155">
        <v>5840.0</v>
      </c>
      <c r="B224" s="164" t="s">
        <v>574</v>
      </c>
      <c r="C224" s="178" t="s">
        <v>569</v>
      </c>
      <c r="D224" s="3"/>
      <c r="E224" s="179" t="s">
        <v>201</v>
      </c>
      <c r="F224" s="174">
        <v>0.0</v>
      </c>
      <c r="G224" s="156"/>
      <c r="H224" s="180"/>
      <c r="I224" s="84"/>
      <c r="J224" s="175" t="s">
        <v>570</v>
      </c>
      <c r="K224" s="86"/>
      <c r="L224" s="176"/>
      <c r="M224" s="176"/>
      <c r="N224" s="170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21.75" customHeight="1">
      <c r="A225" s="155">
        <v>5844.0</v>
      </c>
      <c r="B225" s="164" t="s">
        <v>568</v>
      </c>
      <c r="C225" s="178" t="s">
        <v>569</v>
      </c>
      <c r="D225" s="3"/>
      <c r="E225" s="179" t="s">
        <v>201</v>
      </c>
      <c r="F225" s="174">
        <v>0.0</v>
      </c>
      <c r="G225" s="156"/>
      <c r="H225" s="180"/>
      <c r="I225" s="84"/>
      <c r="J225" s="175" t="s">
        <v>570</v>
      </c>
      <c r="K225" s="86"/>
      <c r="L225" s="176"/>
      <c r="M225" s="176"/>
      <c r="N225" s="170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155">
        <v>5835.0</v>
      </c>
      <c r="B226" s="164" t="s">
        <v>575</v>
      </c>
      <c r="C226" s="178" t="s">
        <v>569</v>
      </c>
      <c r="D226" s="3"/>
      <c r="E226" s="179" t="s">
        <v>201</v>
      </c>
      <c r="F226" s="174">
        <v>0.0</v>
      </c>
      <c r="G226" s="156"/>
      <c r="H226" s="180"/>
      <c r="I226" s="84"/>
      <c r="J226" s="175" t="s">
        <v>570</v>
      </c>
      <c r="K226" s="86"/>
      <c r="L226" s="176"/>
      <c r="M226" s="176"/>
      <c r="N226" s="170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155">
        <v>5836.0</v>
      </c>
      <c r="B227" s="164" t="s">
        <v>576</v>
      </c>
      <c r="C227" s="178" t="s">
        <v>569</v>
      </c>
      <c r="D227" s="3"/>
      <c r="E227" s="179" t="s">
        <v>201</v>
      </c>
      <c r="F227" s="174">
        <v>0.0</v>
      </c>
      <c r="G227" s="156"/>
      <c r="H227" s="180"/>
      <c r="I227" s="84"/>
      <c r="J227" s="175" t="s">
        <v>570</v>
      </c>
      <c r="K227" s="86"/>
      <c r="L227" s="176"/>
      <c r="M227" s="176"/>
      <c r="N227" s="170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21.75" customHeight="1">
      <c r="A228" s="155">
        <v>5837.0</v>
      </c>
      <c r="B228" s="164" t="s">
        <v>577</v>
      </c>
      <c r="C228" s="178" t="s">
        <v>569</v>
      </c>
      <c r="D228" s="3"/>
      <c r="E228" s="179" t="s">
        <v>201</v>
      </c>
      <c r="F228" s="174">
        <v>0.0</v>
      </c>
      <c r="G228" s="156"/>
      <c r="H228" s="180"/>
      <c r="I228" s="84"/>
      <c r="J228" s="175" t="s">
        <v>570</v>
      </c>
      <c r="K228" s="86"/>
      <c r="L228" s="176"/>
      <c r="M228" s="176"/>
      <c r="N228" s="170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</sheetData>
  <mergeCells count="237">
    <mergeCell ref="C138:D138"/>
    <mergeCell ref="C140:D140"/>
    <mergeCell ref="C139:D139"/>
    <mergeCell ref="C125:D125"/>
    <mergeCell ref="C124:D124"/>
    <mergeCell ref="C153:D153"/>
    <mergeCell ref="C154:D154"/>
    <mergeCell ref="C155:D155"/>
    <mergeCell ref="C157:D157"/>
    <mergeCell ref="C150:D150"/>
    <mergeCell ref="C156:D156"/>
    <mergeCell ref="C214:D214"/>
    <mergeCell ref="C209:D209"/>
    <mergeCell ref="C210:D210"/>
    <mergeCell ref="C206:D206"/>
    <mergeCell ref="C205:D205"/>
    <mergeCell ref="A213:M213"/>
    <mergeCell ref="A207:M207"/>
    <mergeCell ref="A215:M215"/>
    <mergeCell ref="A217:M217"/>
    <mergeCell ref="C202:D202"/>
    <mergeCell ref="C216:D216"/>
    <mergeCell ref="C208:D208"/>
    <mergeCell ref="C103:D103"/>
    <mergeCell ref="C102:D102"/>
    <mergeCell ref="A136:M136"/>
    <mergeCell ref="A128:M128"/>
    <mergeCell ref="C135:D135"/>
    <mergeCell ref="C134:D134"/>
    <mergeCell ref="C129:D129"/>
    <mergeCell ref="C144:D144"/>
    <mergeCell ref="C145:D145"/>
    <mergeCell ref="C212:D212"/>
    <mergeCell ref="C211:D211"/>
    <mergeCell ref="C158:D158"/>
    <mergeCell ref="C164:D164"/>
    <mergeCell ref="C161:D161"/>
    <mergeCell ref="C163:D163"/>
    <mergeCell ref="C162:D162"/>
    <mergeCell ref="C159:D159"/>
    <mergeCell ref="C160:D160"/>
    <mergeCell ref="C201:D201"/>
    <mergeCell ref="C200:D200"/>
    <mergeCell ref="C197:D197"/>
    <mergeCell ref="C199:D199"/>
    <mergeCell ref="C198:D198"/>
    <mergeCell ref="C196:D196"/>
    <mergeCell ref="C203:D203"/>
    <mergeCell ref="C204:D204"/>
    <mergeCell ref="C192:D192"/>
    <mergeCell ref="C193:D193"/>
    <mergeCell ref="C194:D194"/>
    <mergeCell ref="C195:D195"/>
    <mergeCell ref="C182:D182"/>
    <mergeCell ref="C181:D181"/>
    <mergeCell ref="C187:D187"/>
    <mergeCell ref="C188:D188"/>
    <mergeCell ref="C189:D189"/>
    <mergeCell ref="C190:D190"/>
    <mergeCell ref="C191:D191"/>
    <mergeCell ref="C133:D133"/>
    <mergeCell ref="C130:D130"/>
    <mergeCell ref="C131:D131"/>
    <mergeCell ref="C132:D132"/>
    <mergeCell ref="C126:D126"/>
    <mergeCell ref="C127:D127"/>
    <mergeCell ref="C71:D71"/>
    <mergeCell ref="C70:D70"/>
    <mergeCell ref="C74:D74"/>
    <mergeCell ref="C72:D72"/>
    <mergeCell ref="C75:D75"/>
    <mergeCell ref="C69:D69"/>
    <mergeCell ref="C78:D78"/>
    <mergeCell ref="C79:D79"/>
    <mergeCell ref="C88:D88"/>
    <mergeCell ref="C84:D84"/>
    <mergeCell ref="C151:D151"/>
    <mergeCell ref="C137:D137"/>
    <mergeCell ref="C146:D146"/>
    <mergeCell ref="C147:D147"/>
    <mergeCell ref="C143:D143"/>
    <mergeCell ref="C148:D148"/>
    <mergeCell ref="C149:D149"/>
    <mergeCell ref="C55:D55"/>
    <mergeCell ref="C54:D54"/>
    <mergeCell ref="C53:D53"/>
    <mergeCell ref="C49:D49"/>
    <mergeCell ref="C29:D29"/>
    <mergeCell ref="C30:D30"/>
    <mergeCell ref="C26:D26"/>
    <mergeCell ref="C27:D27"/>
    <mergeCell ref="C28:D28"/>
    <mergeCell ref="C123:D123"/>
    <mergeCell ref="C152:D152"/>
    <mergeCell ref="C39:D39"/>
    <mergeCell ref="C37:D37"/>
    <mergeCell ref="C31:D31"/>
    <mergeCell ref="C169:D169"/>
    <mergeCell ref="C170:D170"/>
    <mergeCell ref="C167:D167"/>
    <mergeCell ref="C166:D166"/>
    <mergeCell ref="C165:D165"/>
    <mergeCell ref="C171:D171"/>
    <mergeCell ref="C168:D168"/>
    <mergeCell ref="C63:D63"/>
    <mergeCell ref="C64:D64"/>
    <mergeCell ref="C185:D185"/>
    <mergeCell ref="C186:D186"/>
    <mergeCell ref="C184:D184"/>
    <mergeCell ref="C183:D183"/>
    <mergeCell ref="C142:D142"/>
    <mergeCell ref="C141:D141"/>
    <mergeCell ref="C13:D13"/>
    <mergeCell ref="C14:D14"/>
    <mergeCell ref="C15:D15"/>
    <mergeCell ref="C6:D6"/>
    <mergeCell ref="C7:D7"/>
    <mergeCell ref="E2:E3"/>
    <mergeCell ref="F2:F3"/>
    <mergeCell ref="C9:D9"/>
    <mergeCell ref="C10:D10"/>
    <mergeCell ref="C11:D11"/>
    <mergeCell ref="C42:D42"/>
    <mergeCell ref="C46:D46"/>
    <mergeCell ref="C105:D105"/>
    <mergeCell ref="C96:D96"/>
    <mergeCell ref="C98:D98"/>
    <mergeCell ref="C116:D116"/>
    <mergeCell ref="C118:D118"/>
    <mergeCell ref="C117:D117"/>
    <mergeCell ref="C121:D121"/>
    <mergeCell ref="C111:D111"/>
    <mergeCell ref="C120:D120"/>
    <mergeCell ref="C119:D119"/>
    <mergeCell ref="C114:D114"/>
    <mergeCell ref="C115:D115"/>
    <mergeCell ref="C113:D113"/>
    <mergeCell ref="C112:D112"/>
    <mergeCell ref="C107:D107"/>
    <mergeCell ref="C108:D108"/>
    <mergeCell ref="C47:D47"/>
    <mergeCell ref="C48:D48"/>
    <mergeCell ref="C52:D52"/>
    <mergeCell ref="C50:D50"/>
    <mergeCell ref="C122:D122"/>
    <mergeCell ref="C109:D109"/>
    <mergeCell ref="C110:D110"/>
    <mergeCell ref="C59:D59"/>
    <mergeCell ref="C60:D60"/>
    <mergeCell ref="C68:D68"/>
    <mergeCell ref="C67:D67"/>
    <mergeCell ref="C81:D81"/>
    <mergeCell ref="C83:D83"/>
    <mergeCell ref="C82:D82"/>
    <mergeCell ref="C62:D62"/>
    <mergeCell ref="C61:D61"/>
    <mergeCell ref="C65:D65"/>
    <mergeCell ref="C66:D66"/>
    <mergeCell ref="C222:D222"/>
    <mergeCell ref="C223:D223"/>
    <mergeCell ref="C221:D221"/>
    <mergeCell ref="C220:D220"/>
    <mergeCell ref="C219:D219"/>
    <mergeCell ref="C218:D218"/>
    <mergeCell ref="C227:D227"/>
    <mergeCell ref="C228:D228"/>
    <mergeCell ref="C226:D226"/>
    <mergeCell ref="C225:D225"/>
    <mergeCell ref="C224:D224"/>
    <mergeCell ref="C179:D179"/>
    <mergeCell ref="C180:D180"/>
    <mergeCell ref="C176:D176"/>
    <mergeCell ref="C174:D174"/>
    <mergeCell ref="C175:D175"/>
    <mergeCell ref="C178:D178"/>
    <mergeCell ref="C177:D177"/>
    <mergeCell ref="C173:D173"/>
    <mergeCell ref="C172:D172"/>
    <mergeCell ref="A41:M41"/>
    <mergeCell ref="A45:M45"/>
    <mergeCell ref="C44:D44"/>
    <mergeCell ref="C43:D43"/>
    <mergeCell ref="A17:M17"/>
    <mergeCell ref="A18:M18"/>
    <mergeCell ref="A51:M51"/>
    <mergeCell ref="C19:D19"/>
    <mergeCell ref="A4:M4"/>
    <mergeCell ref="A5:M5"/>
    <mergeCell ref="A8:M8"/>
    <mergeCell ref="A12:M12"/>
    <mergeCell ref="C20:D20"/>
    <mergeCell ref="A16:M16"/>
    <mergeCell ref="C21:D21"/>
    <mergeCell ref="A2:A3"/>
    <mergeCell ref="C2:D3"/>
    <mergeCell ref="B2:B3"/>
    <mergeCell ref="O2:O3"/>
    <mergeCell ref="N2:N3"/>
    <mergeCell ref="N4:O4"/>
    <mergeCell ref="A40:M40"/>
    <mergeCell ref="A32:M32"/>
    <mergeCell ref="A36:M36"/>
    <mergeCell ref="C35:D35"/>
    <mergeCell ref="C33:D33"/>
    <mergeCell ref="C34:D34"/>
    <mergeCell ref="A38:M38"/>
    <mergeCell ref="C23:D23"/>
    <mergeCell ref="C24:D24"/>
    <mergeCell ref="C22:D22"/>
    <mergeCell ref="C25:D25"/>
    <mergeCell ref="C58:D58"/>
    <mergeCell ref="C57:D57"/>
    <mergeCell ref="C56:D56"/>
    <mergeCell ref="G2:J2"/>
    <mergeCell ref="A1:K1"/>
    <mergeCell ref="L2:L3"/>
    <mergeCell ref="M2:M3"/>
    <mergeCell ref="A99:M99"/>
    <mergeCell ref="A97:M97"/>
    <mergeCell ref="A93:M93"/>
    <mergeCell ref="A73:M73"/>
    <mergeCell ref="A85:M85"/>
    <mergeCell ref="C80:D80"/>
    <mergeCell ref="C77:D77"/>
    <mergeCell ref="C76:D76"/>
    <mergeCell ref="C86:D86"/>
    <mergeCell ref="C87:D87"/>
    <mergeCell ref="A89:M89"/>
    <mergeCell ref="C90:D90"/>
    <mergeCell ref="C91:D91"/>
    <mergeCell ref="C100:D100"/>
    <mergeCell ref="C101:D101"/>
    <mergeCell ref="C95:D95"/>
    <mergeCell ref="C94:D94"/>
    <mergeCell ref="C106:D106"/>
    <mergeCell ref="C104:D104"/>
    <mergeCell ref="C92:D92"/>
  </mergeCells>
  <conditionalFormatting sqref="E3">
    <cfRule type="notContainsBlanks" dxfId="0" priority="1">
      <formula>LEN(TRIM(E3))&gt;0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.57"/>
    <col customWidth="1" min="2" max="2" width="29.86"/>
    <col customWidth="1" min="3" max="3" width="30.0"/>
    <col customWidth="1" min="4" max="4" width="50.71"/>
    <col customWidth="1" min="5" max="5" width="29.57"/>
    <col customWidth="1" min="6" max="6" width="11.43"/>
  </cols>
  <sheetData>
    <row r="1">
      <c r="A1" s="2"/>
      <c r="B1" s="2"/>
      <c r="C1" s="2"/>
      <c r="D1" s="2"/>
      <c r="E1" s="2"/>
      <c r="F1" s="2"/>
    </row>
    <row r="2" ht="17.25" customHeight="1">
      <c r="A2" s="2"/>
      <c r="B2" s="4" t="s">
        <v>1</v>
      </c>
      <c r="F2" s="2"/>
    </row>
    <row r="3" ht="61.5" customHeight="1">
      <c r="A3" s="2"/>
      <c r="B3" s="5" t="s">
        <v>3</v>
      </c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 ht="15.75" customHeight="1">
      <c r="A6" s="2"/>
      <c r="B6" s="6" t="s">
        <v>4</v>
      </c>
      <c r="C6" s="7" t="s">
        <v>6</v>
      </c>
      <c r="D6" s="6" t="s">
        <v>7</v>
      </c>
      <c r="E6" s="6" t="s">
        <v>8</v>
      </c>
      <c r="F6" s="2"/>
    </row>
    <row r="7" ht="44.25" customHeight="1">
      <c r="A7" s="9"/>
      <c r="B7" s="10" t="s">
        <v>10</v>
      </c>
      <c r="C7" s="12" t="s">
        <v>11</v>
      </c>
      <c r="D7" s="14" t="s">
        <v>12</v>
      </c>
      <c r="E7" s="12" t="s">
        <v>14</v>
      </c>
      <c r="F7" s="16"/>
    </row>
    <row r="8" ht="57.75" customHeight="1">
      <c r="A8" s="9"/>
      <c r="B8" s="10" t="s">
        <v>16</v>
      </c>
      <c r="C8" s="12" t="s">
        <v>17</v>
      </c>
      <c r="D8" s="18" t="s">
        <v>18</v>
      </c>
      <c r="E8" s="12" t="s">
        <v>19</v>
      </c>
      <c r="F8" s="16"/>
    </row>
    <row r="9">
      <c r="A9" s="2"/>
      <c r="B9" s="20"/>
      <c r="C9" s="20"/>
      <c r="D9" s="20"/>
      <c r="E9" s="20"/>
      <c r="F9" s="2"/>
    </row>
    <row r="10" ht="15.75" customHeight="1">
      <c r="A10" s="2"/>
      <c r="B10" s="23" t="s">
        <v>20</v>
      </c>
      <c r="F10" s="2"/>
    </row>
    <row r="11">
      <c r="A11" s="2"/>
      <c r="B11" s="2"/>
      <c r="C11" s="2"/>
      <c r="D11" s="2"/>
      <c r="E11" s="2"/>
      <c r="F11" s="2"/>
    </row>
    <row r="12">
      <c r="A12" s="2"/>
      <c r="B12" s="25"/>
      <c r="C12" s="25"/>
      <c r="D12" s="25"/>
      <c r="E12" s="25"/>
      <c r="F12" s="2"/>
    </row>
    <row r="13" ht="24.75" customHeight="1">
      <c r="A13" s="2"/>
      <c r="B13" s="26" t="s">
        <v>21</v>
      </c>
      <c r="F13" s="2"/>
    </row>
    <row r="14" ht="19.5" customHeight="1">
      <c r="A14" s="2"/>
      <c r="B14" s="28" t="s">
        <v>22</v>
      </c>
      <c r="F14" s="2"/>
    </row>
    <row r="15" ht="19.5" customHeight="1">
      <c r="A15" s="2"/>
      <c r="B15" s="28" t="s">
        <v>23</v>
      </c>
      <c r="F15" s="2"/>
    </row>
    <row r="16" ht="19.5" customHeight="1">
      <c r="A16" s="2"/>
      <c r="B16" s="28" t="s">
        <v>24</v>
      </c>
      <c r="F16" s="2"/>
    </row>
    <row r="17" ht="19.5" customHeight="1">
      <c r="A17" s="2"/>
      <c r="B17" s="28" t="s">
        <v>26</v>
      </c>
      <c r="F17" s="2"/>
    </row>
    <row r="18">
      <c r="A18" s="2"/>
      <c r="B18" s="25"/>
      <c r="C18" s="25"/>
      <c r="D18" s="25"/>
      <c r="E18" s="25"/>
      <c r="F18" s="2"/>
    </row>
  </sheetData>
  <mergeCells count="8">
    <mergeCell ref="B10:E10"/>
    <mergeCell ref="B3:E3"/>
    <mergeCell ref="B2:E2"/>
    <mergeCell ref="B14:E14"/>
    <mergeCell ref="B15:E15"/>
    <mergeCell ref="B16:E16"/>
    <mergeCell ref="B17:E17"/>
    <mergeCell ref="B13:E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17.29"/>
    <col customWidth="1" min="4" max="4" width="22.57"/>
    <col customWidth="1" min="5" max="7" width="17.29"/>
  </cols>
  <sheetData>
    <row r="1" ht="30.0" customHeight="1">
      <c r="A1" s="1" t="s">
        <v>0</v>
      </c>
      <c r="B1" s="3"/>
      <c r="C1" s="1" t="s">
        <v>2</v>
      </c>
      <c r="D1" s="3"/>
      <c r="E1" s="1" t="s">
        <v>5</v>
      </c>
      <c r="F1" s="3"/>
      <c r="G1" s="8"/>
    </row>
    <row r="2" ht="1.5" customHeight="1">
      <c r="A2" s="11" t="s">
        <v>9</v>
      </c>
      <c r="B2" s="13"/>
      <c r="C2" s="15" t="s">
        <v>13</v>
      </c>
      <c r="D2" s="13"/>
      <c r="E2" s="17" t="s">
        <v>15</v>
      </c>
      <c r="F2" s="13"/>
      <c r="G2" s="8"/>
    </row>
    <row r="3">
      <c r="A3" s="21"/>
      <c r="B3" s="24"/>
      <c r="C3" s="21"/>
      <c r="D3" s="24"/>
      <c r="E3" s="21"/>
      <c r="F3" s="24"/>
      <c r="G3" s="8"/>
    </row>
    <row r="4">
      <c r="A4" s="21"/>
      <c r="B4" s="24"/>
      <c r="C4" s="21"/>
      <c r="D4" s="24"/>
      <c r="E4" s="21"/>
      <c r="F4" s="24"/>
      <c r="G4" s="8"/>
    </row>
    <row r="5">
      <c r="A5" s="21"/>
      <c r="B5" s="24"/>
      <c r="C5" s="21"/>
      <c r="D5" s="24"/>
      <c r="E5" s="21"/>
      <c r="F5" s="24"/>
      <c r="G5" s="8"/>
    </row>
    <row r="6" ht="179.25" customHeight="1">
      <c r="A6" s="27"/>
      <c r="B6" s="29"/>
      <c r="C6" s="27"/>
      <c r="D6" s="29"/>
      <c r="E6" s="27"/>
      <c r="F6" s="29"/>
      <c r="G6" s="8"/>
    </row>
    <row r="7" ht="30.75" customHeight="1">
      <c r="A7" s="30" t="s">
        <v>25</v>
      </c>
      <c r="B7" s="13"/>
      <c r="C7" s="31" t="s">
        <v>27</v>
      </c>
      <c r="D7" s="13"/>
      <c r="E7" s="17" t="s">
        <v>28</v>
      </c>
      <c r="F7" s="13"/>
      <c r="G7" s="8"/>
    </row>
    <row r="8" ht="30.75" customHeight="1">
      <c r="A8" s="21"/>
      <c r="B8" s="24"/>
      <c r="C8" s="21"/>
      <c r="D8" s="24"/>
      <c r="E8" s="21"/>
      <c r="F8" s="24"/>
      <c r="G8" s="8"/>
    </row>
    <row r="9" ht="15.0" customHeight="1">
      <c r="A9" s="21"/>
      <c r="B9" s="24"/>
      <c r="C9" s="21"/>
      <c r="D9" s="24"/>
      <c r="E9" s="21"/>
      <c r="F9" s="24"/>
      <c r="G9" s="8"/>
    </row>
    <row r="10" ht="133.5" customHeight="1">
      <c r="A10" s="27"/>
      <c r="B10" s="29"/>
      <c r="C10" s="27"/>
      <c r="D10" s="29"/>
      <c r="E10" s="27"/>
      <c r="F10" s="29"/>
      <c r="G10" s="8"/>
    </row>
    <row r="11" ht="52.5" customHeight="1">
      <c r="A11" s="11" t="s">
        <v>30</v>
      </c>
      <c r="B11" s="13"/>
      <c r="C11" s="37" t="s">
        <v>31</v>
      </c>
      <c r="D11" s="13"/>
      <c r="E11" s="39" t="s">
        <v>34</v>
      </c>
      <c r="F11" s="13"/>
      <c r="G11" s="8"/>
    </row>
    <row r="12">
      <c r="A12" s="21"/>
      <c r="B12" s="24"/>
      <c r="C12" s="21"/>
      <c r="D12" s="24"/>
      <c r="E12" s="21"/>
      <c r="F12" s="24"/>
      <c r="G12" s="8"/>
    </row>
    <row r="13">
      <c r="A13" s="21"/>
      <c r="B13" s="24"/>
      <c r="C13" s="21"/>
      <c r="D13" s="24"/>
      <c r="E13" s="21"/>
      <c r="F13" s="24"/>
      <c r="G13" s="8"/>
    </row>
    <row r="14" ht="18.0" customHeight="1">
      <c r="A14" s="21"/>
      <c r="B14" s="24"/>
      <c r="C14" s="21"/>
      <c r="D14" s="24"/>
      <c r="E14" s="21"/>
      <c r="F14" s="24"/>
      <c r="G14" s="8"/>
    </row>
    <row r="15" ht="1.5" customHeight="1">
      <c r="A15" s="27"/>
      <c r="B15" s="29"/>
      <c r="C15" s="27"/>
      <c r="D15" s="29"/>
      <c r="E15" s="27"/>
      <c r="F15" s="29"/>
      <c r="G15" s="8"/>
    </row>
    <row r="16" ht="15.75" customHeight="1">
      <c r="A16" s="11" t="s">
        <v>38</v>
      </c>
      <c r="B16" s="13"/>
      <c r="C16" s="39" t="s">
        <v>40</v>
      </c>
      <c r="D16" s="13"/>
      <c r="E16" s="17" t="s">
        <v>44</v>
      </c>
      <c r="F16" s="13"/>
      <c r="G16" s="8"/>
    </row>
    <row r="17">
      <c r="A17" s="21"/>
      <c r="B17" s="24"/>
      <c r="C17" s="21"/>
      <c r="D17" s="24"/>
      <c r="E17" s="21"/>
      <c r="F17" s="24"/>
      <c r="G17" s="8"/>
    </row>
    <row r="18">
      <c r="A18" s="21"/>
      <c r="B18" s="24"/>
      <c r="C18" s="21"/>
      <c r="D18" s="24"/>
      <c r="E18" s="21"/>
      <c r="F18" s="24"/>
      <c r="G18" s="8"/>
    </row>
    <row r="19">
      <c r="A19" s="21"/>
      <c r="B19" s="24"/>
      <c r="C19" s="21"/>
      <c r="D19" s="24"/>
      <c r="E19" s="21"/>
      <c r="F19" s="24"/>
      <c r="G19" s="8"/>
    </row>
    <row r="20" ht="1.5" customHeight="1">
      <c r="A20" s="27"/>
      <c r="B20" s="29"/>
      <c r="C20" s="27"/>
      <c r="D20" s="29"/>
      <c r="E20" s="27"/>
      <c r="F20" s="29"/>
      <c r="G20" s="8"/>
    </row>
    <row r="21">
      <c r="A21" s="11" t="s">
        <v>47</v>
      </c>
      <c r="B21" s="13"/>
      <c r="C21" s="50" t="s">
        <v>27</v>
      </c>
      <c r="D21" s="13"/>
      <c r="E21" s="17" t="s">
        <v>51</v>
      </c>
      <c r="F21" s="13"/>
      <c r="G21" s="8"/>
    </row>
    <row r="22">
      <c r="A22" s="21"/>
      <c r="B22" s="24"/>
      <c r="C22" s="21"/>
      <c r="D22" s="24"/>
      <c r="E22" s="21"/>
      <c r="F22" s="24"/>
      <c r="G22" s="8"/>
    </row>
    <row r="23">
      <c r="A23" s="21"/>
      <c r="B23" s="24"/>
      <c r="C23" s="21"/>
      <c r="D23" s="24"/>
      <c r="E23" s="21"/>
      <c r="F23" s="24"/>
      <c r="G23" s="8"/>
    </row>
    <row r="24">
      <c r="A24" s="21"/>
      <c r="B24" s="24"/>
      <c r="C24" s="21"/>
      <c r="D24" s="24"/>
      <c r="E24" s="21"/>
      <c r="F24" s="24"/>
      <c r="G24" s="8"/>
    </row>
    <row r="25" ht="156.0" customHeight="1">
      <c r="A25" s="27"/>
      <c r="B25" s="29"/>
      <c r="C25" s="27"/>
      <c r="D25" s="29"/>
      <c r="E25" s="27"/>
      <c r="F25" s="29"/>
      <c r="G25" s="8"/>
    </row>
    <row r="26">
      <c r="A26" s="30" t="s">
        <v>61</v>
      </c>
      <c r="B26" s="13"/>
      <c r="C26" s="50" t="s">
        <v>63</v>
      </c>
      <c r="D26" s="13"/>
      <c r="E26" s="15" t="s">
        <v>65</v>
      </c>
      <c r="F26" s="13"/>
      <c r="G26" s="2"/>
    </row>
    <row r="27">
      <c r="A27" s="21"/>
      <c r="B27" s="24"/>
      <c r="C27" s="21"/>
      <c r="D27" s="24"/>
      <c r="E27" s="21"/>
      <c r="F27" s="24"/>
      <c r="G27" s="2"/>
    </row>
    <row r="28" ht="189.75" customHeight="1">
      <c r="A28" s="27"/>
      <c r="B28" s="29"/>
      <c r="C28" s="27"/>
      <c r="D28" s="29"/>
      <c r="E28" s="27"/>
      <c r="F28" s="29"/>
      <c r="G28" s="2"/>
    </row>
    <row r="29" ht="69.75" customHeight="1">
      <c r="A29" s="66"/>
      <c r="B29" s="66"/>
      <c r="C29" s="67"/>
      <c r="D29" s="67"/>
      <c r="E29" s="68"/>
      <c r="F29" s="68"/>
      <c r="G29" s="2"/>
    </row>
    <row r="30" ht="69.75" customHeight="1">
      <c r="A30" s="66"/>
      <c r="B30" s="66"/>
      <c r="C30" s="67"/>
      <c r="D30" s="67"/>
      <c r="E30" s="68"/>
      <c r="F30" s="68"/>
      <c r="G30" s="2"/>
    </row>
    <row r="31" ht="69.75" customHeight="1">
      <c r="A31" s="66"/>
      <c r="B31" s="66"/>
      <c r="C31" s="67"/>
      <c r="D31" s="67"/>
      <c r="E31" s="68"/>
      <c r="F31" s="68"/>
      <c r="G31" s="2"/>
    </row>
    <row r="32" ht="69.75" customHeight="1">
      <c r="A32" s="66"/>
      <c r="B32" s="66"/>
      <c r="C32" s="67"/>
      <c r="D32" s="67"/>
      <c r="E32" s="68"/>
      <c r="F32" s="68"/>
      <c r="G32" s="2"/>
    </row>
    <row r="33" ht="69.75" customHeight="1">
      <c r="A33" s="66"/>
      <c r="B33" s="66"/>
      <c r="C33" s="67"/>
      <c r="D33" s="67"/>
      <c r="E33" s="68"/>
      <c r="F33" s="68"/>
      <c r="G33" s="2"/>
    </row>
    <row r="34" ht="69.75" customHeight="1">
      <c r="A34" s="66"/>
      <c r="B34" s="66"/>
      <c r="C34" s="67"/>
      <c r="D34" s="67"/>
      <c r="E34" s="68"/>
      <c r="F34" s="68"/>
      <c r="G34" s="2"/>
    </row>
    <row r="35" ht="69.75" customHeight="1">
      <c r="A35" s="66"/>
      <c r="B35" s="66"/>
      <c r="C35" s="67"/>
      <c r="D35" s="67"/>
      <c r="E35" s="68"/>
      <c r="F35" s="68"/>
      <c r="G35" s="2"/>
    </row>
    <row r="36" ht="69.75" customHeight="1">
      <c r="A36" s="66"/>
      <c r="B36" s="66"/>
      <c r="C36" s="67"/>
      <c r="D36" s="67"/>
      <c r="E36" s="68"/>
      <c r="F36" s="68"/>
      <c r="G36" s="2"/>
    </row>
    <row r="37" ht="69.75" customHeight="1">
      <c r="A37" s="66"/>
      <c r="B37" s="66"/>
      <c r="C37" s="67"/>
      <c r="D37" s="67"/>
      <c r="E37" s="68"/>
      <c r="F37" s="68"/>
      <c r="G37" s="2"/>
    </row>
    <row r="38" ht="69.75" customHeight="1">
      <c r="A38" s="66"/>
      <c r="B38" s="66"/>
      <c r="C38" s="67"/>
      <c r="D38" s="67"/>
      <c r="E38" s="68"/>
      <c r="F38" s="68"/>
      <c r="G38" s="2"/>
    </row>
    <row r="39" ht="69.75" customHeight="1">
      <c r="A39" s="66"/>
      <c r="B39" s="66"/>
      <c r="C39" s="67"/>
      <c r="D39" s="67"/>
      <c r="E39" s="68"/>
      <c r="F39" s="68"/>
      <c r="G39" s="2"/>
    </row>
    <row r="40" ht="69.75" customHeight="1">
      <c r="A40" s="66"/>
      <c r="B40" s="66"/>
      <c r="C40" s="67"/>
      <c r="D40" s="67"/>
      <c r="E40" s="68"/>
      <c r="F40" s="68"/>
      <c r="G40" s="2"/>
    </row>
    <row r="41" ht="69.75" customHeight="1">
      <c r="A41" s="66"/>
      <c r="B41" s="66"/>
      <c r="C41" s="67"/>
      <c r="D41" s="67"/>
      <c r="E41" s="68"/>
      <c r="F41" s="68"/>
      <c r="G41" s="2"/>
    </row>
    <row r="42" ht="69.75" customHeight="1">
      <c r="A42" s="66"/>
      <c r="B42" s="66"/>
      <c r="C42" s="67"/>
      <c r="D42" s="67"/>
      <c r="E42" s="68"/>
      <c r="F42" s="68"/>
      <c r="G42" s="2"/>
    </row>
    <row r="43" ht="69.75" customHeight="1">
      <c r="A43" s="66"/>
      <c r="B43" s="66"/>
      <c r="C43" s="67"/>
      <c r="D43" s="67"/>
      <c r="E43" s="68"/>
      <c r="F43" s="68"/>
      <c r="G43" s="2"/>
    </row>
    <row r="44" ht="69.75" customHeight="1">
      <c r="A44" s="66"/>
      <c r="B44" s="66"/>
      <c r="C44" s="67"/>
      <c r="D44" s="67"/>
      <c r="E44" s="68"/>
      <c r="F44" s="68"/>
      <c r="G44" s="2"/>
    </row>
    <row r="45" ht="69.75" customHeight="1">
      <c r="A45" s="66"/>
      <c r="B45" s="66"/>
      <c r="C45" s="67"/>
      <c r="D45" s="67"/>
      <c r="E45" s="68"/>
      <c r="F45" s="68"/>
      <c r="G45" s="2"/>
    </row>
    <row r="46" ht="69.75" customHeight="1">
      <c r="A46" s="66"/>
      <c r="B46" s="66"/>
      <c r="C46" s="67"/>
      <c r="D46" s="67"/>
      <c r="E46" s="68"/>
      <c r="F46" s="68"/>
      <c r="G46" s="2"/>
    </row>
    <row r="47" ht="69.75" customHeight="1">
      <c r="A47" s="66"/>
      <c r="B47" s="66"/>
      <c r="C47" s="67"/>
      <c r="D47" s="67"/>
      <c r="E47" s="68"/>
      <c r="F47" s="68"/>
      <c r="G47" s="2"/>
    </row>
    <row r="48" ht="69.75" customHeight="1">
      <c r="A48" s="66"/>
      <c r="B48" s="66"/>
      <c r="C48" s="67"/>
      <c r="D48" s="67"/>
      <c r="E48" s="68"/>
      <c r="F48" s="68"/>
      <c r="G48" s="2"/>
    </row>
  </sheetData>
  <mergeCells count="21">
    <mergeCell ref="E2:F6"/>
    <mergeCell ref="E7:F10"/>
    <mergeCell ref="E11:F15"/>
    <mergeCell ref="E1:F1"/>
    <mergeCell ref="C7:D10"/>
    <mergeCell ref="A7:B10"/>
    <mergeCell ref="A2:B6"/>
    <mergeCell ref="A1:B1"/>
    <mergeCell ref="A11:B15"/>
    <mergeCell ref="C1:D1"/>
    <mergeCell ref="C2:D6"/>
    <mergeCell ref="C11:D15"/>
    <mergeCell ref="E16:F20"/>
    <mergeCell ref="C16:D20"/>
    <mergeCell ref="E21:F25"/>
    <mergeCell ref="C21:D25"/>
    <mergeCell ref="A21:B25"/>
    <mergeCell ref="A16:B20"/>
    <mergeCell ref="E26:F28"/>
    <mergeCell ref="C26:D28"/>
    <mergeCell ref="A26:B2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2.75"/>
  <cols>
    <col customWidth="1" min="1" max="1" width="5.29"/>
    <col customWidth="1" min="2" max="2" width="43.43"/>
    <col customWidth="1" min="3" max="3" width="4.57"/>
    <col customWidth="1" min="4" max="4" width="6.86"/>
    <col customWidth="1" min="5" max="5" width="49.57"/>
    <col customWidth="1" min="6" max="6" width="16.29"/>
    <col customWidth="1" min="7" max="7" width="11.29"/>
  </cols>
  <sheetData>
    <row r="1" ht="22.5" customHeight="1">
      <c r="A1" s="45" t="s">
        <v>46</v>
      </c>
      <c r="B1" s="47"/>
      <c r="C1" s="47"/>
      <c r="D1" s="47"/>
      <c r="E1" s="47"/>
      <c r="F1" s="47"/>
      <c r="G1" s="47"/>
    </row>
    <row r="2" ht="22.5" customHeight="1">
      <c r="A2" s="49" t="s">
        <v>48</v>
      </c>
      <c r="B2" s="51" t="s">
        <v>50</v>
      </c>
      <c r="C2" s="52"/>
      <c r="D2" s="51" t="s">
        <v>52</v>
      </c>
      <c r="E2" s="51" t="s">
        <v>53</v>
      </c>
      <c r="F2" s="54" t="s">
        <v>54</v>
      </c>
      <c r="G2" s="51" t="s">
        <v>57</v>
      </c>
    </row>
    <row r="3">
      <c r="A3" s="56" t="s">
        <v>59</v>
      </c>
      <c r="B3" s="58" t="s">
        <v>60</v>
      </c>
      <c r="C3" s="60">
        <v>1.0</v>
      </c>
      <c r="D3" s="61"/>
      <c r="E3" s="63" t="s">
        <v>64</v>
      </c>
      <c r="F3" s="64" t="s">
        <v>66</v>
      </c>
      <c r="G3" s="65">
        <v>550000.0</v>
      </c>
    </row>
    <row r="4">
      <c r="A4" s="56" t="s">
        <v>67</v>
      </c>
      <c r="B4" s="58" t="s">
        <v>68</v>
      </c>
      <c r="C4" s="60">
        <v>1.0</v>
      </c>
      <c r="D4" s="61"/>
      <c r="E4" s="63" t="s">
        <v>70</v>
      </c>
      <c r="F4" s="64" t="s">
        <v>71</v>
      </c>
      <c r="G4" s="65">
        <v>750000.0</v>
      </c>
    </row>
    <row r="5">
      <c r="A5" s="56" t="s">
        <v>72</v>
      </c>
      <c r="B5" s="58" t="s">
        <v>73</v>
      </c>
      <c r="C5" s="60">
        <v>2.0</v>
      </c>
      <c r="D5" s="61"/>
      <c r="E5" s="63" t="s">
        <v>74</v>
      </c>
      <c r="F5" s="70"/>
      <c r="G5" s="65">
        <v>900000.0</v>
      </c>
    </row>
    <row r="6">
      <c r="A6" s="71">
        <v>5583.0</v>
      </c>
      <c r="B6" s="58" t="s">
        <v>75</v>
      </c>
      <c r="C6" s="60">
        <v>1.0</v>
      </c>
      <c r="D6" s="72"/>
      <c r="E6" s="63" t="s">
        <v>76</v>
      </c>
      <c r="F6" s="70"/>
      <c r="G6" s="65">
        <v>500000.0</v>
      </c>
    </row>
    <row r="7">
      <c r="A7" s="74"/>
      <c r="B7" s="58"/>
      <c r="C7" s="60"/>
      <c r="D7" s="76"/>
      <c r="E7" s="77"/>
      <c r="F7" s="70"/>
      <c r="G7" s="65"/>
    </row>
    <row r="8">
      <c r="A8" s="74"/>
      <c r="B8" s="58" t="s">
        <v>78</v>
      </c>
      <c r="C8" s="60">
        <v>1.0</v>
      </c>
      <c r="D8" s="76">
        <v>1.0</v>
      </c>
      <c r="E8" s="63" t="s">
        <v>80</v>
      </c>
      <c r="F8" s="70"/>
      <c r="G8" s="65">
        <v>900000.0</v>
      </c>
    </row>
    <row r="9">
      <c r="A9" s="56"/>
      <c r="B9" s="58"/>
      <c r="C9" s="78"/>
      <c r="D9" s="72"/>
      <c r="E9" s="77"/>
      <c r="F9" s="70"/>
      <c r="G9" s="65"/>
    </row>
    <row r="10">
      <c r="A10" s="56" t="s">
        <v>81</v>
      </c>
      <c r="B10" s="58" t="s">
        <v>82</v>
      </c>
      <c r="C10" s="78"/>
      <c r="D10" s="80">
        <v>1.0</v>
      </c>
      <c r="E10" s="63" t="s">
        <v>84</v>
      </c>
      <c r="F10" s="70"/>
      <c r="G10" s="65">
        <v>600000.0</v>
      </c>
    </row>
    <row r="11">
      <c r="A11" s="74"/>
      <c r="B11" s="58" t="s">
        <v>82</v>
      </c>
      <c r="C11" s="78"/>
      <c r="D11" s="80">
        <v>3.0</v>
      </c>
      <c r="E11" s="63" t="s">
        <v>85</v>
      </c>
      <c r="F11" s="70"/>
      <c r="G11" s="65">
        <v>600000.0</v>
      </c>
    </row>
    <row r="12">
      <c r="A12" s="74"/>
      <c r="B12" s="58" t="s">
        <v>82</v>
      </c>
      <c r="C12" s="78"/>
      <c r="D12" s="80">
        <v>4.0</v>
      </c>
      <c r="E12" s="63" t="s">
        <v>80</v>
      </c>
      <c r="F12" s="70"/>
      <c r="G12" s="65">
        <v>700000.0</v>
      </c>
    </row>
    <row r="13">
      <c r="A13" s="74"/>
      <c r="B13" s="58" t="s">
        <v>82</v>
      </c>
      <c r="C13" s="78"/>
      <c r="D13" s="80">
        <v>5.0</v>
      </c>
      <c r="E13" s="63" t="s">
        <v>86</v>
      </c>
      <c r="F13" s="70"/>
      <c r="G13" s="65">
        <v>400000.0</v>
      </c>
    </row>
    <row r="14">
      <c r="A14" s="74"/>
      <c r="B14" s="58" t="s">
        <v>82</v>
      </c>
      <c r="C14" s="78"/>
      <c r="D14" s="80">
        <v>7.0</v>
      </c>
      <c r="E14" s="63" t="s">
        <v>80</v>
      </c>
      <c r="F14" s="70"/>
      <c r="G14" s="65">
        <v>700000.0</v>
      </c>
    </row>
    <row r="15">
      <c r="A15" s="74"/>
      <c r="B15" s="58" t="s">
        <v>82</v>
      </c>
      <c r="C15" s="78"/>
      <c r="D15" s="80">
        <v>8.0</v>
      </c>
      <c r="E15" s="63" t="s">
        <v>84</v>
      </c>
      <c r="F15" s="70"/>
      <c r="G15" s="65">
        <v>700000.0</v>
      </c>
    </row>
    <row r="16">
      <c r="A16" s="56"/>
      <c r="B16" s="58" t="s">
        <v>82</v>
      </c>
      <c r="C16" s="60"/>
      <c r="D16" s="87">
        <v>9.0</v>
      </c>
      <c r="E16" s="63" t="s">
        <v>85</v>
      </c>
      <c r="F16" s="70"/>
      <c r="G16" s="65">
        <v>500000.0</v>
      </c>
    </row>
    <row r="17">
      <c r="A17" s="56"/>
      <c r="B17" s="58"/>
      <c r="C17" s="60"/>
      <c r="D17" s="61"/>
      <c r="E17" s="89"/>
      <c r="F17" s="70"/>
      <c r="G17" s="90"/>
    </row>
    <row r="18">
      <c r="A18" s="71">
        <v>5774.0</v>
      </c>
      <c r="B18" s="58" t="s">
        <v>88</v>
      </c>
      <c r="C18" s="60">
        <v>1.0</v>
      </c>
      <c r="D18" s="61"/>
      <c r="E18" s="63" t="s">
        <v>80</v>
      </c>
      <c r="F18" s="70"/>
      <c r="G18" s="65">
        <v>1200000.0</v>
      </c>
    </row>
    <row r="19">
      <c r="A19" s="56"/>
      <c r="B19" s="58" t="s">
        <v>88</v>
      </c>
      <c r="C19" s="60">
        <v>2.0</v>
      </c>
      <c r="D19" s="61"/>
      <c r="E19" s="63" t="s">
        <v>80</v>
      </c>
      <c r="F19" s="70"/>
      <c r="G19" s="65">
        <v>1200000.0</v>
      </c>
    </row>
    <row r="20">
      <c r="A20" s="56"/>
      <c r="B20" s="58"/>
      <c r="C20" s="60"/>
      <c r="D20" s="61"/>
      <c r="E20" s="63"/>
      <c r="F20" s="70"/>
      <c r="G20" s="65"/>
    </row>
    <row r="21">
      <c r="A21" s="71">
        <v>5611.0</v>
      </c>
      <c r="B21" s="58" t="s">
        <v>90</v>
      </c>
      <c r="C21" s="60">
        <v>1.0</v>
      </c>
      <c r="D21" s="61"/>
      <c r="E21" s="63" t="s">
        <v>80</v>
      </c>
      <c r="F21" s="70"/>
      <c r="G21" s="65">
        <v>1200000.0</v>
      </c>
    </row>
    <row r="22">
      <c r="A22" s="56" t="s">
        <v>91</v>
      </c>
      <c r="B22" s="58" t="s">
        <v>92</v>
      </c>
      <c r="C22" s="60">
        <v>1.0</v>
      </c>
      <c r="D22" s="61"/>
      <c r="E22" s="63" t="s">
        <v>80</v>
      </c>
      <c r="F22" s="70"/>
      <c r="G22" s="65">
        <v>800000.0</v>
      </c>
    </row>
    <row r="23">
      <c r="A23" s="56"/>
      <c r="B23" s="58"/>
      <c r="C23" s="60"/>
      <c r="D23" s="61"/>
      <c r="E23" s="63"/>
      <c r="F23" s="70"/>
      <c r="G23" s="65"/>
    </row>
    <row r="24">
      <c r="A24" s="56" t="s">
        <v>93</v>
      </c>
      <c r="B24" s="58" t="s">
        <v>94</v>
      </c>
      <c r="C24" s="60">
        <v>1.0</v>
      </c>
      <c r="D24" s="61"/>
      <c r="E24" s="63" t="s">
        <v>80</v>
      </c>
      <c r="F24" s="70"/>
      <c r="G24" s="65">
        <v>850000.0</v>
      </c>
    </row>
    <row r="25">
      <c r="A25" s="56"/>
      <c r="B25" s="58" t="s">
        <v>94</v>
      </c>
      <c r="C25" s="60">
        <v>2.0</v>
      </c>
      <c r="D25" s="61"/>
      <c r="E25" s="91" t="s">
        <v>95</v>
      </c>
      <c r="F25" s="70"/>
      <c r="G25" s="65">
        <v>850000.0</v>
      </c>
    </row>
    <row r="26">
      <c r="A26" s="56"/>
      <c r="B26" s="58" t="s">
        <v>94</v>
      </c>
      <c r="C26" s="60">
        <v>3.0</v>
      </c>
      <c r="D26" s="61"/>
      <c r="E26" s="63" t="s">
        <v>80</v>
      </c>
      <c r="F26" s="70"/>
      <c r="G26" s="65">
        <v>850000.0</v>
      </c>
    </row>
    <row r="27">
      <c r="A27" s="56"/>
      <c r="B27" s="58" t="s">
        <v>94</v>
      </c>
      <c r="C27" s="60">
        <v>4.0</v>
      </c>
      <c r="D27" s="61"/>
      <c r="E27" s="91" t="s">
        <v>96</v>
      </c>
      <c r="F27" s="70"/>
      <c r="G27" s="65">
        <v>950000.0</v>
      </c>
    </row>
    <row r="28">
      <c r="A28" s="56"/>
      <c r="B28" s="58" t="s">
        <v>94</v>
      </c>
      <c r="C28" s="60">
        <v>5.0</v>
      </c>
      <c r="D28" s="61"/>
      <c r="E28" s="91" t="s">
        <v>96</v>
      </c>
      <c r="F28" s="70"/>
      <c r="G28" s="65">
        <v>950000.0</v>
      </c>
    </row>
    <row r="29">
      <c r="A29" s="56"/>
      <c r="B29" s="58" t="s">
        <v>94</v>
      </c>
      <c r="C29" s="60">
        <v>6.0</v>
      </c>
      <c r="D29" s="61"/>
      <c r="E29" s="91" t="s">
        <v>96</v>
      </c>
      <c r="F29" s="70"/>
      <c r="G29" s="65">
        <v>950000.0</v>
      </c>
    </row>
    <row r="30">
      <c r="A30" s="56"/>
      <c r="B30" s="58"/>
      <c r="C30" s="60"/>
      <c r="D30" s="61"/>
      <c r="E30" s="89"/>
      <c r="F30" s="70"/>
      <c r="G30" s="65"/>
    </row>
    <row r="31">
      <c r="A31" s="56" t="s">
        <v>98</v>
      </c>
      <c r="B31" s="58" t="s">
        <v>99</v>
      </c>
      <c r="C31" s="60">
        <v>4.0</v>
      </c>
      <c r="D31" s="61"/>
      <c r="E31" s="63" t="s">
        <v>80</v>
      </c>
      <c r="F31" s="70"/>
      <c r="G31" s="65">
        <v>850000.0</v>
      </c>
    </row>
    <row r="32">
      <c r="A32" s="56"/>
      <c r="B32" s="58" t="s">
        <v>99</v>
      </c>
      <c r="C32" s="60">
        <v>5.0</v>
      </c>
      <c r="D32" s="72"/>
      <c r="E32" s="63" t="s">
        <v>80</v>
      </c>
      <c r="F32" s="70"/>
      <c r="G32" s="65">
        <v>850000.0</v>
      </c>
    </row>
    <row r="33">
      <c r="A33" s="56"/>
      <c r="B33" s="58" t="s">
        <v>99</v>
      </c>
      <c r="C33" s="60">
        <v>6.0</v>
      </c>
      <c r="D33" s="72"/>
      <c r="E33" s="63" t="s">
        <v>80</v>
      </c>
      <c r="F33" s="70"/>
      <c r="G33" s="65">
        <v>850000.0</v>
      </c>
    </row>
    <row r="34">
      <c r="A34" s="56"/>
      <c r="B34" s="58" t="s">
        <v>99</v>
      </c>
      <c r="C34" s="60">
        <v>7.0</v>
      </c>
      <c r="D34" s="72"/>
      <c r="E34" s="91" t="s">
        <v>96</v>
      </c>
      <c r="F34" s="70"/>
      <c r="G34" s="65">
        <v>950000.0</v>
      </c>
    </row>
    <row r="35">
      <c r="A35" s="56"/>
      <c r="B35" s="58" t="s">
        <v>99</v>
      </c>
      <c r="C35" s="60">
        <v>8.0</v>
      </c>
      <c r="D35" s="72"/>
      <c r="E35" s="91" t="s">
        <v>96</v>
      </c>
      <c r="F35" s="70"/>
      <c r="G35" s="65">
        <v>950000.0</v>
      </c>
    </row>
    <row r="36">
      <c r="A36" s="56"/>
      <c r="B36" s="58" t="s">
        <v>99</v>
      </c>
      <c r="C36" s="60">
        <v>9.0</v>
      </c>
      <c r="D36" s="72"/>
      <c r="E36" s="91" t="s">
        <v>96</v>
      </c>
      <c r="F36" s="70"/>
      <c r="G36" s="65">
        <v>950000.0</v>
      </c>
    </row>
    <row r="37">
      <c r="A37" s="56"/>
      <c r="B37" s="58" t="s">
        <v>99</v>
      </c>
      <c r="C37" s="60">
        <v>10.0</v>
      </c>
      <c r="D37" s="72"/>
      <c r="E37" s="91" t="s">
        <v>96</v>
      </c>
      <c r="F37" s="70"/>
      <c r="G37" s="65">
        <v>950000.0</v>
      </c>
    </row>
    <row r="38">
      <c r="A38" s="56"/>
      <c r="B38" s="58"/>
      <c r="C38" s="60"/>
      <c r="D38" s="72"/>
      <c r="E38" s="63"/>
      <c r="F38" s="70"/>
      <c r="G38" s="65"/>
    </row>
    <row r="39">
      <c r="A39" s="56" t="s">
        <v>105</v>
      </c>
      <c r="B39" s="58" t="s">
        <v>106</v>
      </c>
      <c r="C39" s="60">
        <v>1.0</v>
      </c>
      <c r="D39" s="72">
        <v>1.0</v>
      </c>
      <c r="E39" s="63" t="s">
        <v>80</v>
      </c>
      <c r="F39" s="70"/>
      <c r="G39" s="65">
        <v>1100000.0</v>
      </c>
    </row>
    <row r="40">
      <c r="A40" s="56"/>
      <c r="B40" s="58"/>
      <c r="C40" s="60"/>
      <c r="D40" s="72"/>
      <c r="E40" s="63"/>
      <c r="F40" s="70"/>
      <c r="G40" s="65"/>
    </row>
    <row r="41">
      <c r="A41" s="56" t="s">
        <v>109</v>
      </c>
      <c r="B41" s="58" t="s">
        <v>110</v>
      </c>
      <c r="C41" s="60">
        <v>1.0</v>
      </c>
      <c r="D41" s="76">
        <v>1.0</v>
      </c>
      <c r="E41" s="63" t="s">
        <v>76</v>
      </c>
      <c r="F41" s="70"/>
      <c r="G41" s="65">
        <v>1000000.0</v>
      </c>
    </row>
    <row r="42">
      <c r="A42" s="56" t="s">
        <v>111</v>
      </c>
      <c r="B42" s="58" t="s">
        <v>112</v>
      </c>
      <c r="C42" s="60">
        <v>1.0</v>
      </c>
      <c r="D42" s="61"/>
      <c r="E42" s="63" t="s">
        <v>80</v>
      </c>
      <c r="F42" s="70"/>
      <c r="G42" s="65">
        <v>1400000.0</v>
      </c>
    </row>
    <row r="43">
      <c r="A43" s="56"/>
      <c r="B43" s="58" t="s">
        <v>112</v>
      </c>
      <c r="C43" s="60">
        <v>2.0</v>
      </c>
      <c r="D43" s="61"/>
      <c r="E43" s="63" t="s">
        <v>76</v>
      </c>
      <c r="F43" s="70"/>
      <c r="G43" s="65">
        <v>1250000.0</v>
      </c>
    </row>
    <row r="44">
      <c r="A44" s="56"/>
      <c r="B44" s="58" t="s">
        <v>112</v>
      </c>
      <c r="C44" s="60">
        <v>3.0</v>
      </c>
      <c r="D44" s="61"/>
      <c r="E44" s="63" t="s">
        <v>76</v>
      </c>
      <c r="F44" s="70"/>
      <c r="G44" s="65">
        <v>1250000.0</v>
      </c>
    </row>
    <row r="45">
      <c r="A45" s="56"/>
      <c r="B45" s="58" t="s">
        <v>112</v>
      </c>
      <c r="C45" s="60">
        <v>4.0</v>
      </c>
      <c r="D45" s="61"/>
      <c r="E45" s="63" t="s">
        <v>113</v>
      </c>
      <c r="F45" s="70"/>
      <c r="G45" s="65">
        <v>1000000.0</v>
      </c>
    </row>
    <row r="46">
      <c r="A46" s="56"/>
      <c r="B46" s="58"/>
      <c r="C46" s="60"/>
      <c r="D46" s="61"/>
      <c r="E46" s="89"/>
      <c r="F46" s="70"/>
      <c r="G46" s="90"/>
    </row>
    <row r="47">
      <c r="A47" s="56" t="s">
        <v>114</v>
      </c>
      <c r="B47" s="58" t="s">
        <v>115</v>
      </c>
      <c r="C47" s="60">
        <v>1.0</v>
      </c>
      <c r="D47" s="61"/>
      <c r="E47" s="91" t="s">
        <v>80</v>
      </c>
      <c r="F47" s="70"/>
      <c r="G47" s="65">
        <v>600000.0</v>
      </c>
    </row>
    <row r="48">
      <c r="D48" s="61"/>
      <c r="E48" s="89"/>
      <c r="F48" s="70"/>
      <c r="G48" s="90"/>
    </row>
    <row r="49">
      <c r="D49" s="61"/>
      <c r="E49" s="89"/>
      <c r="F49" s="70"/>
      <c r="G49" s="90"/>
    </row>
    <row r="50" ht="25.5" customHeight="1">
      <c r="A50" s="56" t="s">
        <v>116</v>
      </c>
      <c r="B50" s="94" t="s">
        <v>117</v>
      </c>
      <c r="C50" s="60">
        <v>1.0</v>
      </c>
      <c r="D50" s="61"/>
      <c r="E50" s="63" t="s">
        <v>76</v>
      </c>
      <c r="F50" s="70"/>
      <c r="G50" s="65">
        <v>400000.0</v>
      </c>
    </row>
    <row r="51">
      <c r="A51" s="56"/>
      <c r="B51" s="58" t="s">
        <v>117</v>
      </c>
      <c r="C51" s="60">
        <v>2.0</v>
      </c>
      <c r="D51" s="61"/>
      <c r="E51" s="63" t="s">
        <v>76</v>
      </c>
      <c r="F51" s="70"/>
      <c r="G51" s="65">
        <v>400000.0</v>
      </c>
    </row>
    <row r="52">
      <c r="A52" s="56"/>
      <c r="B52" s="58"/>
      <c r="C52" s="60"/>
      <c r="D52" s="61"/>
      <c r="E52" s="89"/>
      <c r="F52" s="70"/>
      <c r="G52" s="65"/>
    </row>
    <row r="53">
      <c r="A53" s="56" t="s">
        <v>118</v>
      </c>
      <c r="B53" s="58" t="s">
        <v>119</v>
      </c>
      <c r="C53" s="60">
        <v>1.0</v>
      </c>
      <c r="D53" s="61"/>
      <c r="E53" s="63" t="s">
        <v>76</v>
      </c>
      <c r="F53" s="70"/>
      <c r="G53" s="65">
        <v>900000.0</v>
      </c>
    </row>
    <row r="54">
      <c r="A54" s="56" t="s">
        <v>120</v>
      </c>
      <c r="B54" s="94" t="s">
        <v>121</v>
      </c>
      <c r="C54" s="60">
        <v>17.0</v>
      </c>
      <c r="D54" s="61"/>
      <c r="E54" s="63" t="s">
        <v>122</v>
      </c>
      <c r="F54" s="70"/>
      <c r="G54" s="65">
        <v>600000.0</v>
      </c>
    </row>
    <row r="55">
      <c r="A55" s="97"/>
      <c r="B55" s="98"/>
      <c r="C55" s="99"/>
      <c r="D55" s="100"/>
      <c r="E55" s="63"/>
      <c r="F55" s="70"/>
      <c r="G55" s="90"/>
    </row>
    <row r="56">
      <c r="A56" s="101">
        <v>6090.0</v>
      </c>
      <c r="B56" s="102" t="s">
        <v>125</v>
      </c>
      <c r="C56" s="99"/>
      <c r="D56" s="103">
        <v>1.0</v>
      </c>
      <c r="E56" s="91" t="s">
        <v>126</v>
      </c>
      <c r="F56" s="70"/>
      <c r="G56" s="65">
        <v>950000.0</v>
      </c>
    </row>
    <row r="57">
      <c r="A57" s="97"/>
      <c r="B57" s="102" t="s">
        <v>125</v>
      </c>
      <c r="C57" s="99"/>
      <c r="D57" s="103">
        <v>2.0</v>
      </c>
      <c r="E57" s="91" t="s">
        <v>126</v>
      </c>
      <c r="F57" s="70"/>
      <c r="G57" s="65">
        <v>950000.0</v>
      </c>
    </row>
    <row r="58">
      <c r="A58" s="97"/>
      <c r="B58" s="98"/>
      <c r="C58" s="99"/>
      <c r="D58" s="100"/>
      <c r="E58" s="63"/>
      <c r="F58" s="70"/>
      <c r="G58" s="90"/>
    </row>
    <row r="59">
      <c r="A59" s="101">
        <v>6396.0</v>
      </c>
      <c r="B59" s="102" t="s">
        <v>128</v>
      </c>
      <c r="C59" s="99"/>
      <c r="D59" s="103">
        <v>1.0</v>
      </c>
      <c r="E59" s="91" t="s">
        <v>126</v>
      </c>
      <c r="F59" s="70"/>
      <c r="G59" s="65">
        <v>750000.0</v>
      </c>
    </row>
    <row r="60">
      <c r="A60" s="97"/>
      <c r="B60" s="102" t="s">
        <v>128</v>
      </c>
      <c r="C60" s="99"/>
      <c r="D60" s="103">
        <v>2.0</v>
      </c>
      <c r="E60" s="91" t="s">
        <v>126</v>
      </c>
      <c r="F60" s="70"/>
      <c r="G60" s="65">
        <v>750000.0</v>
      </c>
    </row>
    <row r="61">
      <c r="A61" s="97"/>
      <c r="B61" s="98"/>
      <c r="C61" s="99"/>
      <c r="D61" s="100"/>
      <c r="E61" s="63"/>
      <c r="F61" s="70"/>
      <c r="G61" s="90"/>
    </row>
    <row r="62">
      <c r="A62" s="101">
        <v>6398.0</v>
      </c>
      <c r="B62" s="102" t="s">
        <v>131</v>
      </c>
      <c r="C62" s="99"/>
      <c r="D62" s="103">
        <v>1.0</v>
      </c>
      <c r="E62" s="63" t="s">
        <v>132</v>
      </c>
      <c r="F62" s="70"/>
      <c r="G62" s="65">
        <v>900000.0</v>
      </c>
    </row>
    <row r="63">
      <c r="A63" s="101"/>
      <c r="B63" s="102"/>
      <c r="C63" s="99"/>
      <c r="D63" s="103"/>
      <c r="E63" s="63"/>
      <c r="F63" s="70"/>
      <c r="G63" s="90"/>
    </row>
    <row r="64">
      <c r="A64" s="101">
        <v>6464.0</v>
      </c>
      <c r="B64" s="102" t="s">
        <v>133</v>
      </c>
      <c r="C64" s="99"/>
      <c r="D64" s="103">
        <v>1.0</v>
      </c>
      <c r="E64" s="91" t="s">
        <v>126</v>
      </c>
      <c r="F64" s="70"/>
      <c r="G64" s="65">
        <v>200000.0</v>
      </c>
    </row>
    <row r="65">
      <c r="A65" s="101"/>
      <c r="B65" s="102" t="s">
        <v>133</v>
      </c>
      <c r="C65" s="99"/>
      <c r="D65" s="103">
        <v>2.0</v>
      </c>
      <c r="E65" s="91" t="s">
        <v>126</v>
      </c>
      <c r="F65" s="70"/>
      <c r="G65" s="65">
        <v>200000.0</v>
      </c>
    </row>
    <row r="66">
      <c r="A66" s="101"/>
      <c r="B66" s="102"/>
      <c r="C66" s="99"/>
      <c r="D66" s="103"/>
      <c r="E66" s="63"/>
      <c r="F66" s="70"/>
      <c r="G66" s="105"/>
    </row>
    <row r="67">
      <c r="A67" s="101">
        <v>5392.0</v>
      </c>
      <c r="B67" s="102" t="s">
        <v>135</v>
      </c>
      <c r="C67" s="99"/>
      <c r="D67" s="103">
        <v>1.0</v>
      </c>
      <c r="E67" s="63" t="s">
        <v>136</v>
      </c>
      <c r="F67" s="70"/>
      <c r="G67" s="65">
        <v>500000.0</v>
      </c>
    </row>
    <row r="68">
      <c r="A68" s="101">
        <v>5378.0</v>
      </c>
      <c r="B68" s="102" t="s">
        <v>137</v>
      </c>
      <c r="C68" s="99"/>
      <c r="D68" s="103">
        <v>1.0</v>
      </c>
      <c r="E68" s="63" t="s">
        <v>138</v>
      </c>
      <c r="F68" s="70"/>
      <c r="G68" s="65">
        <v>90000.0</v>
      </c>
    </row>
    <row r="69">
      <c r="A69" s="101">
        <v>5398.0</v>
      </c>
      <c r="B69" s="102" t="s">
        <v>139</v>
      </c>
      <c r="C69" s="99"/>
      <c r="D69" s="103">
        <v>1.0</v>
      </c>
      <c r="E69" s="63" t="s">
        <v>140</v>
      </c>
      <c r="F69" s="70"/>
      <c r="G69" s="65">
        <v>100000.0</v>
      </c>
    </row>
    <row r="70">
      <c r="A70" s="101">
        <v>5417.0</v>
      </c>
      <c r="B70" s="102" t="s">
        <v>141</v>
      </c>
      <c r="C70" s="99"/>
      <c r="D70" s="103">
        <v>1.0</v>
      </c>
      <c r="E70" s="63" t="s">
        <v>140</v>
      </c>
      <c r="F70" s="70"/>
      <c r="G70" s="65">
        <v>70000.0</v>
      </c>
    </row>
    <row r="71">
      <c r="A71" s="101"/>
      <c r="B71" s="102" t="s">
        <v>141</v>
      </c>
      <c r="C71" s="99"/>
      <c r="D71" s="103">
        <v>2.0</v>
      </c>
      <c r="E71" s="63" t="s">
        <v>140</v>
      </c>
      <c r="F71" s="70"/>
      <c r="G71" s="65">
        <v>70000.0</v>
      </c>
    </row>
    <row r="72">
      <c r="A72" s="101">
        <v>5419.0</v>
      </c>
      <c r="B72" s="102" t="s">
        <v>142</v>
      </c>
      <c r="C72" s="99" t="s">
        <v>143</v>
      </c>
      <c r="D72" s="103">
        <v>4.0</v>
      </c>
      <c r="E72" s="63" t="s">
        <v>140</v>
      </c>
      <c r="F72" s="70"/>
      <c r="G72" s="65">
        <v>70000.0</v>
      </c>
    </row>
    <row r="73">
      <c r="A73" s="101">
        <v>5396.0</v>
      </c>
      <c r="B73" s="102" t="s">
        <v>145</v>
      </c>
      <c r="C73" s="99" t="s">
        <v>143</v>
      </c>
      <c r="D73" s="103">
        <v>3.0</v>
      </c>
      <c r="E73" s="63" t="s">
        <v>146</v>
      </c>
      <c r="F73" s="70"/>
      <c r="G73" s="65">
        <v>100000.0</v>
      </c>
    </row>
    <row r="74">
      <c r="A74" s="101">
        <v>5368.0</v>
      </c>
      <c r="B74" s="102" t="s">
        <v>148</v>
      </c>
      <c r="C74" s="99"/>
      <c r="D74" s="103">
        <v>1.0</v>
      </c>
      <c r="E74" s="63" t="s">
        <v>149</v>
      </c>
      <c r="F74" s="70"/>
      <c r="G74" s="65">
        <v>100000.0</v>
      </c>
    </row>
    <row r="75">
      <c r="A75" s="101">
        <v>5387.0</v>
      </c>
      <c r="B75" s="102" t="s">
        <v>150</v>
      </c>
      <c r="C75" s="99"/>
      <c r="D75" s="103">
        <v>1.0</v>
      </c>
      <c r="E75" s="63" t="s">
        <v>149</v>
      </c>
      <c r="F75" s="70"/>
      <c r="G75" s="65">
        <v>100000.0</v>
      </c>
    </row>
    <row r="76">
      <c r="A76" s="101">
        <v>5403.0</v>
      </c>
      <c r="B76" s="102" t="s">
        <v>151</v>
      </c>
      <c r="C76" s="99" t="s">
        <v>143</v>
      </c>
      <c r="D76" s="103">
        <v>4.0</v>
      </c>
      <c r="E76" s="63" t="s">
        <v>152</v>
      </c>
      <c r="F76" s="70"/>
      <c r="G76" s="65">
        <v>300000.0</v>
      </c>
    </row>
    <row r="77">
      <c r="A77" s="101">
        <v>5365.0</v>
      </c>
      <c r="B77" s="102" t="s">
        <v>153</v>
      </c>
      <c r="C77" s="99" t="s">
        <v>143</v>
      </c>
      <c r="D77" s="103">
        <v>3.0</v>
      </c>
      <c r="E77" s="63" t="s">
        <v>152</v>
      </c>
      <c r="F77" s="70"/>
      <c r="G77" s="105"/>
    </row>
    <row r="78">
      <c r="A78" s="101">
        <v>5408.0</v>
      </c>
      <c r="B78" s="102" t="s">
        <v>155</v>
      </c>
      <c r="C78" s="99" t="s">
        <v>143</v>
      </c>
      <c r="D78" s="103">
        <v>2.0</v>
      </c>
      <c r="E78" s="63" t="s">
        <v>140</v>
      </c>
      <c r="F78" s="70"/>
      <c r="G78" s="65">
        <v>60000.0</v>
      </c>
    </row>
    <row r="79">
      <c r="A79" s="101">
        <v>5402.0</v>
      </c>
      <c r="B79" s="102" t="s">
        <v>156</v>
      </c>
      <c r="C79" s="99"/>
      <c r="D79" s="103">
        <v>1.0</v>
      </c>
      <c r="E79" s="63" t="s">
        <v>140</v>
      </c>
      <c r="F79" s="70"/>
      <c r="G79" s="65">
        <v>60000.0</v>
      </c>
    </row>
    <row r="80">
      <c r="A80" s="101">
        <v>5395.0</v>
      </c>
      <c r="B80" s="102" t="s">
        <v>157</v>
      </c>
      <c r="C80" s="99" t="s">
        <v>143</v>
      </c>
      <c r="D80" s="103">
        <v>5.0</v>
      </c>
      <c r="E80" s="63" t="s">
        <v>140</v>
      </c>
      <c r="F80" s="70"/>
      <c r="G80" s="65">
        <v>60000.0</v>
      </c>
    </row>
    <row r="81">
      <c r="A81" s="101">
        <v>5399.0</v>
      </c>
      <c r="B81" s="102" t="s">
        <v>158</v>
      </c>
      <c r="C81" s="99" t="s">
        <v>143</v>
      </c>
      <c r="D81" s="103">
        <v>3.0</v>
      </c>
      <c r="E81" s="63" t="s">
        <v>159</v>
      </c>
      <c r="F81" s="70"/>
      <c r="G81" s="105"/>
    </row>
    <row r="82">
      <c r="A82" s="101">
        <v>5407.0</v>
      </c>
      <c r="B82" s="102" t="s">
        <v>160</v>
      </c>
      <c r="C82" s="99" t="s">
        <v>143</v>
      </c>
      <c r="D82" s="103">
        <v>2.0</v>
      </c>
      <c r="E82" s="63" t="s">
        <v>159</v>
      </c>
      <c r="F82" s="70"/>
      <c r="G82" s="65">
        <v>280000.0</v>
      </c>
    </row>
    <row r="83">
      <c r="A83" s="101"/>
      <c r="B83" s="102"/>
      <c r="C83" s="99"/>
      <c r="D83" s="103"/>
      <c r="E83" s="63"/>
      <c r="F83" s="70"/>
      <c r="G83" s="105"/>
    </row>
    <row r="84">
      <c r="A84" s="101">
        <v>5828.0</v>
      </c>
      <c r="B84" s="102" t="s">
        <v>161</v>
      </c>
      <c r="C84" s="99"/>
      <c r="D84" s="103">
        <v>1.0</v>
      </c>
      <c r="E84" s="63" t="s">
        <v>162</v>
      </c>
      <c r="F84" s="70"/>
      <c r="G84" s="105"/>
    </row>
    <row r="85">
      <c r="A85" s="101">
        <v>6106.0</v>
      </c>
      <c r="B85" s="102" t="s">
        <v>163</v>
      </c>
      <c r="C85" s="99"/>
      <c r="D85" s="103">
        <v>1.0</v>
      </c>
      <c r="E85" s="63" t="s">
        <v>164</v>
      </c>
      <c r="F85" s="70"/>
      <c r="G85" s="105"/>
    </row>
    <row r="86">
      <c r="A86" s="101">
        <v>5820.0</v>
      </c>
      <c r="B86" s="102" t="s">
        <v>165</v>
      </c>
      <c r="C86" s="99"/>
      <c r="D86" s="103">
        <v>1.0</v>
      </c>
      <c r="E86" s="63" t="s">
        <v>166</v>
      </c>
      <c r="F86" s="70"/>
      <c r="G86" s="105"/>
    </row>
    <row r="87">
      <c r="A87" s="101"/>
      <c r="B87" s="102" t="s">
        <v>165</v>
      </c>
      <c r="C87" s="99"/>
      <c r="D87" s="103">
        <v>2.0</v>
      </c>
      <c r="E87" s="63" t="s">
        <v>168</v>
      </c>
      <c r="F87" s="70"/>
      <c r="G87" s="105"/>
    </row>
    <row r="88">
      <c r="A88" s="101">
        <v>5827.0</v>
      </c>
      <c r="B88" s="102" t="s">
        <v>169</v>
      </c>
      <c r="C88" s="99"/>
      <c r="D88" s="103">
        <v>1.0</v>
      </c>
      <c r="E88" s="63" t="s">
        <v>170</v>
      </c>
      <c r="F88" s="70"/>
      <c r="G88" s="105"/>
    </row>
    <row r="89">
      <c r="A89" s="101"/>
      <c r="B89" s="102"/>
      <c r="C89" s="99"/>
      <c r="D89" s="103"/>
      <c r="E89" s="63"/>
      <c r="F89" s="70"/>
      <c r="G89" s="105"/>
    </row>
    <row r="90">
      <c r="A90" s="101">
        <v>5260.0</v>
      </c>
      <c r="B90" s="102" t="s">
        <v>171</v>
      </c>
      <c r="C90" s="99"/>
      <c r="D90" s="103">
        <v>1.0</v>
      </c>
      <c r="E90" s="63" t="s">
        <v>172</v>
      </c>
      <c r="F90" s="70"/>
      <c r="G90" s="65">
        <v>100000.0</v>
      </c>
    </row>
    <row r="91">
      <c r="A91" s="101">
        <v>5261.0</v>
      </c>
      <c r="B91" s="102" t="s">
        <v>173</v>
      </c>
      <c r="C91" s="99"/>
      <c r="D91" s="103">
        <v>1.0</v>
      </c>
      <c r="E91" s="63" t="s">
        <v>172</v>
      </c>
      <c r="F91" s="70"/>
      <c r="G91" s="65">
        <v>100000.0</v>
      </c>
    </row>
    <row r="92">
      <c r="A92" s="101"/>
      <c r="B92" s="102"/>
      <c r="C92" s="99"/>
      <c r="D92" s="103"/>
      <c r="E92" s="63"/>
      <c r="F92" s="70"/>
      <c r="G92" s="105"/>
    </row>
    <row r="93">
      <c r="A93" s="101">
        <v>5667.0</v>
      </c>
      <c r="B93" s="102" t="s">
        <v>174</v>
      </c>
      <c r="C93" s="99" t="s">
        <v>143</v>
      </c>
      <c r="D93" s="103">
        <v>6.0</v>
      </c>
      <c r="E93" s="63" t="s">
        <v>140</v>
      </c>
      <c r="F93" s="70"/>
      <c r="G93" s="65">
        <v>30000.0</v>
      </c>
    </row>
    <row r="94">
      <c r="A94" s="101">
        <v>5676.0</v>
      </c>
      <c r="B94" s="102" t="s">
        <v>175</v>
      </c>
      <c r="C94" s="99"/>
      <c r="D94" s="103">
        <v>1.0</v>
      </c>
      <c r="E94" s="63" t="s">
        <v>140</v>
      </c>
      <c r="F94" s="70"/>
      <c r="G94" s="65">
        <v>30000.0</v>
      </c>
    </row>
    <row r="95">
      <c r="A95" s="101">
        <v>5666.0</v>
      </c>
      <c r="B95" s="102" t="s">
        <v>176</v>
      </c>
      <c r="C95" s="99"/>
      <c r="D95" s="103">
        <v>1.0</v>
      </c>
      <c r="E95" s="63" t="s">
        <v>140</v>
      </c>
      <c r="F95" s="70"/>
      <c r="G95" s="65">
        <v>30000.0</v>
      </c>
    </row>
    <row r="96">
      <c r="A96" s="101"/>
      <c r="B96" s="102" t="s">
        <v>177</v>
      </c>
      <c r="C96" s="99"/>
      <c r="D96" s="103"/>
      <c r="E96" s="63" t="s">
        <v>136</v>
      </c>
      <c r="F96" s="70"/>
      <c r="G96" s="65">
        <v>20000.0</v>
      </c>
    </row>
    <row r="97">
      <c r="A97" s="101">
        <v>5678.0</v>
      </c>
      <c r="B97" s="102" t="s">
        <v>178</v>
      </c>
      <c r="C97" s="99"/>
      <c r="D97" s="103">
        <v>1.0</v>
      </c>
      <c r="E97" s="63" t="s">
        <v>179</v>
      </c>
      <c r="F97" s="70"/>
      <c r="G97" s="65">
        <v>100000.0</v>
      </c>
    </row>
    <row r="98">
      <c r="A98" s="101">
        <v>5677.0</v>
      </c>
      <c r="B98" s="102" t="s">
        <v>180</v>
      </c>
      <c r="C98" s="99" t="s">
        <v>143</v>
      </c>
      <c r="D98" s="103">
        <v>4.0</v>
      </c>
      <c r="E98" s="63" t="s">
        <v>179</v>
      </c>
      <c r="F98" s="70"/>
      <c r="G98" s="65">
        <v>100000.0</v>
      </c>
    </row>
    <row r="99">
      <c r="A99" s="101">
        <v>5659.0</v>
      </c>
      <c r="B99" s="102" t="s">
        <v>181</v>
      </c>
      <c r="C99" s="99"/>
      <c r="D99" s="103">
        <v>1.0</v>
      </c>
      <c r="E99" s="63" t="s">
        <v>140</v>
      </c>
      <c r="F99" s="70"/>
      <c r="G99" s="65">
        <v>100000.0</v>
      </c>
    </row>
    <row r="100">
      <c r="A100" s="101">
        <v>5707.0</v>
      </c>
      <c r="B100" s="102" t="s">
        <v>182</v>
      </c>
      <c r="C100" s="99"/>
      <c r="D100" s="103">
        <v>1.0</v>
      </c>
      <c r="E100" s="63" t="s">
        <v>183</v>
      </c>
      <c r="F100" s="70"/>
      <c r="G100" s="105"/>
    </row>
    <row r="101">
      <c r="A101" s="101">
        <v>5670.0</v>
      </c>
      <c r="B101" s="102" t="s">
        <v>184</v>
      </c>
      <c r="C101" s="99"/>
      <c r="D101" s="103">
        <v>1.0</v>
      </c>
      <c r="E101" s="63"/>
      <c r="F101" s="70"/>
      <c r="G101" s="65">
        <v>30000.0</v>
      </c>
    </row>
    <row r="102">
      <c r="A102" s="101">
        <v>5672.0</v>
      </c>
      <c r="B102" s="102" t="s">
        <v>185</v>
      </c>
      <c r="C102" s="99" t="s">
        <v>143</v>
      </c>
      <c r="D102" s="103">
        <v>2.0</v>
      </c>
      <c r="E102" s="63" t="s">
        <v>186</v>
      </c>
      <c r="F102" s="70"/>
      <c r="G102" s="65">
        <v>30000.0</v>
      </c>
    </row>
    <row r="103">
      <c r="A103" s="101"/>
      <c r="B103" s="102"/>
      <c r="C103" s="99"/>
      <c r="D103" s="103"/>
      <c r="E103" s="63"/>
      <c r="F103" s="70"/>
      <c r="G103" s="105"/>
    </row>
    <row r="104">
      <c r="A104" s="101">
        <v>5660.0</v>
      </c>
      <c r="B104" s="102" t="s">
        <v>187</v>
      </c>
      <c r="C104" s="99"/>
      <c r="D104" s="103">
        <v>1.0</v>
      </c>
      <c r="E104" s="91" t="s">
        <v>188</v>
      </c>
      <c r="F104" s="70"/>
      <c r="G104" s="65">
        <v>120000.0</v>
      </c>
    </row>
    <row r="105">
      <c r="A105" s="101">
        <v>5713.0</v>
      </c>
      <c r="B105" s="102" t="s">
        <v>189</v>
      </c>
      <c r="C105" s="99"/>
      <c r="D105" s="103">
        <v>1.0</v>
      </c>
      <c r="E105" s="91" t="s">
        <v>188</v>
      </c>
      <c r="F105" s="70"/>
      <c r="G105" s="65">
        <v>120000.0</v>
      </c>
    </row>
    <row r="106">
      <c r="A106" s="101">
        <v>5712.0</v>
      </c>
      <c r="B106" s="102" t="s">
        <v>190</v>
      </c>
      <c r="C106" s="99"/>
      <c r="D106" s="103">
        <v>1.0</v>
      </c>
      <c r="E106" s="91" t="s">
        <v>188</v>
      </c>
      <c r="F106" s="70"/>
      <c r="G106" s="65">
        <v>120000.0</v>
      </c>
    </row>
    <row r="107">
      <c r="A107" s="101"/>
      <c r="B107" s="102"/>
      <c r="C107" s="99"/>
      <c r="D107" s="103"/>
      <c r="E107" s="63"/>
      <c r="F107" s="70"/>
      <c r="G107" s="105"/>
    </row>
    <row r="108">
      <c r="A108" s="101"/>
      <c r="B108" s="102"/>
      <c r="C108" s="99"/>
      <c r="D108" s="103"/>
      <c r="E108" s="63"/>
      <c r="F108" s="70"/>
      <c r="G108" s="105"/>
    </row>
    <row r="109">
      <c r="A109" s="101"/>
      <c r="B109" s="102"/>
      <c r="C109" s="99"/>
      <c r="D109" s="103"/>
      <c r="E109" s="63"/>
      <c r="F109" s="70"/>
      <c r="G109" s="105"/>
    </row>
    <row r="110">
      <c r="A110" s="101"/>
      <c r="B110" s="102"/>
      <c r="C110" s="99"/>
      <c r="D110" s="103"/>
      <c r="E110" s="63"/>
      <c r="F110" s="70"/>
      <c r="G110" s="105"/>
    </row>
    <row r="111">
      <c r="A111" s="101"/>
      <c r="B111" s="102"/>
      <c r="C111" s="99"/>
      <c r="D111" s="103"/>
      <c r="E111" s="63"/>
      <c r="F111" s="70"/>
      <c r="G111" s="105"/>
    </row>
    <row r="112">
      <c r="A112" s="101"/>
      <c r="B112" s="102"/>
      <c r="C112" s="99"/>
      <c r="D112" s="103"/>
      <c r="E112" s="63"/>
      <c r="F112" s="70"/>
      <c r="G112" s="105"/>
    </row>
    <row r="113">
      <c r="A113" s="101"/>
      <c r="B113" s="102"/>
      <c r="C113" s="99"/>
      <c r="D113" s="103"/>
      <c r="E113" s="63"/>
      <c r="F113" s="70"/>
      <c r="G113" s="105"/>
    </row>
    <row r="114">
      <c r="A114" s="101"/>
      <c r="B114" s="102"/>
      <c r="C114" s="99"/>
      <c r="D114" s="103"/>
      <c r="E114" s="63"/>
      <c r="F114" s="70"/>
      <c r="G114" s="105"/>
    </row>
    <row r="115">
      <c r="A115" s="101"/>
      <c r="B115" s="102"/>
      <c r="C115" s="99"/>
      <c r="D115" s="103"/>
      <c r="E115" s="63"/>
      <c r="F115" s="70"/>
      <c r="G115" s="105"/>
    </row>
    <row r="116">
      <c r="A116" s="101"/>
      <c r="B116" s="102"/>
      <c r="C116" s="99"/>
      <c r="D116" s="103"/>
      <c r="E116" s="63"/>
      <c r="F116" s="70"/>
      <c r="G116" s="105"/>
    </row>
    <row r="117">
      <c r="A117" s="101"/>
      <c r="B117" s="102"/>
      <c r="C117" s="99"/>
      <c r="D117" s="103"/>
      <c r="E117" s="63"/>
      <c r="F117" s="70"/>
      <c r="G117" s="105"/>
    </row>
    <row r="118">
      <c r="A118" s="101"/>
      <c r="B118" s="102"/>
      <c r="C118" s="99"/>
      <c r="D118" s="103"/>
      <c r="E118" s="63"/>
      <c r="F118" s="70"/>
      <c r="G118" s="105"/>
    </row>
    <row r="119">
      <c r="A119" s="101"/>
      <c r="B119" s="102"/>
      <c r="C119" s="99"/>
      <c r="D119" s="103"/>
      <c r="E119" s="63"/>
      <c r="F119" s="70"/>
      <c r="G119" s="105"/>
    </row>
    <row r="120">
      <c r="A120" s="101"/>
      <c r="B120" s="102"/>
      <c r="C120" s="99"/>
      <c r="D120" s="103"/>
      <c r="E120" s="63"/>
      <c r="F120" s="70"/>
      <c r="G120" s="105"/>
    </row>
    <row r="121">
      <c r="A121" s="101"/>
      <c r="B121" s="102"/>
      <c r="C121" s="99"/>
      <c r="D121" s="103"/>
      <c r="E121" s="63"/>
      <c r="F121" s="70"/>
      <c r="G121" s="105"/>
    </row>
    <row r="122">
      <c r="A122" s="101"/>
      <c r="B122" s="102"/>
      <c r="C122" s="99"/>
      <c r="D122" s="103"/>
      <c r="E122" s="63"/>
      <c r="F122" s="70"/>
      <c r="G122" s="105"/>
    </row>
    <row r="123">
      <c r="A123" s="101"/>
      <c r="B123" s="102"/>
      <c r="C123" s="99"/>
      <c r="D123" s="103"/>
      <c r="E123" s="63"/>
      <c r="F123" s="70"/>
      <c r="G123" s="105"/>
    </row>
    <row r="124">
      <c r="A124" s="101"/>
      <c r="B124" s="102"/>
      <c r="C124" s="99"/>
      <c r="D124" s="103"/>
      <c r="E124" s="63"/>
      <c r="F124" s="70"/>
      <c r="G124" s="105"/>
    </row>
    <row r="125">
      <c r="A125" s="101"/>
      <c r="B125" s="102"/>
      <c r="C125" s="99"/>
      <c r="D125" s="103"/>
      <c r="E125" s="63"/>
      <c r="F125" s="70"/>
      <c r="G125" s="105"/>
    </row>
    <row r="126">
      <c r="A126" s="101"/>
      <c r="B126" s="102"/>
      <c r="C126" s="99"/>
      <c r="D126" s="103"/>
      <c r="E126" s="63"/>
      <c r="F126" s="70"/>
      <c r="G126" s="105"/>
    </row>
    <row r="127">
      <c r="A127" s="101"/>
      <c r="B127" s="102"/>
      <c r="C127" s="99"/>
      <c r="D127" s="103"/>
      <c r="E127" s="63"/>
      <c r="F127" s="70"/>
      <c r="G127" s="105"/>
    </row>
    <row r="128">
      <c r="A128" s="101"/>
      <c r="B128" s="102"/>
      <c r="C128" s="99"/>
      <c r="D128" s="103"/>
      <c r="E128" s="63"/>
      <c r="F128" s="70"/>
      <c r="G128" s="105"/>
    </row>
    <row r="129">
      <c r="A129" s="101"/>
      <c r="B129" s="102"/>
      <c r="C129" s="99"/>
      <c r="D129" s="103"/>
      <c r="E129" s="63"/>
      <c r="F129" s="70"/>
      <c r="G129" s="105"/>
    </row>
    <row r="130">
      <c r="A130" s="101"/>
      <c r="B130" s="102"/>
      <c r="C130" s="99"/>
      <c r="D130" s="103"/>
      <c r="E130" s="63"/>
      <c r="F130" s="70"/>
      <c r="G130" s="105"/>
    </row>
    <row r="131">
      <c r="A131" s="101"/>
      <c r="B131" s="102"/>
      <c r="C131" s="99"/>
      <c r="D131" s="103"/>
      <c r="E131" s="63"/>
      <c r="F131" s="70"/>
      <c r="G131" s="105"/>
    </row>
    <row r="132">
      <c r="A132" s="101"/>
      <c r="B132" s="102"/>
      <c r="C132" s="99"/>
      <c r="D132" s="103"/>
      <c r="E132" s="63"/>
      <c r="F132" s="70"/>
      <c r="G132" s="105"/>
    </row>
    <row r="133">
      <c r="A133" s="101"/>
      <c r="B133" s="102"/>
      <c r="C133" s="99"/>
      <c r="D133" s="103"/>
      <c r="E133" s="63"/>
      <c r="F133" s="70"/>
      <c r="G133" s="105"/>
    </row>
    <row r="134">
      <c r="A134" s="101"/>
      <c r="B134" s="102"/>
      <c r="C134" s="99"/>
      <c r="D134" s="103"/>
      <c r="E134" s="63"/>
      <c r="F134" s="70"/>
      <c r="G134" s="105"/>
    </row>
    <row r="135">
      <c r="A135" s="101"/>
      <c r="B135" s="102"/>
      <c r="C135" s="99"/>
      <c r="D135" s="103"/>
      <c r="E135" s="63"/>
      <c r="F135" s="70"/>
      <c r="G135" s="105"/>
    </row>
    <row r="136">
      <c r="A136" s="101"/>
      <c r="B136" s="102"/>
      <c r="C136" s="99"/>
      <c r="D136" s="103"/>
      <c r="E136" s="63"/>
      <c r="F136" s="70"/>
      <c r="G136" s="105"/>
    </row>
    <row r="137">
      <c r="A137" s="101"/>
      <c r="B137" s="102"/>
      <c r="C137" s="99"/>
      <c r="D137" s="103"/>
      <c r="E137" s="63"/>
      <c r="F137" s="70"/>
      <c r="G137" s="105"/>
    </row>
    <row r="138">
      <c r="A138" s="101"/>
      <c r="B138" s="102"/>
      <c r="C138" s="99"/>
      <c r="D138" s="103"/>
      <c r="E138" s="63"/>
      <c r="F138" s="70"/>
      <c r="G138" s="105"/>
    </row>
    <row r="139">
      <c r="A139" s="101"/>
      <c r="B139" s="102"/>
      <c r="C139" s="99"/>
      <c r="D139" s="103"/>
      <c r="E139" s="63"/>
      <c r="F139" s="70"/>
      <c r="G139" s="105"/>
    </row>
    <row r="140">
      <c r="A140" s="101"/>
      <c r="B140" s="102"/>
      <c r="C140" s="99"/>
      <c r="D140" s="103"/>
      <c r="E140" s="63"/>
      <c r="F140" s="70"/>
      <c r="G140" s="105"/>
    </row>
    <row r="141">
      <c r="A141" s="101"/>
      <c r="B141" s="102"/>
      <c r="C141" s="99"/>
      <c r="D141" s="103"/>
      <c r="E141" s="63"/>
      <c r="F141" s="70"/>
      <c r="G141" s="105"/>
    </row>
    <row r="142">
      <c r="A142" s="101"/>
      <c r="B142" s="102"/>
      <c r="C142" s="99"/>
      <c r="D142" s="103"/>
      <c r="E142" s="63"/>
      <c r="F142" s="70"/>
      <c r="G142" s="105"/>
    </row>
    <row r="143">
      <c r="A143" s="101"/>
      <c r="B143" s="102"/>
      <c r="C143" s="99"/>
      <c r="D143" s="103"/>
      <c r="E143" s="63"/>
      <c r="F143" s="70"/>
      <c r="G143" s="105"/>
    </row>
    <row r="144">
      <c r="A144" s="101"/>
      <c r="B144" s="102"/>
      <c r="C144" s="99"/>
      <c r="D144" s="103"/>
      <c r="E144" s="63"/>
      <c r="F144" s="70"/>
      <c r="G144" s="105"/>
    </row>
    <row r="145">
      <c r="A145" s="101"/>
      <c r="B145" s="102"/>
      <c r="C145" s="99"/>
      <c r="D145" s="103"/>
      <c r="E145" s="63"/>
      <c r="F145" s="70"/>
      <c r="G145" s="105"/>
    </row>
    <row r="146">
      <c r="A146" s="101"/>
      <c r="B146" s="102"/>
      <c r="C146" s="99"/>
      <c r="D146" s="103"/>
      <c r="E146" s="63"/>
      <c r="F146" s="70"/>
      <c r="G146" s="105"/>
    </row>
    <row r="147">
      <c r="A147" s="101"/>
      <c r="B147" s="102"/>
      <c r="C147" s="99"/>
      <c r="D147" s="103"/>
      <c r="E147" s="63"/>
      <c r="F147" s="70"/>
      <c r="G147" s="105"/>
    </row>
    <row r="148">
      <c r="A148" s="101"/>
      <c r="B148" s="102"/>
      <c r="C148" s="99"/>
      <c r="D148" s="103"/>
      <c r="E148" s="63"/>
      <c r="F148" s="70"/>
      <c r="G148" s="105"/>
    </row>
    <row r="149">
      <c r="A149" s="101"/>
      <c r="B149" s="102"/>
      <c r="C149" s="99"/>
      <c r="D149" s="103"/>
      <c r="E149" s="63"/>
      <c r="F149" s="70"/>
      <c r="G149" s="105"/>
    </row>
    <row r="150">
      <c r="A150" s="101"/>
      <c r="B150" s="102"/>
      <c r="C150" s="99"/>
      <c r="D150" s="103"/>
      <c r="E150" s="63"/>
      <c r="F150" s="70"/>
      <c r="G150" s="105"/>
    </row>
    <row r="151">
      <c r="A151" s="101"/>
      <c r="B151" s="102"/>
      <c r="C151" s="99"/>
      <c r="D151" s="103"/>
      <c r="E151" s="63"/>
      <c r="F151" s="70"/>
      <c r="G151" s="105"/>
    </row>
    <row r="152">
      <c r="A152" s="101"/>
      <c r="B152" s="102"/>
      <c r="C152" s="99"/>
      <c r="D152" s="103"/>
      <c r="E152" s="63"/>
      <c r="F152" s="70"/>
      <c r="G152" s="105"/>
    </row>
    <row r="153">
      <c r="A153" s="101"/>
      <c r="B153" s="102"/>
      <c r="C153" s="99"/>
      <c r="D153" s="103"/>
      <c r="E153" s="63"/>
      <c r="F153" s="70"/>
      <c r="G153" s="105"/>
    </row>
    <row r="154">
      <c r="A154" s="101"/>
      <c r="B154" s="102"/>
      <c r="C154" s="99"/>
      <c r="D154" s="103"/>
      <c r="E154" s="63"/>
      <c r="F154" s="70"/>
      <c r="G154" s="105"/>
    </row>
    <row r="155">
      <c r="A155" s="101"/>
      <c r="B155" s="102"/>
      <c r="C155" s="99"/>
      <c r="D155" s="103"/>
      <c r="E155" s="63"/>
      <c r="F155" s="70"/>
      <c r="G155" s="105"/>
    </row>
    <row r="156">
      <c r="A156" s="101"/>
      <c r="B156" s="102"/>
      <c r="C156" s="99"/>
      <c r="D156" s="103"/>
      <c r="E156" s="63"/>
      <c r="F156" s="70"/>
      <c r="G156" s="105"/>
    </row>
    <row r="157">
      <c r="A157" s="101"/>
      <c r="B157" s="102"/>
      <c r="C157" s="99"/>
      <c r="D157" s="103"/>
      <c r="E157" s="63"/>
      <c r="F157" s="70"/>
      <c r="G157" s="105"/>
    </row>
    <row r="158">
      <c r="A158" s="101"/>
      <c r="B158" s="102"/>
      <c r="C158" s="99"/>
      <c r="D158" s="103"/>
      <c r="E158" s="63"/>
      <c r="F158" s="70"/>
      <c r="G158" s="105"/>
    </row>
    <row r="159">
      <c r="A159" s="101"/>
      <c r="B159" s="102"/>
      <c r="C159" s="99"/>
      <c r="D159" s="103"/>
      <c r="E159" s="63"/>
      <c r="F159" s="70"/>
      <c r="G159" s="105"/>
    </row>
    <row r="160">
      <c r="A160" s="101"/>
      <c r="B160" s="102"/>
      <c r="C160" s="99"/>
      <c r="D160" s="103"/>
      <c r="E160" s="63"/>
      <c r="F160" s="70"/>
      <c r="G160" s="105"/>
    </row>
    <row r="161">
      <c r="A161" s="101"/>
      <c r="B161" s="102"/>
      <c r="C161" s="99"/>
      <c r="D161" s="103"/>
      <c r="E161" s="63"/>
      <c r="F161" s="70"/>
      <c r="G161" s="105"/>
    </row>
    <row r="162">
      <c r="A162" s="101"/>
      <c r="B162" s="102"/>
      <c r="C162" s="99"/>
      <c r="D162" s="103"/>
      <c r="E162" s="63"/>
      <c r="F162" s="70"/>
      <c r="G162" s="105"/>
    </row>
    <row r="163">
      <c r="A163" s="101"/>
      <c r="B163" s="102"/>
      <c r="C163" s="99"/>
      <c r="D163" s="103"/>
      <c r="E163" s="63"/>
      <c r="F163" s="70"/>
      <c r="G163" s="105"/>
    </row>
    <row r="164">
      <c r="A164" s="101"/>
      <c r="B164" s="102"/>
      <c r="C164" s="99"/>
      <c r="D164" s="103"/>
      <c r="E164" s="63"/>
      <c r="F164" s="70"/>
      <c r="G164" s="105"/>
    </row>
    <row r="165">
      <c r="A165" s="101"/>
      <c r="B165" s="102"/>
      <c r="C165" s="99"/>
      <c r="D165" s="103"/>
      <c r="E165" s="63"/>
      <c r="F165" s="70"/>
      <c r="G165" s="105"/>
    </row>
    <row r="166">
      <c r="A166" s="101"/>
      <c r="B166" s="102"/>
      <c r="C166" s="99"/>
      <c r="D166" s="103"/>
      <c r="E166" s="63"/>
      <c r="F166" s="70"/>
      <c r="G166" s="105"/>
    </row>
    <row r="167">
      <c r="A167" s="101"/>
      <c r="B167" s="102"/>
      <c r="C167" s="99"/>
      <c r="D167" s="103"/>
      <c r="E167" s="63"/>
      <c r="F167" s="70"/>
      <c r="G167" s="105"/>
    </row>
    <row r="168">
      <c r="A168" s="101"/>
      <c r="B168" s="102"/>
      <c r="C168" s="99"/>
      <c r="D168" s="103"/>
      <c r="E168" s="63"/>
      <c r="F168" s="70"/>
      <c r="G168" s="105"/>
    </row>
    <row r="169">
      <c r="A169" s="101"/>
      <c r="B169" s="102"/>
      <c r="C169" s="99"/>
      <c r="D169" s="103"/>
      <c r="E169" s="63"/>
      <c r="F169" s="70"/>
      <c r="G169" s="105"/>
    </row>
    <row r="170">
      <c r="A170" s="101"/>
      <c r="B170" s="102"/>
      <c r="C170" s="99"/>
      <c r="D170" s="103"/>
      <c r="E170" s="63"/>
      <c r="F170" s="70"/>
      <c r="G170" s="105"/>
    </row>
    <row r="171">
      <c r="A171" s="101"/>
      <c r="B171" s="102"/>
      <c r="C171" s="99"/>
      <c r="D171" s="103"/>
      <c r="E171" s="63"/>
      <c r="F171" s="70"/>
      <c r="G171" s="105"/>
    </row>
    <row r="172">
      <c r="A172" s="101"/>
      <c r="B172" s="102"/>
      <c r="C172" s="99"/>
      <c r="D172" s="103"/>
      <c r="E172" s="63"/>
      <c r="F172" s="70"/>
      <c r="G172" s="105"/>
    </row>
    <row r="173">
      <c r="A173" s="101"/>
      <c r="B173" s="102"/>
      <c r="C173" s="99"/>
      <c r="D173" s="103"/>
      <c r="E173" s="63"/>
      <c r="F173" s="70"/>
      <c r="G173" s="105"/>
    </row>
    <row r="174">
      <c r="A174" s="101"/>
      <c r="B174" s="102"/>
      <c r="C174" s="99"/>
      <c r="D174" s="103"/>
      <c r="E174" s="63"/>
      <c r="F174" s="70"/>
      <c r="G174" s="105"/>
    </row>
    <row r="175">
      <c r="A175" s="101"/>
      <c r="B175" s="102"/>
      <c r="C175" s="99"/>
      <c r="D175" s="103"/>
      <c r="E175" s="63"/>
      <c r="F175" s="70"/>
      <c r="G175" s="105"/>
    </row>
    <row r="176">
      <c r="A176" s="101"/>
      <c r="B176" s="102"/>
      <c r="C176" s="99"/>
      <c r="D176" s="103"/>
      <c r="E176" s="63"/>
      <c r="F176" s="70"/>
      <c r="G176" s="105"/>
    </row>
    <row r="177">
      <c r="A177" s="101"/>
      <c r="B177" s="102"/>
      <c r="C177" s="99"/>
      <c r="D177" s="103"/>
      <c r="E177" s="63"/>
      <c r="F177" s="70"/>
      <c r="G177" s="105"/>
    </row>
    <row r="178">
      <c r="A178" s="101"/>
      <c r="B178" s="102"/>
      <c r="C178" s="99"/>
      <c r="D178" s="103"/>
      <c r="E178" s="63"/>
      <c r="F178" s="70"/>
      <c r="G178" s="105"/>
    </row>
    <row r="179">
      <c r="A179" s="101"/>
      <c r="B179" s="102"/>
      <c r="C179" s="99"/>
      <c r="D179" s="103"/>
      <c r="E179" s="63"/>
      <c r="F179" s="70"/>
      <c r="G179" s="105"/>
    </row>
    <row r="180">
      <c r="A180" s="101"/>
      <c r="B180" s="102"/>
      <c r="C180" s="99"/>
      <c r="D180" s="103"/>
      <c r="E180" s="63"/>
      <c r="F180" s="70"/>
      <c r="G180" s="105"/>
    </row>
    <row r="181">
      <c r="A181" s="101"/>
      <c r="B181" s="102"/>
      <c r="C181" s="99"/>
      <c r="D181" s="103"/>
      <c r="E181" s="63"/>
      <c r="F181" s="70"/>
      <c r="G181" s="105"/>
    </row>
    <row r="182">
      <c r="A182" s="101"/>
      <c r="B182" s="102"/>
      <c r="C182" s="99"/>
      <c r="D182" s="103"/>
      <c r="E182" s="63"/>
      <c r="F182" s="70"/>
      <c r="G182" s="105"/>
    </row>
    <row r="183">
      <c r="A183" s="101"/>
      <c r="B183" s="102"/>
      <c r="C183" s="99"/>
      <c r="D183" s="103"/>
      <c r="E183" s="63"/>
      <c r="F183" s="70"/>
      <c r="G183" s="105"/>
    </row>
    <row r="184">
      <c r="A184" s="101"/>
      <c r="B184" s="102"/>
      <c r="C184" s="99"/>
      <c r="D184" s="103"/>
      <c r="E184" s="63"/>
      <c r="F184" s="70"/>
      <c r="G184" s="105"/>
    </row>
    <row r="185">
      <c r="A185" s="101"/>
      <c r="B185" s="102"/>
      <c r="C185" s="99"/>
      <c r="D185" s="103"/>
      <c r="E185" s="63"/>
      <c r="F185" s="70"/>
      <c r="G185" s="105"/>
    </row>
    <row r="186">
      <c r="A186" s="101"/>
      <c r="B186" s="102"/>
      <c r="C186" s="99"/>
      <c r="D186" s="103"/>
      <c r="E186" s="63"/>
      <c r="F186" s="70"/>
      <c r="G186" s="105"/>
    </row>
    <row r="187">
      <c r="A187" s="101"/>
      <c r="B187" s="102"/>
      <c r="C187" s="99"/>
      <c r="D187" s="103"/>
      <c r="E187" s="63"/>
      <c r="F187" s="70"/>
      <c r="G187" s="105"/>
    </row>
    <row r="188">
      <c r="A188" s="101"/>
      <c r="B188" s="102"/>
      <c r="C188" s="99"/>
      <c r="D188" s="103"/>
      <c r="E188" s="63"/>
      <c r="F188" s="70"/>
      <c r="G188" s="105"/>
    </row>
    <row r="189">
      <c r="A189" s="101"/>
      <c r="B189" s="102"/>
      <c r="C189" s="99"/>
      <c r="D189" s="103"/>
      <c r="E189" s="63"/>
      <c r="F189" s="70"/>
      <c r="G189" s="105"/>
    </row>
    <row r="190">
      <c r="A190" s="101"/>
      <c r="B190" s="102"/>
      <c r="C190" s="99"/>
      <c r="D190" s="103"/>
      <c r="E190" s="63"/>
      <c r="F190" s="70"/>
      <c r="G190" s="105"/>
    </row>
    <row r="191">
      <c r="A191" s="101"/>
      <c r="B191" s="102"/>
      <c r="C191" s="99"/>
      <c r="D191" s="103"/>
      <c r="E191" s="63"/>
      <c r="F191" s="70"/>
      <c r="G191" s="105"/>
    </row>
    <row r="192">
      <c r="A192" s="101"/>
      <c r="B192" s="102"/>
      <c r="C192" s="99"/>
      <c r="D192" s="103"/>
      <c r="E192" s="63"/>
      <c r="F192" s="70"/>
      <c r="G192" s="105"/>
    </row>
    <row r="193">
      <c r="A193" s="101"/>
      <c r="B193" s="102"/>
      <c r="C193" s="99"/>
      <c r="D193" s="103"/>
      <c r="E193" s="63"/>
      <c r="F193" s="70"/>
      <c r="G193" s="105"/>
    </row>
    <row r="194">
      <c r="A194" s="101"/>
      <c r="B194" s="102"/>
      <c r="C194" s="99"/>
      <c r="D194" s="103"/>
      <c r="E194" s="63"/>
      <c r="F194" s="70"/>
      <c r="G194" s="105"/>
    </row>
    <row r="195">
      <c r="A195" s="101"/>
      <c r="B195" s="102"/>
      <c r="C195" s="99"/>
      <c r="D195" s="103"/>
      <c r="E195" s="63"/>
      <c r="F195" s="70"/>
      <c r="G195" s="105"/>
    </row>
    <row r="196">
      <c r="A196" s="101"/>
      <c r="B196" s="102"/>
      <c r="C196" s="99"/>
      <c r="D196" s="103"/>
      <c r="E196" s="63"/>
      <c r="F196" s="70"/>
      <c r="G196" s="105"/>
    </row>
    <row r="197">
      <c r="A197" s="101"/>
      <c r="B197" s="102"/>
      <c r="C197" s="99"/>
      <c r="D197" s="103"/>
      <c r="E197" s="63"/>
      <c r="F197" s="70"/>
      <c r="G197" s="105"/>
    </row>
    <row r="198">
      <c r="A198" s="101"/>
      <c r="B198" s="102"/>
      <c r="C198" s="99"/>
      <c r="D198" s="103"/>
      <c r="E198" s="63"/>
      <c r="F198" s="70"/>
      <c r="G198" s="105"/>
    </row>
    <row r="199">
      <c r="A199" s="101"/>
      <c r="B199" s="102"/>
      <c r="C199" s="99"/>
      <c r="D199" s="103"/>
      <c r="E199" s="63"/>
      <c r="F199" s="70"/>
      <c r="G199" s="105"/>
    </row>
    <row r="200">
      <c r="A200" s="101"/>
      <c r="B200" s="102"/>
      <c r="C200" s="99"/>
      <c r="D200" s="103"/>
      <c r="E200" s="63"/>
      <c r="F200" s="70"/>
      <c r="G200" s="105"/>
    </row>
    <row r="201">
      <c r="A201" s="101"/>
      <c r="B201" s="102"/>
      <c r="C201" s="99"/>
      <c r="D201" s="103"/>
      <c r="E201" s="63"/>
      <c r="F201" s="70"/>
      <c r="G201" s="105"/>
    </row>
    <row r="202">
      <c r="A202" s="101"/>
      <c r="B202" s="102"/>
      <c r="C202" s="99"/>
      <c r="D202" s="103"/>
      <c r="E202" s="63"/>
      <c r="F202" s="70"/>
      <c r="G202" s="105"/>
    </row>
    <row r="203">
      <c r="A203" s="101"/>
      <c r="B203" s="102"/>
      <c r="C203" s="99"/>
      <c r="D203" s="103"/>
      <c r="E203" s="63"/>
      <c r="F203" s="70"/>
      <c r="G203" s="105"/>
    </row>
    <row r="204">
      <c r="A204" s="101"/>
      <c r="B204" s="102"/>
      <c r="C204" s="99"/>
      <c r="D204" s="103"/>
      <c r="E204" s="63"/>
      <c r="F204" s="70"/>
      <c r="G204" s="105"/>
    </row>
    <row r="205">
      <c r="A205" s="101"/>
      <c r="B205" s="102"/>
      <c r="C205" s="99"/>
      <c r="D205" s="103"/>
      <c r="E205" s="63"/>
      <c r="F205" s="70"/>
      <c r="G205" s="105"/>
    </row>
    <row r="206">
      <c r="A206" s="101"/>
      <c r="B206" s="102"/>
      <c r="C206" s="99"/>
      <c r="D206" s="103"/>
      <c r="E206" s="63"/>
      <c r="F206" s="70"/>
      <c r="G206" s="105"/>
    </row>
    <row r="207">
      <c r="A207" s="101"/>
      <c r="B207" s="102"/>
      <c r="C207" s="99"/>
      <c r="D207" s="103"/>
      <c r="E207" s="63"/>
      <c r="F207" s="70"/>
      <c r="G207" s="105"/>
    </row>
    <row r="208">
      <c r="A208" s="101"/>
      <c r="B208" s="102"/>
      <c r="C208" s="99"/>
      <c r="D208" s="103"/>
      <c r="E208" s="63"/>
      <c r="F208" s="70"/>
      <c r="G208" s="105"/>
    </row>
    <row r="209">
      <c r="A209" s="101"/>
      <c r="B209" s="102"/>
      <c r="C209" s="99"/>
      <c r="D209" s="103"/>
      <c r="E209" s="63"/>
      <c r="F209" s="70"/>
      <c r="G209" s="105"/>
    </row>
    <row r="210">
      <c r="A210" s="101"/>
      <c r="B210" s="102"/>
      <c r="C210" s="99"/>
      <c r="D210" s="103"/>
      <c r="E210" s="63"/>
      <c r="F210" s="70"/>
      <c r="G210" s="105"/>
    </row>
    <row r="211">
      <c r="A211" s="101"/>
      <c r="B211" s="102"/>
      <c r="C211" s="99"/>
      <c r="D211" s="103"/>
      <c r="E211" s="63"/>
      <c r="F211" s="70"/>
      <c r="G211" s="105"/>
    </row>
    <row r="212">
      <c r="A212" s="101"/>
      <c r="B212" s="102"/>
      <c r="C212" s="99"/>
      <c r="D212" s="103"/>
      <c r="E212" s="63"/>
      <c r="F212" s="70"/>
      <c r="G212" s="105"/>
    </row>
    <row r="213">
      <c r="A213" s="101"/>
      <c r="B213" s="102"/>
      <c r="C213" s="99"/>
      <c r="D213" s="103"/>
      <c r="E213" s="63"/>
      <c r="F213" s="70"/>
      <c r="G213" s="105"/>
    </row>
    <row r="214">
      <c r="A214" s="101"/>
      <c r="B214" s="102"/>
      <c r="C214" s="99"/>
      <c r="D214" s="103"/>
      <c r="E214" s="63"/>
      <c r="F214" s="70"/>
      <c r="G214" s="105"/>
    </row>
    <row r="215">
      <c r="A215" s="101"/>
      <c r="B215" s="102"/>
      <c r="C215" s="99"/>
      <c r="D215" s="103"/>
      <c r="E215" s="63"/>
      <c r="F215" s="70"/>
      <c r="G215" s="105"/>
    </row>
    <row r="216">
      <c r="A216" s="101"/>
      <c r="B216" s="102"/>
      <c r="C216" s="99"/>
      <c r="D216" s="103"/>
      <c r="E216" s="63"/>
      <c r="F216" s="70"/>
      <c r="G216" s="105"/>
    </row>
    <row r="217">
      <c r="A217" s="101"/>
      <c r="B217" s="102"/>
      <c r="C217" s="99"/>
      <c r="D217" s="103"/>
      <c r="E217" s="63"/>
      <c r="F217" s="70"/>
      <c r="G217" s="105"/>
    </row>
    <row r="218">
      <c r="A218" s="101"/>
      <c r="B218" s="102"/>
      <c r="C218" s="99"/>
      <c r="D218" s="103"/>
      <c r="E218" s="63"/>
      <c r="F218" s="70"/>
      <c r="G218" s="105"/>
    </row>
    <row r="219">
      <c r="A219" s="101"/>
      <c r="B219" s="102"/>
      <c r="C219" s="99"/>
      <c r="D219" s="103"/>
      <c r="E219" s="63"/>
      <c r="F219" s="70"/>
      <c r="G219" s="105"/>
    </row>
    <row r="220">
      <c r="A220" s="101"/>
      <c r="B220" s="102"/>
      <c r="C220" s="99"/>
      <c r="D220" s="103"/>
      <c r="E220" s="63"/>
      <c r="F220" s="70"/>
      <c r="G220" s="105"/>
    </row>
    <row r="221">
      <c r="A221" s="101"/>
      <c r="B221" s="102"/>
      <c r="C221" s="99"/>
      <c r="D221" s="103"/>
      <c r="E221" s="63"/>
      <c r="F221" s="70"/>
      <c r="G221" s="105"/>
    </row>
    <row r="222">
      <c r="A222" s="101"/>
      <c r="B222" s="102"/>
      <c r="C222" s="99"/>
      <c r="D222" s="103"/>
      <c r="E222" s="63"/>
      <c r="F222" s="70"/>
      <c r="G222" s="105"/>
    </row>
    <row r="223">
      <c r="A223" s="101"/>
      <c r="B223" s="102"/>
      <c r="C223" s="99"/>
      <c r="D223" s="103"/>
      <c r="E223" s="63"/>
      <c r="F223" s="70"/>
      <c r="G223" s="105"/>
    </row>
    <row r="224">
      <c r="A224" s="101"/>
      <c r="B224" s="102"/>
      <c r="C224" s="99"/>
      <c r="D224" s="103"/>
      <c r="E224" s="63"/>
      <c r="F224" s="70"/>
      <c r="G224" s="105"/>
    </row>
    <row r="225">
      <c r="A225" s="101"/>
      <c r="B225" s="102"/>
      <c r="C225" s="99"/>
      <c r="D225" s="103"/>
      <c r="E225" s="63"/>
      <c r="F225" s="70"/>
      <c r="G225" s="105"/>
    </row>
    <row r="226">
      <c r="A226" s="101"/>
      <c r="B226" s="102"/>
      <c r="C226" s="99"/>
      <c r="D226" s="103"/>
      <c r="E226" s="63"/>
      <c r="F226" s="70"/>
      <c r="G226" s="105"/>
    </row>
    <row r="227">
      <c r="A227" s="101"/>
      <c r="B227" s="102"/>
      <c r="C227" s="99"/>
      <c r="D227" s="103"/>
      <c r="E227" s="63"/>
      <c r="F227" s="70"/>
      <c r="G227" s="105"/>
    </row>
    <row r="228">
      <c r="A228" s="101"/>
      <c r="B228" s="102"/>
      <c r="C228" s="99"/>
      <c r="D228" s="103"/>
      <c r="E228" s="63"/>
      <c r="F228" s="70"/>
      <c r="G228" s="105"/>
    </row>
    <row r="229">
      <c r="A229" s="101"/>
      <c r="B229" s="102"/>
      <c r="C229" s="99"/>
      <c r="D229" s="103"/>
      <c r="E229" s="63"/>
      <c r="F229" s="70"/>
      <c r="G229" s="105"/>
    </row>
    <row r="230">
      <c r="A230" s="101"/>
      <c r="B230" s="102"/>
      <c r="C230" s="99"/>
      <c r="D230" s="103"/>
      <c r="E230" s="63"/>
      <c r="F230" s="70"/>
      <c r="G230" s="105"/>
    </row>
    <row r="231">
      <c r="A231" s="101"/>
      <c r="B231" s="102"/>
      <c r="C231" s="99"/>
      <c r="D231" s="103"/>
      <c r="E231" s="63"/>
      <c r="F231" s="70"/>
      <c r="G231" s="105"/>
    </row>
    <row r="232">
      <c r="A232" s="101"/>
      <c r="B232" s="102"/>
      <c r="C232" s="99"/>
      <c r="D232" s="103"/>
      <c r="E232" s="63"/>
      <c r="F232" s="70"/>
      <c r="G232" s="105"/>
    </row>
    <row r="233">
      <c r="A233" s="101"/>
      <c r="B233" s="102"/>
      <c r="C233" s="99"/>
      <c r="D233" s="103"/>
      <c r="E233" s="63"/>
      <c r="F233" s="70"/>
      <c r="G233" s="105"/>
    </row>
    <row r="234">
      <c r="A234" s="101"/>
      <c r="B234" s="102"/>
      <c r="C234" s="99"/>
      <c r="D234" s="103"/>
      <c r="E234" s="63"/>
      <c r="F234" s="70"/>
      <c r="G234" s="105"/>
    </row>
    <row r="235">
      <c r="A235" s="101"/>
      <c r="B235" s="102"/>
      <c r="C235" s="99"/>
      <c r="D235" s="103"/>
      <c r="E235" s="63"/>
      <c r="F235" s="70"/>
      <c r="G235" s="105"/>
    </row>
    <row r="236">
      <c r="A236" s="101"/>
      <c r="B236" s="102"/>
      <c r="C236" s="99"/>
      <c r="D236" s="103"/>
      <c r="E236" s="63"/>
      <c r="F236" s="70"/>
      <c r="G236" s="105"/>
    </row>
    <row r="237">
      <c r="A237" s="101"/>
      <c r="B237" s="102"/>
      <c r="C237" s="99"/>
      <c r="D237" s="103"/>
      <c r="E237" s="63"/>
      <c r="F237" s="70"/>
      <c r="G237" s="105"/>
    </row>
    <row r="238">
      <c r="A238" s="101"/>
      <c r="B238" s="102"/>
      <c r="C238" s="99"/>
      <c r="D238" s="103"/>
      <c r="E238" s="63"/>
      <c r="F238" s="70"/>
      <c r="G238" s="105"/>
    </row>
    <row r="239">
      <c r="A239" s="101"/>
      <c r="B239" s="102"/>
      <c r="C239" s="99"/>
      <c r="D239" s="103"/>
      <c r="E239" s="63"/>
      <c r="F239" s="70"/>
      <c r="G239" s="105"/>
    </row>
    <row r="240">
      <c r="A240" s="101"/>
      <c r="B240" s="102"/>
      <c r="C240" s="99"/>
      <c r="D240" s="103"/>
      <c r="E240" s="63"/>
      <c r="F240" s="70"/>
      <c r="G240" s="105"/>
    </row>
    <row r="241">
      <c r="A241" s="101"/>
      <c r="B241" s="102"/>
      <c r="C241" s="99"/>
      <c r="D241" s="103"/>
      <c r="E241" s="63"/>
      <c r="F241" s="70"/>
      <c r="G241" s="105"/>
    </row>
    <row r="242">
      <c r="A242" s="101"/>
      <c r="B242" s="102"/>
      <c r="C242" s="99"/>
      <c r="D242" s="103"/>
      <c r="E242" s="63"/>
      <c r="F242" s="70"/>
      <c r="G242" s="105"/>
    </row>
    <row r="243">
      <c r="A243" s="101"/>
      <c r="B243" s="102"/>
      <c r="C243" s="99"/>
      <c r="D243" s="103"/>
      <c r="E243" s="63"/>
      <c r="F243" s="70"/>
      <c r="G243" s="105"/>
    </row>
    <row r="244">
      <c r="A244" s="101"/>
      <c r="B244" s="102"/>
      <c r="C244" s="99"/>
      <c r="D244" s="103"/>
      <c r="E244" s="63"/>
      <c r="F244" s="70"/>
      <c r="G244" s="105"/>
    </row>
    <row r="245">
      <c r="A245" s="101"/>
      <c r="B245" s="102"/>
      <c r="C245" s="99"/>
      <c r="D245" s="103"/>
      <c r="E245" s="63"/>
      <c r="F245" s="70"/>
      <c r="G245" s="105"/>
    </row>
    <row r="246">
      <c r="A246" s="101"/>
      <c r="B246" s="102"/>
      <c r="C246" s="99"/>
      <c r="D246" s="103"/>
      <c r="E246" s="63"/>
      <c r="F246" s="70"/>
      <c r="G246" s="105"/>
    </row>
    <row r="247">
      <c r="A247" s="101"/>
      <c r="B247" s="102"/>
      <c r="C247" s="99"/>
      <c r="D247" s="103"/>
      <c r="E247" s="63"/>
      <c r="F247" s="70"/>
      <c r="G247" s="105"/>
    </row>
    <row r="248">
      <c r="A248" s="101"/>
      <c r="B248" s="102"/>
      <c r="C248" s="99"/>
      <c r="D248" s="103"/>
      <c r="E248" s="63"/>
      <c r="F248" s="70"/>
      <c r="G248" s="105"/>
    </row>
    <row r="249">
      <c r="A249" s="101"/>
      <c r="B249" s="102"/>
      <c r="C249" s="99"/>
      <c r="D249" s="103"/>
      <c r="E249" s="63"/>
      <c r="F249" s="70"/>
      <c r="G249" s="105"/>
    </row>
    <row r="250">
      <c r="A250" s="101"/>
      <c r="B250" s="102"/>
      <c r="C250" s="99"/>
      <c r="D250" s="103"/>
      <c r="E250" s="63"/>
      <c r="F250" s="70"/>
      <c r="G250" s="105"/>
    </row>
    <row r="251">
      <c r="A251" s="101"/>
      <c r="B251" s="102"/>
      <c r="C251" s="99"/>
      <c r="D251" s="103"/>
      <c r="E251" s="63"/>
      <c r="F251" s="70"/>
      <c r="G251" s="105"/>
    </row>
    <row r="252">
      <c r="A252" s="101"/>
      <c r="B252" s="102"/>
      <c r="C252" s="99"/>
      <c r="D252" s="103"/>
      <c r="E252" s="63"/>
      <c r="F252" s="70"/>
      <c r="G252" s="105"/>
    </row>
    <row r="253">
      <c r="A253" s="101"/>
      <c r="B253" s="102"/>
      <c r="C253" s="99"/>
      <c r="D253" s="103"/>
      <c r="E253" s="63"/>
      <c r="F253" s="70"/>
      <c r="G253" s="105"/>
    </row>
    <row r="254">
      <c r="A254" s="101"/>
      <c r="B254" s="102"/>
      <c r="C254" s="99"/>
      <c r="D254" s="103"/>
      <c r="E254" s="63"/>
      <c r="F254" s="70"/>
      <c r="G254" s="105"/>
    </row>
    <row r="255">
      <c r="A255" s="101"/>
      <c r="B255" s="102"/>
      <c r="C255" s="99"/>
      <c r="D255" s="103"/>
      <c r="E255" s="63"/>
      <c r="F255" s="70"/>
      <c r="G255" s="105"/>
    </row>
    <row r="256">
      <c r="A256" s="101"/>
      <c r="B256" s="102"/>
      <c r="C256" s="99"/>
      <c r="D256" s="103"/>
      <c r="E256" s="63"/>
      <c r="F256" s="70"/>
      <c r="G256" s="105"/>
    </row>
    <row r="257">
      <c r="A257" s="101"/>
      <c r="B257" s="102"/>
      <c r="C257" s="99"/>
      <c r="D257" s="103"/>
      <c r="E257" s="63"/>
      <c r="F257" s="70"/>
      <c r="G257" s="105"/>
    </row>
    <row r="258">
      <c r="A258" s="101"/>
      <c r="B258" s="102"/>
      <c r="C258" s="99"/>
      <c r="D258" s="103"/>
      <c r="E258" s="63"/>
      <c r="F258" s="70"/>
      <c r="G258" s="105"/>
    </row>
    <row r="259">
      <c r="A259" s="101"/>
      <c r="B259" s="102"/>
      <c r="C259" s="99"/>
      <c r="D259" s="103"/>
      <c r="E259" s="63"/>
      <c r="F259" s="70"/>
      <c r="G259" s="105"/>
    </row>
    <row r="260">
      <c r="A260" s="101"/>
      <c r="B260" s="102"/>
      <c r="C260" s="99"/>
      <c r="D260" s="103"/>
      <c r="E260" s="63"/>
      <c r="F260" s="70"/>
      <c r="G260" s="105"/>
    </row>
    <row r="261">
      <c r="A261" s="101"/>
      <c r="B261" s="102"/>
      <c r="C261" s="99"/>
      <c r="D261" s="103"/>
      <c r="E261" s="63"/>
      <c r="F261" s="70"/>
      <c r="G261" s="105"/>
    </row>
    <row r="262">
      <c r="A262" s="101"/>
      <c r="B262" s="102"/>
      <c r="C262" s="99"/>
      <c r="D262" s="103"/>
      <c r="E262" s="63"/>
      <c r="F262" s="70"/>
      <c r="G262" s="105"/>
    </row>
    <row r="263">
      <c r="A263" s="101"/>
      <c r="B263" s="102"/>
      <c r="C263" s="99"/>
      <c r="D263" s="103"/>
      <c r="E263" s="63"/>
      <c r="F263" s="70"/>
      <c r="G263" s="105"/>
    </row>
    <row r="264">
      <c r="A264" s="101"/>
      <c r="B264" s="102"/>
      <c r="C264" s="99"/>
      <c r="D264" s="103"/>
      <c r="E264" s="63"/>
      <c r="F264" s="70"/>
      <c r="G264" s="105"/>
    </row>
    <row r="265">
      <c r="A265" s="101"/>
      <c r="B265" s="102"/>
      <c r="C265" s="99"/>
      <c r="D265" s="103"/>
      <c r="E265" s="63"/>
      <c r="F265" s="70"/>
      <c r="G265" s="105"/>
    </row>
    <row r="266">
      <c r="A266" s="101"/>
      <c r="B266" s="102"/>
      <c r="C266" s="99"/>
      <c r="D266" s="103"/>
      <c r="E266" s="63"/>
      <c r="F266" s="70"/>
      <c r="G266" s="105"/>
    </row>
    <row r="267">
      <c r="A267" s="101"/>
      <c r="B267" s="102"/>
      <c r="C267" s="99"/>
      <c r="D267" s="103"/>
      <c r="E267" s="63"/>
      <c r="F267" s="70"/>
      <c r="G267" s="105"/>
    </row>
    <row r="268">
      <c r="A268" s="101"/>
      <c r="B268" s="102"/>
      <c r="C268" s="99"/>
      <c r="D268" s="103"/>
      <c r="E268" s="63"/>
      <c r="F268" s="70"/>
      <c r="G268" s="105"/>
    </row>
    <row r="269">
      <c r="A269" s="101"/>
      <c r="B269" s="102"/>
      <c r="C269" s="99"/>
      <c r="D269" s="103"/>
      <c r="E269" s="63"/>
      <c r="F269" s="70"/>
      <c r="G269" s="105"/>
    </row>
    <row r="270">
      <c r="A270" s="101"/>
      <c r="B270" s="102"/>
      <c r="C270" s="99"/>
      <c r="D270" s="103"/>
      <c r="E270" s="63"/>
      <c r="F270" s="70"/>
      <c r="G270" s="105"/>
    </row>
    <row r="271">
      <c r="A271" s="101"/>
      <c r="B271" s="102"/>
      <c r="C271" s="99"/>
      <c r="D271" s="103"/>
      <c r="E271" s="63"/>
      <c r="F271" s="70"/>
      <c r="G271" s="105"/>
    </row>
    <row r="272">
      <c r="A272" s="101"/>
      <c r="B272" s="102"/>
      <c r="C272" s="99"/>
      <c r="D272" s="103"/>
      <c r="E272" s="63"/>
      <c r="F272" s="70"/>
      <c r="G272" s="105"/>
    </row>
    <row r="273">
      <c r="A273" s="101"/>
      <c r="B273" s="102"/>
      <c r="C273" s="99"/>
      <c r="D273" s="103"/>
      <c r="E273" s="63"/>
      <c r="F273" s="70"/>
      <c r="G273" s="105"/>
    </row>
    <row r="274">
      <c r="A274" s="101"/>
      <c r="B274" s="102"/>
      <c r="C274" s="99"/>
      <c r="D274" s="103"/>
      <c r="E274" s="63"/>
      <c r="F274" s="70"/>
      <c r="G274" s="105"/>
    </row>
    <row r="275">
      <c r="A275" s="101"/>
      <c r="B275" s="102"/>
      <c r="C275" s="99"/>
      <c r="D275" s="103"/>
      <c r="E275" s="63"/>
      <c r="F275" s="70"/>
      <c r="G275" s="105"/>
    </row>
    <row r="276">
      <c r="A276" s="101"/>
      <c r="B276" s="102"/>
      <c r="C276" s="99"/>
      <c r="D276" s="103"/>
      <c r="E276" s="63"/>
      <c r="F276" s="70"/>
      <c r="G276" s="105"/>
    </row>
    <row r="277">
      <c r="A277" s="101"/>
      <c r="B277" s="102"/>
      <c r="C277" s="99"/>
      <c r="D277" s="103"/>
      <c r="E277" s="63"/>
      <c r="F277" s="70"/>
      <c r="G277" s="105"/>
    </row>
    <row r="278">
      <c r="A278" s="101"/>
      <c r="B278" s="102"/>
      <c r="C278" s="99"/>
      <c r="D278" s="103"/>
      <c r="E278" s="63"/>
      <c r="F278" s="70"/>
      <c r="G278" s="105"/>
    </row>
    <row r="279">
      <c r="A279" s="101"/>
      <c r="B279" s="102"/>
      <c r="C279" s="99"/>
      <c r="D279" s="103"/>
      <c r="E279" s="63"/>
      <c r="F279" s="70"/>
      <c r="G279" s="105"/>
    </row>
    <row r="280">
      <c r="A280" s="101"/>
      <c r="B280" s="102"/>
      <c r="C280" s="99"/>
      <c r="D280" s="103"/>
      <c r="E280" s="63"/>
      <c r="F280" s="70"/>
      <c r="G280" s="105"/>
    </row>
    <row r="281">
      <c r="A281" s="101"/>
      <c r="B281" s="102"/>
      <c r="C281" s="99"/>
      <c r="D281" s="103"/>
      <c r="E281" s="63"/>
      <c r="F281" s="70"/>
      <c r="G281" s="105"/>
    </row>
    <row r="282">
      <c r="A282" s="101"/>
      <c r="B282" s="102"/>
      <c r="C282" s="99"/>
      <c r="D282" s="103"/>
      <c r="E282" s="63"/>
      <c r="F282" s="70"/>
      <c r="G282" s="105"/>
    </row>
    <row r="283">
      <c r="A283" s="101"/>
      <c r="B283" s="102"/>
      <c r="C283" s="99"/>
      <c r="D283" s="103"/>
      <c r="E283" s="63"/>
      <c r="F283" s="70"/>
      <c r="G283" s="105"/>
    </row>
    <row r="284">
      <c r="A284" s="101"/>
      <c r="B284" s="102"/>
      <c r="C284" s="99"/>
      <c r="D284" s="103"/>
      <c r="E284" s="63"/>
      <c r="F284" s="70"/>
      <c r="G284" s="105"/>
    </row>
    <row r="285">
      <c r="A285" s="101"/>
      <c r="B285" s="102"/>
      <c r="C285" s="99"/>
      <c r="D285" s="103"/>
      <c r="E285" s="63"/>
      <c r="F285" s="70"/>
      <c r="G285" s="105"/>
    </row>
    <row r="286">
      <c r="A286" s="101"/>
      <c r="B286" s="102"/>
      <c r="C286" s="99"/>
      <c r="D286" s="103"/>
      <c r="E286" s="63"/>
      <c r="F286" s="70"/>
      <c r="G286" s="105"/>
    </row>
    <row r="287">
      <c r="A287" s="101"/>
      <c r="B287" s="102"/>
      <c r="C287" s="99"/>
      <c r="D287" s="103"/>
      <c r="E287" s="63"/>
      <c r="F287" s="70"/>
      <c r="G287" s="105"/>
    </row>
    <row r="288">
      <c r="A288" s="101"/>
      <c r="B288" s="102"/>
      <c r="C288" s="99"/>
      <c r="D288" s="103"/>
      <c r="E288" s="63"/>
      <c r="F288" s="70"/>
      <c r="G288" s="105"/>
    </row>
    <row r="289">
      <c r="A289" s="101"/>
      <c r="B289" s="102"/>
      <c r="C289" s="99"/>
      <c r="D289" s="103"/>
      <c r="E289" s="63"/>
      <c r="F289" s="70"/>
      <c r="G289" s="105"/>
    </row>
    <row r="290">
      <c r="A290" s="101"/>
      <c r="B290" s="102"/>
      <c r="C290" s="99"/>
      <c r="D290" s="103"/>
      <c r="E290" s="63"/>
      <c r="F290" s="70"/>
      <c r="G290" s="105"/>
    </row>
    <row r="291">
      <c r="A291" s="101"/>
      <c r="B291" s="102"/>
      <c r="C291" s="99"/>
      <c r="D291" s="103"/>
      <c r="E291" s="63"/>
      <c r="F291" s="70"/>
      <c r="G291" s="105"/>
    </row>
    <row r="292">
      <c r="A292" s="101"/>
      <c r="B292" s="102"/>
      <c r="C292" s="99"/>
      <c r="D292" s="103"/>
      <c r="E292" s="63"/>
      <c r="F292" s="70"/>
      <c r="G292" s="105"/>
    </row>
    <row r="293">
      <c r="A293" s="101"/>
      <c r="B293" s="102"/>
      <c r="C293" s="99"/>
      <c r="D293" s="103"/>
      <c r="E293" s="63"/>
      <c r="F293" s="70"/>
      <c r="G293" s="105"/>
    </row>
    <row r="294">
      <c r="A294" s="101"/>
      <c r="B294" s="102"/>
      <c r="C294" s="99"/>
      <c r="D294" s="103"/>
      <c r="E294" s="63"/>
      <c r="F294" s="70"/>
      <c r="G294" s="105"/>
    </row>
    <row r="295">
      <c r="A295" s="101"/>
      <c r="B295" s="102"/>
      <c r="C295" s="99"/>
      <c r="D295" s="103"/>
      <c r="E295" s="63"/>
      <c r="F295" s="70"/>
      <c r="G295" s="105"/>
    </row>
    <row r="296">
      <c r="A296" s="101"/>
      <c r="B296" s="102"/>
      <c r="C296" s="99"/>
      <c r="D296" s="103"/>
      <c r="E296" s="63"/>
      <c r="F296" s="70"/>
      <c r="G296" s="105"/>
    </row>
    <row r="297">
      <c r="A297" s="101"/>
      <c r="B297" s="102"/>
      <c r="C297" s="99"/>
      <c r="D297" s="103"/>
      <c r="E297" s="63"/>
      <c r="F297" s="70"/>
      <c r="G297" s="105"/>
    </row>
    <row r="298">
      <c r="A298" s="101"/>
      <c r="B298" s="102"/>
      <c r="C298" s="99"/>
      <c r="D298" s="103"/>
      <c r="E298" s="63"/>
      <c r="F298" s="70"/>
      <c r="G298" s="105"/>
    </row>
    <row r="299">
      <c r="A299" s="101"/>
      <c r="B299" s="102"/>
      <c r="C299" s="99"/>
      <c r="D299" s="103"/>
      <c r="E299" s="63"/>
      <c r="F299" s="70"/>
      <c r="G299" s="105"/>
    </row>
    <row r="300">
      <c r="A300" s="101"/>
      <c r="B300" s="102"/>
      <c r="C300" s="99"/>
      <c r="D300" s="103"/>
      <c r="E300" s="63"/>
      <c r="F300" s="70"/>
      <c r="G300" s="105"/>
    </row>
    <row r="301">
      <c r="A301" s="101"/>
      <c r="B301" s="102"/>
      <c r="C301" s="99"/>
      <c r="D301" s="103"/>
      <c r="E301" s="63"/>
      <c r="F301" s="70"/>
      <c r="G301" s="105"/>
    </row>
    <row r="302">
      <c r="A302" s="101"/>
      <c r="B302" s="102"/>
      <c r="C302" s="99"/>
      <c r="D302" s="103"/>
      <c r="E302" s="63"/>
      <c r="F302" s="70"/>
      <c r="G302" s="105"/>
    </row>
    <row r="303">
      <c r="A303" s="101"/>
      <c r="B303" s="102"/>
      <c r="C303" s="99"/>
      <c r="D303" s="103"/>
      <c r="E303" s="63"/>
      <c r="F303" s="70"/>
      <c r="G303" s="105"/>
    </row>
    <row r="304">
      <c r="A304" s="101"/>
      <c r="B304" s="102"/>
      <c r="C304" s="99"/>
      <c r="D304" s="103"/>
      <c r="E304" s="63"/>
      <c r="F304" s="70"/>
      <c r="G304" s="105"/>
    </row>
    <row r="305">
      <c r="A305" s="101"/>
      <c r="B305" s="102"/>
      <c r="C305" s="99"/>
      <c r="D305" s="103"/>
      <c r="E305" s="63"/>
      <c r="F305" s="70"/>
      <c r="G305" s="105"/>
    </row>
    <row r="306">
      <c r="A306" s="101"/>
      <c r="B306" s="102"/>
      <c r="C306" s="99"/>
      <c r="D306" s="103"/>
      <c r="E306" s="63"/>
      <c r="F306" s="70"/>
      <c r="G306" s="105"/>
    </row>
    <row r="307">
      <c r="A307" s="101"/>
      <c r="B307" s="102"/>
      <c r="C307" s="99"/>
      <c r="D307" s="103"/>
      <c r="E307" s="63"/>
      <c r="F307" s="70"/>
      <c r="G307" s="105"/>
    </row>
    <row r="308">
      <c r="A308" s="101"/>
      <c r="B308" s="102"/>
      <c r="C308" s="99"/>
      <c r="D308" s="103"/>
      <c r="E308" s="63"/>
      <c r="F308" s="70"/>
      <c r="G308" s="105"/>
    </row>
    <row r="309">
      <c r="A309" s="101"/>
      <c r="B309" s="102"/>
      <c r="C309" s="99"/>
      <c r="D309" s="103"/>
      <c r="E309" s="63"/>
      <c r="F309" s="70"/>
      <c r="G309" s="105"/>
    </row>
    <row r="310">
      <c r="A310" s="101"/>
      <c r="B310" s="102"/>
      <c r="C310" s="99"/>
      <c r="D310" s="103"/>
      <c r="E310" s="63"/>
      <c r="F310" s="70"/>
      <c r="G310" s="105"/>
    </row>
    <row r="311">
      <c r="A311" s="101"/>
      <c r="B311" s="102"/>
      <c r="C311" s="99"/>
      <c r="D311" s="103"/>
      <c r="E311" s="63"/>
      <c r="F311" s="70"/>
      <c r="G311" s="105"/>
    </row>
    <row r="312">
      <c r="A312" s="101"/>
      <c r="B312" s="102"/>
      <c r="C312" s="99"/>
      <c r="D312" s="103"/>
      <c r="E312" s="63"/>
      <c r="F312" s="70"/>
      <c r="G312" s="105"/>
    </row>
    <row r="313">
      <c r="A313" s="101"/>
      <c r="B313" s="102"/>
      <c r="C313" s="99"/>
      <c r="D313" s="103"/>
      <c r="E313" s="63"/>
      <c r="F313" s="70"/>
      <c r="G313" s="105"/>
    </row>
    <row r="314">
      <c r="A314" s="101"/>
      <c r="B314" s="102"/>
      <c r="C314" s="99"/>
      <c r="D314" s="103"/>
      <c r="E314" s="63"/>
      <c r="F314" s="70"/>
      <c r="G314" s="105"/>
    </row>
    <row r="315">
      <c r="A315" s="101"/>
      <c r="B315" s="102"/>
      <c r="C315" s="99"/>
      <c r="D315" s="103"/>
      <c r="E315" s="63"/>
      <c r="F315" s="70"/>
      <c r="G315" s="105"/>
    </row>
    <row r="316">
      <c r="A316" s="101"/>
      <c r="B316" s="102"/>
      <c r="C316" s="99"/>
      <c r="D316" s="103"/>
      <c r="E316" s="63"/>
      <c r="F316" s="70"/>
      <c r="G316" s="105"/>
    </row>
    <row r="317">
      <c r="A317" s="101"/>
      <c r="B317" s="102"/>
      <c r="C317" s="99"/>
      <c r="D317" s="103"/>
      <c r="E317" s="63"/>
      <c r="F317" s="70"/>
      <c r="G317" s="105"/>
    </row>
    <row r="318">
      <c r="A318" s="101"/>
      <c r="B318" s="102"/>
      <c r="C318" s="99"/>
      <c r="D318" s="103"/>
      <c r="E318" s="63"/>
      <c r="F318" s="70"/>
      <c r="G318" s="105"/>
    </row>
    <row r="319">
      <c r="A319" s="101"/>
      <c r="B319" s="102"/>
      <c r="C319" s="99"/>
      <c r="D319" s="103"/>
      <c r="E319" s="63"/>
      <c r="F319" s="70"/>
      <c r="G319" s="105"/>
    </row>
    <row r="320">
      <c r="A320" s="101"/>
      <c r="B320" s="102"/>
      <c r="C320" s="99"/>
      <c r="D320" s="103"/>
      <c r="E320" s="63"/>
      <c r="F320" s="70"/>
      <c r="G320" s="105"/>
    </row>
    <row r="321">
      <c r="A321" s="101"/>
      <c r="B321" s="102"/>
      <c r="C321" s="99"/>
      <c r="D321" s="103"/>
      <c r="E321" s="63"/>
      <c r="F321" s="70"/>
      <c r="G321" s="105"/>
    </row>
    <row r="322">
      <c r="A322" s="101"/>
      <c r="B322" s="102"/>
      <c r="C322" s="99"/>
      <c r="D322" s="103"/>
      <c r="E322" s="63"/>
      <c r="F322" s="70"/>
      <c r="G322" s="105"/>
    </row>
    <row r="323">
      <c r="A323" s="101"/>
      <c r="B323" s="102"/>
      <c r="C323" s="99"/>
      <c r="D323" s="103"/>
      <c r="E323" s="63"/>
      <c r="F323" s="70"/>
      <c r="G323" s="105"/>
    </row>
    <row r="324">
      <c r="A324" s="101"/>
      <c r="B324" s="102"/>
      <c r="C324" s="99"/>
      <c r="D324" s="103"/>
      <c r="E324" s="63"/>
      <c r="F324" s="70"/>
      <c r="G324" s="105"/>
    </row>
    <row r="325">
      <c r="A325" s="101"/>
      <c r="B325" s="102"/>
      <c r="C325" s="99"/>
      <c r="D325" s="103"/>
      <c r="E325" s="63"/>
      <c r="F325" s="70"/>
      <c r="G325" s="105"/>
    </row>
    <row r="326">
      <c r="A326" s="101"/>
      <c r="B326" s="102"/>
      <c r="C326" s="99"/>
      <c r="D326" s="103"/>
      <c r="E326" s="63"/>
      <c r="F326" s="70"/>
      <c r="G326" s="105"/>
    </row>
    <row r="327">
      <c r="A327" s="101"/>
      <c r="B327" s="102"/>
      <c r="C327" s="99"/>
      <c r="D327" s="103"/>
      <c r="E327" s="63"/>
      <c r="F327" s="70"/>
      <c r="G327" s="105"/>
    </row>
    <row r="328">
      <c r="A328" s="101"/>
      <c r="B328" s="102"/>
      <c r="C328" s="99"/>
      <c r="D328" s="103"/>
      <c r="E328" s="63"/>
      <c r="F328" s="70"/>
      <c r="G328" s="105"/>
    </row>
    <row r="329">
      <c r="A329" s="101"/>
      <c r="B329" s="102"/>
      <c r="C329" s="99"/>
      <c r="D329" s="103"/>
      <c r="E329" s="63"/>
      <c r="F329" s="70"/>
      <c r="G329" s="105"/>
    </row>
    <row r="330">
      <c r="A330" s="101"/>
      <c r="B330" s="102"/>
      <c r="C330" s="99"/>
      <c r="D330" s="103"/>
      <c r="E330" s="63"/>
      <c r="F330" s="70"/>
      <c r="G330" s="105"/>
    </row>
    <row r="331">
      <c r="A331" s="101"/>
      <c r="B331" s="102"/>
      <c r="C331" s="99"/>
      <c r="D331" s="103"/>
      <c r="E331" s="63"/>
      <c r="F331" s="70"/>
      <c r="G331" s="105"/>
    </row>
    <row r="332">
      <c r="A332" s="101"/>
      <c r="B332" s="102"/>
      <c r="C332" s="99"/>
      <c r="D332" s="103"/>
      <c r="E332" s="63"/>
      <c r="F332" s="70"/>
      <c r="G332" s="105"/>
    </row>
    <row r="333">
      <c r="A333" s="101"/>
      <c r="B333" s="102"/>
      <c r="C333" s="99"/>
      <c r="D333" s="103"/>
      <c r="E333" s="63"/>
      <c r="F333" s="70"/>
      <c r="G333" s="105"/>
    </row>
    <row r="334">
      <c r="A334" s="101"/>
      <c r="B334" s="102"/>
      <c r="C334" s="99"/>
      <c r="D334" s="103"/>
      <c r="E334" s="63"/>
      <c r="F334" s="70"/>
      <c r="G334" s="105"/>
    </row>
    <row r="335">
      <c r="A335" s="101"/>
      <c r="B335" s="102"/>
      <c r="C335" s="99"/>
      <c r="D335" s="103"/>
      <c r="E335" s="63"/>
      <c r="F335" s="70"/>
      <c r="G335" s="105"/>
    </row>
    <row r="336">
      <c r="A336" s="101"/>
      <c r="B336" s="102"/>
      <c r="C336" s="99"/>
      <c r="D336" s="103"/>
      <c r="E336" s="63"/>
      <c r="F336" s="70"/>
      <c r="G336" s="105"/>
    </row>
    <row r="337">
      <c r="A337" s="101"/>
      <c r="B337" s="102"/>
      <c r="C337" s="99"/>
      <c r="D337" s="103"/>
      <c r="E337" s="63"/>
      <c r="F337" s="70"/>
      <c r="G337" s="105"/>
    </row>
    <row r="338">
      <c r="A338" s="101"/>
      <c r="B338" s="102"/>
      <c r="C338" s="99"/>
      <c r="D338" s="103"/>
      <c r="E338" s="63"/>
      <c r="F338" s="70"/>
      <c r="G338" s="105"/>
    </row>
    <row r="339">
      <c r="A339" s="101"/>
      <c r="B339" s="102"/>
      <c r="C339" s="99"/>
      <c r="D339" s="103"/>
      <c r="E339" s="63"/>
      <c r="F339" s="70"/>
      <c r="G339" s="105"/>
    </row>
    <row r="340">
      <c r="A340" s="101"/>
      <c r="B340" s="102"/>
      <c r="C340" s="99"/>
      <c r="D340" s="103"/>
      <c r="E340" s="63"/>
      <c r="F340" s="70"/>
      <c r="G340" s="105"/>
    </row>
    <row r="341">
      <c r="A341" s="101"/>
      <c r="B341" s="102"/>
      <c r="C341" s="99"/>
      <c r="D341" s="103"/>
      <c r="E341" s="63"/>
      <c r="F341" s="70"/>
      <c r="G341" s="105"/>
    </row>
    <row r="342">
      <c r="A342" s="101"/>
      <c r="B342" s="102"/>
      <c r="C342" s="99"/>
      <c r="D342" s="103"/>
      <c r="E342" s="63"/>
      <c r="F342" s="70"/>
      <c r="G342" s="105"/>
    </row>
    <row r="343">
      <c r="A343" s="101"/>
      <c r="B343" s="102"/>
      <c r="C343" s="99"/>
      <c r="D343" s="103"/>
      <c r="E343" s="63"/>
      <c r="F343" s="70"/>
      <c r="G343" s="105"/>
    </row>
    <row r="344">
      <c r="A344" s="101"/>
      <c r="B344" s="102"/>
      <c r="C344" s="99"/>
      <c r="D344" s="103"/>
      <c r="E344" s="63"/>
      <c r="F344" s="70"/>
      <c r="G344" s="105"/>
    </row>
    <row r="345">
      <c r="A345" s="101"/>
      <c r="B345" s="102"/>
      <c r="C345" s="99"/>
      <c r="D345" s="103"/>
      <c r="E345" s="63"/>
      <c r="F345" s="70"/>
      <c r="G345" s="105"/>
    </row>
    <row r="346">
      <c r="A346" s="101"/>
      <c r="B346" s="102"/>
      <c r="C346" s="99"/>
      <c r="D346" s="103"/>
      <c r="E346" s="63"/>
      <c r="F346" s="70"/>
      <c r="G346" s="105"/>
    </row>
    <row r="347">
      <c r="A347" s="101"/>
      <c r="B347" s="102"/>
      <c r="C347" s="99"/>
      <c r="D347" s="103"/>
      <c r="E347" s="63"/>
      <c r="F347" s="70"/>
      <c r="G347" s="105"/>
    </row>
    <row r="348">
      <c r="A348" s="101"/>
      <c r="B348" s="102"/>
      <c r="C348" s="99"/>
      <c r="D348" s="103"/>
      <c r="E348" s="63"/>
      <c r="F348" s="70"/>
      <c r="G348" s="105"/>
    </row>
    <row r="349">
      <c r="A349" s="101"/>
      <c r="B349" s="102"/>
      <c r="C349" s="99"/>
      <c r="D349" s="103"/>
      <c r="E349" s="63"/>
      <c r="F349" s="70"/>
      <c r="G349" s="105"/>
    </row>
    <row r="350">
      <c r="A350" s="101"/>
      <c r="B350" s="102"/>
      <c r="C350" s="99"/>
      <c r="D350" s="103"/>
      <c r="E350" s="63"/>
      <c r="F350" s="70"/>
      <c r="G350" s="105"/>
    </row>
    <row r="351">
      <c r="A351" s="101"/>
      <c r="B351" s="102"/>
      <c r="C351" s="99"/>
      <c r="D351" s="103"/>
      <c r="E351" s="63"/>
      <c r="F351" s="70"/>
      <c r="G351" s="105"/>
    </row>
    <row r="352">
      <c r="A352" s="101"/>
      <c r="B352" s="102"/>
      <c r="C352" s="99"/>
      <c r="D352" s="103"/>
      <c r="E352" s="63"/>
      <c r="F352" s="70"/>
      <c r="G352" s="105"/>
    </row>
    <row r="353">
      <c r="A353" s="101"/>
      <c r="B353" s="102"/>
      <c r="C353" s="99"/>
      <c r="D353" s="103"/>
      <c r="E353" s="63"/>
      <c r="F353" s="70"/>
      <c r="G353" s="105"/>
    </row>
    <row r="354">
      <c r="A354" s="101"/>
      <c r="B354" s="102"/>
      <c r="C354" s="99"/>
      <c r="D354" s="103"/>
      <c r="E354" s="63"/>
      <c r="F354" s="70"/>
      <c r="G354" s="105"/>
    </row>
    <row r="355">
      <c r="A355" s="101"/>
      <c r="B355" s="102"/>
      <c r="C355" s="99"/>
      <c r="D355" s="103"/>
      <c r="E355" s="63"/>
      <c r="F355" s="70"/>
      <c r="G355" s="105"/>
    </row>
    <row r="356">
      <c r="A356" s="101"/>
      <c r="B356" s="102"/>
      <c r="C356" s="99"/>
      <c r="D356" s="103"/>
      <c r="E356" s="63"/>
      <c r="F356" s="70"/>
      <c r="G356" s="105"/>
    </row>
    <row r="357">
      <c r="A357" s="101"/>
      <c r="B357" s="102"/>
      <c r="C357" s="99"/>
      <c r="D357" s="103"/>
      <c r="E357" s="63"/>
      <c r="F357" s="70"/>
      <c r="G357" s="105"/>
    </row>
    <row r="358">
      <c r="A358" s="101"/>
      <c r="B358" s="102"/>
      <c r="C358" s="99"/>
      <c r="D358" s="103"/>
      <c r="E358" s="63"/>
      <c r="F358" s="70"/>
      <c r="G358" s="105"/>
    </row>
    <row r="359">
      <c r="A359" s="101"/>
      <c r="B359" s="102"/>
      <c r="C359" s="99"/>
      <c r="D359" s="103"/>
      <c r="E359" s="63"/>
      <c r="F359" s="70"/>
      <c r="G359" s="105"/>
    </row>
    <row r="360">
      <c r="A360" s="101"/>
      <c r="B360" s="102"/>
      <c r="C360" s="99"/>
      <c r="D360" s="103"/>
      <c r="E360" s="63"/>
      <c r="F360" s="70"/>
      <c r="G360" s="105"/>
    </row>
    <row r="361">
      <c r="A361" s="101"/>
      <c r="B361" s="102"/>
      <c r="C361" s="99"/>
      <c r="D361" s="103"/>
      <c r="E361" s="63"/>
      <c r="F361" s="70"/>
      <c r="G361" s="105"/>
    </row>
    <row r="362">
      <c r="A362" s="101"/>
      <c r="B362" s="102"/>
      <c r="C362" s="99"/>
      <c r="D362" s="103"/>
      <c r="E362" s="63"/>
      <c r="F362" s="70"/>
      <c r="G362" s="105"/>
    </row>
    <row r="363">
      <c r="A363" s="101"/>
      <c r="B363" s="102"/>
      <c r="C363" s="99"/>
      <c r="D363" s="103"/>
      <c r="E363" s="63"/>
      <c r="F363" s="70"/>
      <c r="G363" s="105"/>
    </row>
    <row r="364">
      <c r="A364" s="101"/>
      <c r="B364" s="102"/>
      <c r="C364" s="99"/>
      <c r="D364" s="103"/>
      <c r="E364" s="63"/>
      <c r="F364" s="70"/>
      <c r="G364" s="105"/>
    </row>
    <row r="365">
      <c r="A365" s="101"/>
      <c r="B365" s="102"/>
      <c r="C365" s="99"/>
      <c r="D365" s="103"/>
      <c r="E365" s="63"/>
      <c r="F365" s="70"/>
      <c r="G365" s="105"/>
    </row>
    <row r="366">
      <c r="A366" s="101"/>
      <c r="B366" s="102"/>
      <c r="C366" s="99"/>
      <c r="D366" s="103"/>
      <c r="E366" s="63"/>
      <c r="F366" s="70"/>
      <c r="G366" s="105"/>
    </row>
    <row r="367">
      <c r="A367" s="101"/>
      <c r="B367" s="102"/>
      <c r="C367" s="99"/>
      <c r="D367" s="103"/>
      <c r="E367" s="63"/>
      <c r="F367" s="70"/>
      <c r="G367" s="105"/>
    </row>
    <row r="368">
      <c r="A368" s="101"/>
      <c r="B368" s="102"/>
      <c r="C368" s="99"/>
      <c r="D368" s="103"/>
      <c r="E368" s="63"/>
      <c r="F368" s="70"/>
      <c r="G368" s="105"/>
    </row>
    <row r="369">
      <c r="A369" s="101"/>
      <c r="B369" s="102"/>
      <c r="C369" s="99"/>
      <c r="D369" s="103"/>
      <c r="E369" s="63"/>
      <c r="F369" s="70"/>
      <c r="G369" s="105"/>
    </row>
    <row r="370">
      <c r="A370" s="101"/>
      <c r="B370" s="102"/>
      <c r="C370" s="99"/>
      <c r="D370" s="103"/>
      <c r="E370" s="63"/>
      <c r="F370" s="70"/>
      <c r="G370" s="105"/>
    </row>
    <row r="371">
      <c r="A371" s="101"/>
      <c r="B371" s="102"/>
      <c r="C371" s="99"/>
      <c r="D371" s="103"/>
      <c r="E371" s="63"/>
      <c r="F371" s="70"/>
      <c r="G371" s="105"/>
    </row>
    <row r="372">
      <c r="A372" s="101"/>
      <c r="B372" s="102"/>
      <c r="C372" s="99"/>
      <c r="D372" s="103"/>
      <c r="E372" s="63"/>
      <c r="F372" s="70"/>
      <c r="G372" s="105"/>
    </row>
    <row r="373">
      <c r="A373" s="101"/>
      <c r="B373" s="102"/>
      <c r="C373" s="99"/>
      <c r="D373" s="103"/>
      <c r="E373" s="63"/>
      <c r="F373" s="70"/>
      <c r="G373" s="105"/>
    </row>
    <row r="374">
      <c r="A374" s="101"/>
      <c r="B374" s="102"/>
      <c r="C374" s="99"/>
      <c r="D374" s="103"/>
      <c r="E374" s="63"/>
      <c r="F374" s="70"/>
      <c r="G374" s="105"/>
    </row>
    <row r="375">
      <c r="A375" s="101"/>
      <c r="B375" s="102"/>
      <c r="C375" s="99"/>
      <c r="D375" s="103"/>
      <c r="E375" s="63"/>
      <c r="F375" s="70"/>
      <c r="G375" s="105"/>
    </row>
    <row r="376">
      <c r="A376" s="101"/>
      <c r="B376" s="102"/>
      <c r="C376" s="99"/>
      <c r="D376" s="103"/>
      <c r="E376" s="63"/>
      <c r="F376" s="70"/>
      <c r="G376" s="105"/>
    </row>
    <row r="377">
      <c r="A377" s="101"/>
      <c r="B377" s="102"/>
      <c r="C377" s="99"/>
      <c r="D377" s="103"/>
      <c r="E377" s="63"/>
      <c r="F377" s="70"/>
      <c r="G377" s="105"/>
    </row>
    <row r="378">
      <c r="A378" s="101"/>
      <c r="B378" s="102"/>
      <c r="C378" s="99"/>
      <c r="D378" s="103"/>
      <c r="E378" s="63"/>
      <c r="F378" s="70"/>
      <c r="G378" s="105"/>
    </row>
    <row r="379">
      <c r="A379" s="101"/>
      <c r="B379" s="102"/>
      <c r="C379" s="99"/>
      <c r="D379" s="103"/>
      <c r="E379" s="63"/>
      <c r="F379" s="70"/>
      <c r="G379" s="105"/>
    </row>
    <row r="380">
      <c r="A380" s="101"/>
      <c r="B380" s="102"/>
      <c r="C380" s="99"/>
      <c r="D380" s="103"/>
      <c r="E380" s="63"/>
      <c r="F380" s="70"/>
      <c r="G380" s="105"/>
    </row>
    <row r="381">
      <c r="A381" s="101"/>
      <c r="B381" s="102"/>
      <c r="C381" s="99"/>
      <c r="D381" s="103"/>
      <c r="E381" s="63"/>
      <c r="F381" s="70"/>
      <c r="G381" s="105"/>
    </row>
    <row r="382">
      <c r="A382" s="101"/>
      <c r="B382" s="102"/>
      <c r="C382" s="99"/>
      <c r="D382" s="103"/>
      <c r="E382" s="63"/>
      <c r="F382" s="70"/>
      <c r="G382" s="105"/>
    </row>
    <row r="383">
      <c r="A383" s="101"/>
      <c r="B383" s="102"/>
      <c r="C383" s="99"/>
      <c r="D383" s="103"/>
      <c r="E383" s="63"/>
      <c r="F383" s="70"/>
      <c r="G383" s="105"/>
    </row>
    <row r="384">
      <c r="A384" s="101"/>
      <c r="B384" s="102"/>
      <c r="C384" s="99"/>
      <c r="D384" s="103"/>
      <c r="E384" s="63"/>
      <c r="F384" s="70"/>
      <c r="G384" s="105"/>
    </row>
    <row r="385">
      <c r="A385" s="101"/>
      <c r="B385" s="102"/>
      <c r="C385" s="99"/>
      <c r="D385" s="103"/>
      <c r="E385" s="63"/>
      <c r="F385" s="70"/>
      <c r="G385" s="105"/>
    </row>
    <row r="386">
      <c r="A386" s="101"/>
      <c r="B386" s="102"/>
      <c r="C386" s="99"/>
      <c r="D386" s="103"/>
      <c r="E386" s="63"/>
      <c r="F386" s="70"/>
      <c r="G386" s="105"/>
    </row>
    <row r="387">
      <c r="A387" s="101"/>
      <c r="B387" s="102"/>
      <c r="C387" s="99"/>
      <c r="D387" s="103"/>
      <c r="E387" s="63"/>
      <c r="F387" s="70"/>
      <c r="G387" s="105"/>
    </row>
    <row r="388">
      <c r="A388" s="101"/>
      <c r="B388" s="102"/>
      <c r="C388" s="99"/>
      <c r="D388" s="103"/>
      <c r="E388" s="63"/>
      <c r="F388" s="70"/>
      <c r="G388" s="105"/>
    </row>
    <row r="389">
      <c r="A389" s="101"/>
      <c r="B389" s="102"/>
      <c r="C389" s="99"/>
      <c r="D389" s="103"/>
      <c r="E389" s="63"/>
      <c r="F389" s="70"/>
      <c r="G389" s="105"/>
    </row>
    <row r="390">
      <c r="A390" s="101"/>
      <c r="B390" s="102"/>
      <c r="C390" s="99"/>
      <c r="D390" s="103"/>
      <c r="E390" s="63"/>
      <c r="F390" s="70"/>
      <c r="G390" s="105"/>
    </row>
    <row r="391">
      <c r="A391" s="101"/>
      <c r="B391" s="102"/>
      <c r="C391" s="99"/>
      <c r="D391" s="103"/>
      <c r="E391" s="63"/>
      <c r="F391" s="70"/>
      <c r="G391" s="105"/>
    </row>
    <row r="392">
      <c r="A392" s="101"/>
      <c r="B392" s="102"/>
      <c r="C392" s="99"/>
      <c r="D392" s="103"/>
      <c r="E392" s="63"/>
      <c r="F392" s="70"/>
      <c r="G392" s="105"/>
    </row>
    <row r="393">
      <c r="A393" s="101"/>
      <c r="B393" s="102"/>
      <c r="C393" s="99"/>
      <c r="D393" s="103"/>
      <c r="E393" s="63"/>
      <c r="F393" s="70"/>
      <c r="G393" s="105"/>
    </row>
    <row r="394">
      <c r="A394" s="101"/>
      <c r="B394" s="102"/>
      <c r="C394" s="99"/>
      <c r="D394" s="103"/>
      <c r="E394" s="63"/>
      <c r="F394" s="70"/>
      <c r="G394" s="105"/>
    </row>
    <row r="395">
      <c r="A395" s="101"/>
      <c r="B395" s="102"/>
      <c r="C395" s="99"/>
      <c r="D395" s="103"/>
      <c r="E395" s="63"/>
      <c r="F395" s="70"/>
      <c r="G395" s="105"/>
    </row>
    <row r="396">
      <c r="A396" s="101"/>
      <c r="B396" s="102"/>
      <c r="C396" s="99"/>
      <c r="D396" s="103"/>
      <c r="E396" s="63"/>
      <c r="F396" s="70"/>
      <c r="G396" s="105"/>
    </row>
    <row r="397">
      <c r="A397" s="101"/>
      <c r="B397" s="102"/>
      <c r="C397" s="99"/>
      <c r="D397" s="103"/>
      <c r="E397" s="63"/>
      <c r="F397" s="70"/>
      <c r="G397" s="105"/>
    </row>
    <row r="398">
      <c r="A398" s="101"/>
      <c r="B398" s="102"/>
      <c r="C398" s="99"/>
      <c r="D398" s="103"/>
      <c r="E398" s="63"/>
      <c r="F398" s="70"/>
      <c r="G398" s="105"/>
    </row>
    <row r="399">
      <c r="A399" s="101"/>
      <c r="B399" s="102"/>
      <c r="C399" s="99"/>
      <c r="D399" s="103"/>
      <c r="E399" s="63"/>
      <c r="F399" s="70"/>
      <c r="G399" s="105"/>
    </row>
    <row r="400">
      <c r="A400" s="101"/>
      <c r="B400" s="102"/>
      <c r="C400" s="99"/>
      <c r="D400" s="103"/>
      <c r="E400" s="63"/>
      <c r="F400" s="70"/>
      <c r="G400" s="105"/>
    </row>
    <row r="401">
      <c r="A401" s="101"/>
      <c r="B401" s="102"/>
      <c r="C401" s="99"/>
      <c r="D401" s="103"/>
      <c r="E401" s="63"/>
      <c r="F401" s="70"/>
      <c r="G401" s="105"/>
    </row>
    <row r="402">
      <c r="A402" s="101"/>
      <c r="B402" s="102"/>
      <c r="C402" s="99"/>
      <c r="D402" s="103"/>
      <c r="E402" s="63"/>
      <c r="F402" s="70"/>
      <c r="G402" s="105"/>
    </row>
    <row r="403">
      <c r="A403" s="101"/>
      <c r="B403" s="102"/>
      <c r="C403" s="99"/>
      <c r="D403" s="103"/>
      <c r="E403" s="63"/>
      <c r="F403" s="70"/>
      <c r="G403" s="105"/>
    </row>
    <row r="404">
      <c r="A404" s="101"/>
      <c r="B404" s="102"/>
      <c r="C404" s="99"/>
      <c r="D404" s="103"/>
      <c r="E404" s="63"/>
      <c r="F404" s="70"/>
      <c r="G404" s="105"/>
    </row>
    <row r="405">
      <c r="A405" s="101"/>
      <c r="B405" s="102"/>
      <c r="C405" s="99"/>
      <c r="D405" s="103"/>
      <c r="E405" s="63"/>
      <c r="F405" s="70"/>
      <c r="G405" s="105"/>
    </row>
    <row r="406">
      <c r="A406" s="101"/>
      <c r="B406" s="102"/>
      <c r="C406" s="99"/>
      <c r="D406" s="103"/>
      <c r="E406" s="63"/>
      <c r="F406" s="70"/>
      <c r="G406" s="105"/>
    </row>
    <row r="407">
      <c r="A407" s="101"/>
      <c r="B407" s="102"/>
      <c r="C407" s="99"/>
      <c r="D407" s="103"/>
      <c r="E407" s="63"/>
      <c r="F407" s="70"/>
      <c r="G407" s="105"/>
    </row>
    <row r="408">
      <c r="A408" s="101"/>
      <c r="B408" s="102"/>
      <c r="C408" s="99"/>
      <c r="D408" s="103"/>
      <c r="E408" s="63"/>
      <c r="F408" s="70"/>
      <c r="G408" s="105"/>
    </row>
    <row r="409">
      <c r="A409" s="101"/>
      <c r="B409" s="102"/>
      <c r="C409" s="99"/>
      <c r="D409" s="103"/>
      <c r="E409" s="63"/>
      <c r="F409" s="70"/>
      <c r="G409" s="105"/>
    </row>
    <row r="410">
      <c r="A410" s="101"/>
      <c r="B410" s="102"/>
      <c r="C410" s="99"/>
      <c r="D410" s="103"/>
      <c r="E410" s="63"/>
      <c r="F410" s="70"/>
      <c r="G410" s="105"/>
    </row>
    <row r="411">
      <c r="A411" s="101"/>
      <c r="B411" s="102"/>
      <c r="C411" s="99"/>
      <c r="D411" s="103"/>
      <c r="E411" s="63"/>
      <c r="F411" s="70"/>
      <c r="G411" s="105"/>
    </row>
    <row r="412">
      <c r="A412" s="101"/>
      <c r="B412" s="102"/>
      <c r="C412" s="99"/>
      <c r="D412" s="103"/>
      <c r="E412" s="63"/>
      <c r="F412" s="70"/>
      <c r="G412" s="105"/>
    </row>
    <row r="413">
      <c r="A413" s="101"/>
      <c r="B413" s="102"/>
      <c r="C413" s="99"/>
      <c r="D413" s="103"/>
      <c r="E413" s="63"/>
      <c r="F413" s="70"/>
      <c r="G413" s="105"/>
    </row>
    <row r="414">
      <c r="A414" s="101"/>
      <c r="B414" s="102"/>
      <c r="C414" s="99"/>
      <c r="D414" s="103"/>
      <c r="E414" s="63"/>
      <c r="F414" s="70"/>
      <c r="G414" s="105"/>
    </row>
    <row r="415">
      <c r="A415" s="101"/>
      <c r="B415" s="102"/>
      <c r="C415" s="99"/>
      <c r="D415" s="103"/>
      <c r="E415" s="63"/>
      <c r="F415" s="70"/>
      <c r="G415" s="105"/>
    </row>
    <row r="416">
      <c r="A416" s="101"/>
      <c r="B416" s="102"/>
      <c r="C416" s="99"/>
      <c r="D416" s="103"/>
      <c r="E416" s="63"/>
      <c r="F416" s="70"/>
      <c r="G416" s="105"/>
    </row>
    <row r="417">
      <c r="A417" s="101"/>
      <c r="B417" s="102"/>
      <c r="C417" s="99"/>
      <c r="D417" s="103"/>
      <c r="E417" s="63"/>
      <c r="F417" s="70"/>
      <c r="G417" s="105"/>
    </row>
    <row r="418">
      <c r="A418" s="101"/>
      <c r="B418" s="102"/>
      <c r="C418" s="99"/>
      <c r="D418" s="103"/>
      <c r="E418" s="63"/>
      <c r="F418" s="70"/>
      <c r="G418" s="105"/>
    </row>
    <row r="419">
      <c r="A419" s="101"/>
      <c r="B419" s="102"/>
      <c r="C419" s="99"/>
      <c r="D419" s="103"/>
      <c r="E419" s="63"/>
      <c r="F419" s="70"/>
      <c r="G419" s="105"/>
    </row>
    <row r="420">
      <c r="A420" s="101"/>
      <c r="B420" s="102"/>
      <c r="C420" s="99"/>
      <c r="D420" s="103"/>
      <c r="E420" s="63"/>
      <c r="F420" s="70"/>
      <c r="G420" s="105"/>
    </row>
    <row r="421">
      <c r="A421" s="101"/>
      <c r="B421" s="102"/>
      <c r="C421" s="99"/>
      <c r="D421" s="103"/>
      <c r="E421" s="63"/>
      <c r="F421" s="70"/>
      <c r="G421" s="105"/>
    </row>
    <row r="422">
      <c r="A422" s="101"/>
      <c r="B422" s="102"/>
      <c r="C422" s="99"/>
      <c r="D422" s="103"/>
      <c r="E422" s="63"/>
      <c r="F422" s="70"/>
      <c r="G422" s="105"/>
    </row>
    <row r="423">
      <c r="A423" s="101"/>
      <c r="B423" s="102"/>
      <c r="C423" s="99"/>
      <c r="D423" s="103"/>
      <c r="E423" s="63"/>
      <c r="F423" s="70"/>
      <c r="G423" s="105"/>
    </row>
    <row r="424">
      <c r="A424" s="101"/>
      <c r="B424" s="102"/>
      <c r="C424" s="99"/>
      <c r="D424" s="103"/>
      <c r="E424" s="63"/>
      <c r="F424" s="70"/>
      <c r="G424" s="105"/>
    </row>
    <row r="425">
      <c r="A425" s="101"/>
      <c r="B425" s="102"/>
      <c r="C425" s="99"/>
      <c r="D425" s="103"/>
      <c r="E425" s="63"/>
      <c r="F425" s="70"/>
      <c r="G425" s="105"/>
    </row>
    <row r="426">
      <c r="A426" s="101"/>
      <c r="B426" s="102"/>
      <c r="C426" s="99"/>
      <c r="D426" s="103"/>
      <c r="E426" s="63"/>
      <c r="F426" s="70"/>
      <c r="G426" s="105"/>
    </row>
    <row r="427">
      <c r="A427" s="101"/>
      <c r="B427" s="102"/>
      <c r="C427" s="99"/>
      <c r="D427" s="103"/>
      <c r="E427" s="63"/>
      <c r="F427" s="70"/>
      <c r="G427" s="105"/>
    </row>
    <row r="428">
      <c r="A428" s="101"/>
      <c r="B428" s="102"/>
      <c r="C428" s="99"/>
      <c r="D428" s="103"/>
      <c r="E428" s="63"/>
      <c r="F428" s="70"/>
      <c r="G428" s="105"/>
    </row>
    <row r="429">
      <c r="A429" s="101"/>
      <c r="B429" s="102"/>
      <c r="C429" s="99"/>
      <c r="D429" s="103"/>
      <c r="E429" s="63"/>
      <c r="F429" s="70"/>
      <c r="G429" s="105"/>
    </row>
    <row r="430">
      <c r="A430" s="101"/>
      <c r="B430" s="102"/>
      <c r="C430" s="99"/>
      <c r="D430" s="103"/>
      <c r="E430" s="63"/>
      <c r="F430" s="70"/>
      <c r="G430" s="105"/>
    </row>
    <row r="431">
      <c r="A431" s="101"/>
      <c r="B431" s="102"/>
      <c r="C431" s="99"/>
      <c r="D431" s="103"/>
      <c r="E431" s="63"/>
      <c r="F431" s="70"/>
      <c r="G431" s="105"/>
    </row>
    <row r="432">
      <c r="A432" s="101"/>
      <c r="B432" s="102"/>
      <c r="C432" s="99"/>
      <c r="D432" s="103"/>
      <c r="E432" s="63"/>
      <c r="F432" s="70"/>
      <c r="G432" s="105"/>
    </row>
    <row r="433">
      <c r="A433" s="101"/>
      <c r="B433" s="102"/>
      <c r="C433" s="99"/>
      <c r="D433" s="103"/>
      <c r="E433" s="63"/>
      <c r="F433" s="70"/>
      <c r="G433" s="105"/>
    </row>
    <row r="434">
      <c r="A434" s="101"/>
      <c r="B434" s="102"/>
      <c r="C434" s="99"/>
      <c r="D434" s="103"/>
      <c r="E434" s="63"/>
      <c r="F434" s="70"/>
      <c r="G434" s="105"/>
    </row>
    <row r="435">
      <c r="A435" s="101"/>
      <c r="B435" s="102"/>
      <c r="C435" s="99"/>
      <c r="D435" s="103"/>
      <c r="E435" s="63"/>
      <c r="F435" s="70"/>
      <c r="G435" s="105"/>
    </row>
    <row r="436">
      <c r="A436" s="101"/>
      <c r="B436" s="102"/>
      <c r="C436" s="99"/>
      <c r="D436" s="103"/>
      <c r="E436" s="63"/>
      <c r="F436" s="70"/>
      <c r="G436" s="105"/>
    </row>
    <row r="437">
      <c r="A437" s="101"/>
      <c r="B437" s="102"/>
      <c r="C437" s="99"/>
      <c r="D437" s="103"/>
      <c r="E437" s="63"/>
      <c r="F437" s="70"/>
      <c r="G437" s="105"/>
    </row>
    <row r="438">
      <c r="A438" s="101"/>
      <c r="B438" s="102"/>
      <c r="C438" s="99"/>
      <c r="D438" s="103"/>
      <c r="E438" s="63"/>
      <c r="F438" s="70"/>
      <c r="G438" s="105"/>
    </row>
    <row r="439">
      <c r="A439" s="101"/>
      <c r="B439" s="102"/>
      <c r="C439" s="99"/>
      <c r="D439" s="103"/>
      <c r="E439" s="63"/>
      <c r="F439" s="70"/>
      <c r="G439" s="105"/>
    </row>
    <row r="440">
      <c r="A440" s="101"/>
      <c r="B440" s="102"/>
      <c r="C440" s="99"/>
      <c r="D440" s="103"/>
      <c r="E440" s="63"/>
      <c r="F440" s="70"/>
      <c r="G440" s="105"/>
    </row>
    <row r="441">
      <c r="A441" s="101"/>
      <c r="B441" s="102"/>
      <c r="C441" s="99"/>
      <c r="D441" s="103"/>
      <c r="E441" s="63"/>
      <c r="F441" s="70"/>
      <c r="G441" s="105"/>
    </row>
    <row r="442">
      <c r="A442" s="101"/>
      <c r="B442" s="102"/>
      <c r="C442" s="99"/>
      <c r="D442" s="103"/>
      <c r="E442" s="63"/>
      <c r="F442" s="70"/>
      <c r="G442" s="105"/>
    </row>
    <row r="443">
      <c r="A443" s="101"/>
      <c r="B443" s="102"/>
      <c r="C443" s="99"/>
      <c r="D443" s="103"/>
      <c r="E443" s="63"/>
      <c r="F443" s="70"/>
      <c r="G443" s="105"/>
    </row>
    <row r="444">
      <c r="A444" s="101"/>
      <c r="B444" s="102"/>
      <c r="C444" s="99"/>
      <c r="D444" s="103"/>
      <c r="E444" s="63"/>
      <c r="F444" s="70"/>
      <c r="G444" s="105"/>
    </row>
    <row r="445">
      <c r="A445" s="101"/>
      <c r="B445" s="102"/>
      <c r="C445" s="99"/>
      <c r="D445" s="103"/>
      <c r="E445" s="63"/>
      <c r="F445" s="70"/>
      <c r="G445" s="105"/>
    </row>
    <row r="446">
      <c r="A446" s="101"/>
      <c r="B446" s="102"/>
      <c r="C446" s="99"/>
      <c r="D446" s="103"/>
      <c r="E446" s="63"/>
      <c r="F446" s="70"/>
      <c r="G446" s="105"/>
    </row>
    <row r="447">
      <c r="A447" s="101"/>
      <c r="B447" s="102"/>
      <c r="C447" s="99"/>
      <c r="D447" s="103"/>
      <c r="E447" s="63"/>
      <c r="F447" s="70"/>
      <c r="G447" s="105"/>
    </row>
    <row r="448">
      <c r="A448" s="101"/>
      <c r="B448" s="102"/>
      <c r="C448" s="99"/>
      <c r="D448" s="103"/>
      <c r="E448" s="63"/>
      <c r="F448" s="70"/>
      <c r="G448" s="105"/>
    </row>
    <row r="449">
      <c r="A449" s="101"/>
      <c r="B449" s="102"/>
      <c r="C449" s="99"/>
      <c r="D449" s="103"/>
      <c r="E449" s="63"/>
      <c r="F449" s="70"/>
      <c r="G449" s="105"/>
    </row>
    <row r="450">
      <c r="A450" s="101"/>
      <c r="B450" s="102"/>
      <c r="C450" s="99"/>
      <c r="D450" s="103"/>
      <c r="E450" s="63"/>
      <c r="F450" s="70"/>
      <c r="G450" s="105"/>
    </row>
    <row r="451">
      <c r="A451" s="101"/>
      <c r="B451" s="102"/>
      <c r="C451" s="99"/>
      <c r="D451" s="103"/>
      <c r="E451" s="63"/>
      <c r="F451" s="70"/>
      <c r="G451" s="105"/>
    </row>
    <row r="452">
      <c r="A452" s="101"/>
      <c r="B452" s="102"/>
      <c r="C452" s="99"/>
      <c r="D452" s="103"/>
      <c r="E452" s="63"/>
      <c r="F452" s="70"/>
      <c r="G452" s="105"/>
    </row>
    <row r="453">
      <c r="A453" s="101"/>
      <c r="B453" s="102"/>
      <c r="C453" s="99"/>
      <c r="D453" s="103"/>
      <c r="E453" s="63"/>
      <c r="F453" s="70"/>
      <c r="G453" s="105"/>
    </row>
    <row r="454">
      <c r="A454" s="101"/>
      <c r="B454" s="102"/>
      <c r="C454" s="99"/>
      <c r="D454" s="103"/>
      <c r="E454" s="63"/>
      <c r="F454" s="70"/>
      <c r="G454" s="105"/>
    </row>
    <row r="455">
      <c r="A455" s="101"/>
      <c r="B455" s="102"/>
      <c r="C455" s="99"/>
      <c r="D455" s="103"/>
      <c r="E455" s="63"/>
      <c r="F455" s="70"/>
      <c r="G455" s="105"/>
    </row>
    <row r="456">
      <c r="A456" s="101"/>
      <c r="B456" s="102"/>
      <c r="C456" s="99"/>
      <c r="D456" s="103"/>
      <c r="E456" s="63"/>
      <c r="F456" s="70"/>
      <c r="G456" s="105"/>
    </row>
    <row r="457">
      <c r="A457" s="101"/>
      <c r="B457" s="102"/>
      <c r="C457" s="99"/>
      <c r="D457" s="103"/>
      <c r="E457" s="63"/>
      <c r="F457" s="70"/>
      <c r="G457" s="105"/>
    </row>
    <row r="458">
      <c r="A458" s="101"/>
      <c r="B458" s="102"/>
      <c r="C458" s="99"/>
      <c r="D458" s="103"/>
      <c r="E458" s="63"/>
      <c r="F458" s="70"/>
      <c r="G458" s="105"/>
    </row>
    <row r="459">
      <c r="A459" s="101"/>
      <c r="B459" s="102"/>
      <c r="C459" s="99"/>
      <c r="D459" s="103"/>
      <c r="E459" s="63"/>
      <c r="F459" s="70"/>
      <c r="G459" s="105"/>
    </row>
    <row r="460">
      <c r="A460" s="101"/>
      <c r="B460" s="102"/>
      <c r="C460" s="99"/>
      <c r="D460" s="103"/>
      <c r="E460" s="63"/>
      <c r="F460" s="70"/>
      <c r="G460" s="105"/>
    </row>
    <row r="461">
      <c r="A461" s="101"/>
      <c r="B461" s="102"/>
      <c r="C461" s="99"/>
      <c r="D461" s="103"/>
      <c r="E461" s="63"/>
      <c r="F461" s="70"/>
      <c r="G461" s="105"/>
    </row>
    <row r="462">
      <c r="A462" s="101"/>
      <c r="B462" s="102"/>
      <c r="C462" s="99"/>
      <c r="D462" s="103"/>
      <c r="E462" s="63"/>
      <c r="F462" s="70"/>
      <c r="G462" s="105"/>
    </row>
    <row r="463">
      <c r="A463" s="101"/>
      <c r="B463" s="102"/>
      <c r="C463" s="99"/>
      <c r="D463" s="103"/>
      <c r="E463" s="63"/>
      <c r="F463" s="70"/>
      <c r="G463" s="105"/>
    </row>
    <row r="464">
      <c r="A464" s="101"/>
      <c r="B464" s="102"/>
      <c r="C464" s="99"/>
      <c r="D464" s="103"/>
      <c r="E464" s="63"/>
      <c r="F464" s="70"/>
      <c r="G464" s="105"/>
    </row>
    <row r="465">
      <c r="A465" s="101"/>
      <c r="B465" s="102"/>
      <c r="C465" s="99"/>
      <c r="D465" s="103"/>
      <c r="E465" s="63"/>
      <c r="F465" s="70"/>
      <c r="G465" s="105"/>
    </row>
    <row r="466">
      <c r="A466" s="101"/>
      <c r="B466" s="102"/>
      <c r="C466" s="99"/>
      <c r="D466" s="103"/>
      <c r="E466" s="63"/>
      <c r="F466" s="70"/>
      <c r="G466" s="105"/>
    </row>
    <row r="467">
      <c r="A467" s="101"/>
      <c r="B467" s="102"/>
      <c r="C467" s="99"/>
      <c r="D467" s="103"/>
      <c r="E467" s="63"/>
      <c r="F467" s="70"/>
      <c r="G467" s="105"/>
    </row>
    <row r="468">
      <c r="A468" s="101"/>
      <c r="B468" s="102"/>
      <c r="C468" s="99"/>
      <c r="D468" s="103"/>
      <c r="E468" s="63"/>
      <c r="F468" s="70"/>
      <c r="G468" s="105"/>
    </row>
    <row r="469">
      <c r="A469" s="101"/>
      <c r="B469" s="102"/>
      <c r="C469" s="99"/>
      <c r="D469" s="103"/>
      <c r="E469" s="63"/>
      <c r="F469" s="70"/>
      <c r="G469" s="105"/>
    </row>
    <row r="470">
      <c r="A470" s="101"/>
      <c r="B470" s="102"/>
      <c r="C470" s="99"/>
      <c r="D470" s="103"/>
      <c r="E470" s="63"/>
      <c r="F470" s="70"/>
      <c r="G470" s="105"/>
    </row>
    <row r="471">
      <c r="A471" s="101"/>
      <c r="B471" s="102"/>
      <c r="C471" s="99"/>
      <c r="D471" s="103"/>
      <c r="E471" s="63"/>
      <c r="F471" s="70"/>
      <c r="G471" s="105"/>
    </row>
    <row r="472">
      <c r="A472" s="101"/>
      <c r="B472" s="102"/>
      <c r="C472" s="99"/>
      <c r="D472" s="103"/>
      <c r="E472" s="63"/>
      <c r="F472" s="70"/>
      <c r="G472" s="105"/>
    </row>
    <row r="473">
      <c r="A473" s="101"/>
      <c r="B473" s="102"/>
      <c r="C473" s="99"/>
      <c r="D473" s="103"/>
      <c r="E473" s="63"/>
      <c r="F473" s="70"/>
      <c r="G473" s="105"/>
    </row>
    <row r="474">
      <c r="A474" s="101"/>
      <c r="B474" s="102"/>
      <c r="C474" s="99"/>
      <c r="D474" s="103"/>
      <c r="E474" s="63"/>
      <c r="F474" s="70"/>
      <c r="G474" s="105"/>
    </row>
    <row r="475">
      <c r="A475" s="101"/>
      <c r="B475" s="102"/>
      <c r="C475" s="99"/>
      <c r="D475" s="103"/>
      <c r="E475" s="63"/>
      <c r="F475" s="70"/>
      <c r="G475" s="105"/>
    </row>
    <row r="476">
      <c r="A476" s="101"/>
      <c r="B476" s="102"/>
      <c r="C476" s="99"/>
      <c r="D476" s="103"/>
      <c r="E476" s="63"/>
      <c r="F476" s="70"/>
      <c r="G476" s="105"/>
    </row>
    <row r="477">
      <c r="A477" s="101"/>
      <c r="B477" s="102"/>
      <c r="C477" s="99"/>
      <c r="D477" s="103"/>
      <c r="E477" s="63"/>
      <c r="F477" s="70"/>
      <c r="G477" s="105"/>
    </row>
    <row r="478">
      <c r="A478" s="101"/>
      <c r="B478" s="102"/>
      <c r="C478" s="99"/>
      <c r="D478" s="103"/>
      <c r="E478" s="63"/>
      <c r="F478" s="70"/>
      <c r="G478" s="105"/>
    </row>
    <row r="479">
      <c r="A479" s="101"/>
      <c r="B479" s="102"/>
      <c r="C479" s="99"/>
      <c r="D479" s="103"/>
      <c r="E479" s="63"/>
      <c r="F479" s="70"/>
      <c r="G479" s="105"/>
    </row>
    <row r="480">
      <c r="A480" s="101"/>
      <c r="B480" s="102"/>
      <c r="C480" s="99"/>
      <c r="D480" s="103"/>
      <c r="E480" s="63"/>
      <c r="F480" s="70"/>
      <c r="G480" s="105"/>
    </row>
    <row r="481">
      <c r="A481" s="101"/>
      <c r="B481" s="102"/>
      <c r="C481" s="99"/>
      <c r="D481" s="103"/>
      <c r="E481" s="63"/>
      <c r="F481" s="70"/>
      <c r="G481" s="105"/>
    </row>
    <row r="482">
      <c r="A482" s="101"/>
      <c r="B482" s="102"/>
      <c r="C482" s="99"/>
      <c r="D482" s="103"/>
      <c r="E482" s="63"/>
      <c r="F482" s="70"/>
      <c r="G482" s="105"/>
    </row>
    <row r="483">
      <c r="A483" s="101"/>
      <c r="B483" s="102"/>
      <c r="C483" s="99"/>
      <c r="D483" s="103"/>
      <c r="E483" s="63"/>
      <c r="F483" s="70"/>
      <c r="G483" s="105"/>
    </row>
    <row r="484">
      <c r="A484" s="101"/>
      <c r="B484" s="102"/>
      <c r="C484" s="99"/>
      <c r="D484" s="103"/>
      <c r="E484" s="63"/>
      <c r="F484" s="70"/>
      <c r="G484" s="105"/>
    </row>
    <row r="485">
      <c r="A485" s="101"/>
      <c r="B485" s="102"/>
      <c r="C485" s="99"/>
      <c r="D485" s="103"/>
      <c r="E485" s="63"/>
      <c r="F485" s="70"/>
      <c r="G485" s="105"/>
    </row>
    <row r="486">
      <c r="A486" s="101"/>
      <c r="B486" s="102"/>
      <c r="C486" s="99"/>
      <c r="D486" s="103"/>
      <c r="E486" s="63"/>
      <c r="F486" s="70"/>
      <c r="G486" s="105"/>
    </row>
    <row r="487">
      <c r="A487" s="101"/>
      <c r="B487" s="102"/>
      <c r="C487" s="99"/>
      <c r="D487" s="103"/>
      <c r="E487" s="63"/>
      <c r="F487" s="70"/>
      <c r="G487" s="105"/>
    </row>
    <row r="488">
      <c r="A488" s="101"/>
      <c r="B488" s="102"/>
      <c r="C488" s="99"/>
      <c r="D488" s="103"/>
      <c r="E488" s="63"/>
      <c r="F488" s="70"/>
      <c r="G488" s="105"/>
    </row>
    <row r="489">
      <c r="A489" s="101"/>
      <c r="B489" s="102"/>
      <c r="C489" s="99"/>
      <c r="D489" s="103"/>
      <c r="E489" s="63"/>
      <c r="F489" s="70"/>
      <c r="G489" s="105"/>
    </row>
    <row r="490">
      <c r="A490" s="101"/>
      <c r="B490" s="102"/>
      <c r="C490" s="99"/>
      <c r="D490" s="103"/>
      <c r="E490" s="63"/>
      <c r="F490" s="70"/>
      <c r="G490" s="105"/>
    </row>
    <row r="491">
      <c r="A491" s="101"/>
      <c r="B491" s="102"/>
      <c r="C491" s="99"/>
      <c r="D491" s="103"/>
      <c r="E491" s="63"/>
      <c r="F491" s="70"/>
      <c r="G491" s="105"/>
    </row>
    <row r="492">
      <c r="A492" s="101"/>
      <c r="B492" s="102"/>
      <c r="C492" s="99"/>
      <c r="D492" s="103"/>
      <c r="E492" s="63"/>
      <c r="F492" s="70"/>
      <c r="G492" s="105"/>
    </row>
    <row r="493">
      <c r="A493" s="101"/>
      <c r="B493" s="102"/>
      <c r="C493" s="99"/>
      <c r="D493" s="103"/>
      <c r="E493" s="63"/>
      <c r="F493" s="70"/>
      <c r="G493" s="105"/>
    </row>
    <row r="494">
      <c r="A494" s="101"/>
      <c r="B494" s="102"/>
      <c r="C494" s="99"/>
      <c r="D494" s="103"/>
      <c r="E494" s="63"/>
      <c r="F494" s="70"/>
      <c r="G494" s="105"/>
    </row>
    <row r="495">
      <c r="A495" s="101"/>
      <c r="B495" s="102"/>
      <c r="C495" s="99"/>
      <c r="D495" s="103"/>
      <c r="E495" s="63"/>
      <c r="F495" s="70"/>
      <c r="G495" s="105"/>
    </row>
    <row r="496">
      <c r="A496" s="101"/>
      <c r="B496" s="102"/>
      <c r="C496" s="99"/>
      <c r="D496" s="103"/>
      <c r="E496" s="63"/>
      <c r="F496" s="70"/>
      <c r="G496" s="105"/>
    </row>
    <row r="497">
      <c r="A497" s="101"/>
      <c r="B497" s="102"/>
      <c r="C497" s="99"/>
      <c r="D497" s="103"/>
      <c r="E497" s="63"/>
      <c r="F497" s="70"/>
      <c r="G497" s="105"/>
    </row>
    <row r="498">
      <c r="A498" s="101"/>
      <c r="B498" s="102"/>
      <c r="C498" s="99"/>
      <c r="D498" s="103"/>
      <c r="E498" s="63"/>
      <c r="F498" s="70"/>
      <c r="G498" s="105"/>
    </row>
    <row r="499">
      <c r="A499" s="101"/>
      <c r="B499" s="102"/>
      <c r="C499" s="99"/>
      <c r="D499" s="103"/>
      <c r="E499" s="63"/>
      <c r="F499" s="70"/>
      <c r="G499" s="105"/>
    </row>
    <row r="500">
      <c r="A500" s="101"/>
      <c r="B500" s="102"/>
      <c r="C500" s="99"/>
      <c r="D500" s="103"/>
      <c r="E500" s="63"/>
      <c r="F500" s="70"/>
      <c r="G500" s="105"/>
    </row>
    <row r="501">
      <c r="A501" s="101"/>
      <c r="B501" s="102"/>
      <c r="C501" s="99"/>
      <c r="D501" s="103"/>
      <c r="E501" s="63"/>
      <c r="F501" s="70"/>
      <c r="G501" s="105"/>
    </row>
    <row r="502">
      <c r="A502" s="101"/>
      <c r="B502" s="102"/>
      <c r="C502" s="99"/>
      <c r="D502" s="103"/>
      <c r="E502" s="63"/>
      <c r="F502" s="70"/>
      <c r="G502" s="105"/>
    </row>
    <row r="503">
      <c r="A503" s="101"/>
      <c r="B503" s="102"/>
      <c r="C503" s="99"/>
      <c r="D503" s="103"/>
      <c r="E503" s="63"/>
      <c r="F503" s="70"/>
      <c r="G503" s="105"/>
    </row>
    <row r="504">
      <c r="A504" s="101"/>
      <c r="B504" s="102"/>
      <c r="C504" s="99"/>
      <c r="D504" s="103"/>
      <c r="E504" s="63"/>
      <c r="F504" s="70"/>
      <c r="G504" s="105"/>
    </row>
    <row r="505">
      <c r="A505" s="101"/>
      <c r="B505" s="102"/>
      <c r="C505" s="99"/>
      <c r="D505" s="103"/>
      <c r="E505" s="63"/>
      <c r="F505" s="70"/>
      <c r="G505" s="105"/>
    </row>
    <row r="506">
      <c r="A506" s="101"/>
      <c r="B506" s="102"/>
      <c r="C506" s="99"/>
      <c r="D506" s="103"/>
      <c r="E506" s="63"/>
      <c r="F506" s="70"/>
      <c r="G506" s="105"/>
    </row>
    <row r="507">
      <c r="A507" s="101"/>
      <c r="B507" s="102"/>
      <c r="C507" s="99"/>
      <c r="D507" s="103"/>
      <c r="E507" s="63"/>
      <c r="F507" s="70"/>
      <c r="G507" s="105"/>
    </row>
    <row r="508">
      <c r="A508" s="101"/>
      <c r="B508" s="102"/>
      <c r="C508" s="99"/>
      <c r="D508" s="103"/>
      <c r="E508" s="63"/>
      <c r="F508" s="70"/>
      <c r="G508" s="105"/>
    </row>
    <row r="509">
      <c r="A509" s="101"/>
      <c r="B509" s="102"/>
      <c r="C509" s="99"/>
      <c r="D509" s="103"/>
      <c r="E509" s="63"/>
      <c r="F509" s="70"/>
      <c r="G509" s="105"/>
    </row>
    <row r="510">
      <c r="A510" s="101"/>
      <c r="B510" s="102"/>
      <c r="C510" s="99"/>
      <c r="D510" s="103"/>
      <c r="E510" s="63"/>
      <c r="F510" s="70"/>
      <c r="G510" s="105"/>
    </row>
    <row r="511">
      <c r="A511" s="101"/>
      <c r="B511" s="102"/>
      <c r="C511" s="99"/>
      <c r="D511" s="103"/>
      <c r="E511" s="63"/>
      <c r="F511" s="70"/>
      <c r="G511" s="105"/>
    </row>
    <row r="512">
      <c r="A512" s="101"/>
      <c r="B512" s="102"/>
      <c r="C512" s="99"/>
      <c r="D512" s="103"/>
      <c r="E512" s="63"/>
      <c r="F512" s="70"/>
      <c r="G512" s="105"/>
    </row>
    <row r="513">
      <c r="A513" s="101"/>
      <c r="B513" s="102"/>
      <c r="C513" s="99"/>
      <c r="D513" s="103"/>
      <c r="E513" s="63"/>
      <c r="F513" s="70"/>
      <c r="G513" s="105"/>
    </row>
    <row r="514">
      <c r="A514" s="101"/>
      <c r="B514" s="102"/>
      <c r="C514" s="99"/>
      <c r="D514" s="103"/>
      <c r="E514" s="63"/>
      <c r="F514" s="70"/>
      <c r="G514" s="105"/>
    </row>
    <row r="515">
      <c r="A515" s="101"/>
      <c r="B515" s="102"/>
      <c r="C515" s="99"/>
      <c r="D515" s="103"/>
      <c r="E515" s="63"/>
      <c r="F515" s="70"/>
      <c r="G515" s="105"/>
    </row>
    <row r="516">
      <c r="A516" s="101"/>
      <c r="B516" s="102"/>
      <c r="C516" s="99"/>
      <c r="D516" s="103"/>
      <c r="E516" s="63"/>
      <c r="F516" s="70"/>
      <c r="G516" s="105"/>
    </row>
    <row r="517">
      <c r="A517" s="101"/>
      <c r="B517" s="102"/>
      <c r="C517" s="99"/>
      <c r="D517" s="103"/>
      <c r="E517" s="63"/>
      <c r="F517" s="70"/>
      <c r="G517" s="105"/>
    </row>
    <row r="518">
      <c r="A518" s="101"/>
      <c r="B518" s="102"/>
      <c r="C518" s="99"/>
      <c r="D518" s="103"/>
      <c r="E518" s="63"/>
      <c r="F518" s="70"/>
      <c r="G518" s="105"/>
    </row>
    <row r="519">
      <c r="A519" s="101"/>
      <c r="B519" s="102"/>
      <c r="C519" s="99"/>
      <c r="D519" s="103"/>
      <c r="E519" s="63"/>
      <c r="F519" s="70"/>
      <c r="G519" s="105"/>
    </row>
    <row r="520">
      <c r="A520" s="101"/>
      <c r="B520" s="102"/>
      <c r="C520" s="99"/>
      <c r="D520" s="103"/>
      <c r="E520" s="63"/>
      <c r="F520" s="70"/>
      <c r="G520" s="105"/>
    </row>
    <row r="521">
      <c r="A521" s="101"/>
      <c r="B521" s="102"/>
      <c r="C521" s="99"/>
      <c r="D521" s="103"/>
      <c r="E521" s="63"/>
      <c r="F521" s="70"/>
      <c r="G521" s="105"/>
    </row>
    <row r="522">
      <c r="A522" s="101"/>
      <c r="B522" s="102"/>
      <c r="C522" s="99"/>
      <c r="D522" s="103"/>
      <c r="E522" s="63"/>
      <c r="F522" s="70"/>
      <c r="G522" s="105"/>
    </row>
    <row r="523">
      <c r="A523" s="101"/>
      <c r="B523" s="102"/>
      <c r="C523" s="99"/>
      <c r="D523" s="103"/>
      <c r="E523" s="63"/>
      <c r="F523" s="70"/>
      <c r="G523" s="105"/>
    </row>
    <row r="524">
      <c r="A524" s="101"/>
      <c r="B524" s="102"/>
      <c r="C524" s="99"/>
      <c r="D524" s="103"/>
      <c r="E524" s="63"/>
      <c r="F524" s="70"/>
      <c r="G524" s="105"/>
    </row>
    <row r="525">
      <c r="A525" s="101"/>
      <c r="B525" s="102"/>
      <c r="C525" s="99"/>
      <c r="D525" s="103"/>
      <c r="E525" s="63"/>
      <c r="F525" s="70"/>
      <c r="G525" s="105"/>
    </row>
    <row r="526">
      <c r="A526" s="101"/>
      <c r="B526" s="102"/>
      <c r="C526" s="99"/>
      <c r="D526" s="103"/>
      <c r="E526" s="63"/>
      <c r="F526" s="70"/>
      <c r="G526" s="105"/>
    </row>
    <row r="527">
      <c r="A527" s="101"/>
      <c r="B527" s="102"/>
      <c r="C527" s="99"/>
      <c r="D527" s="103"/>
      <c r="E527" s="63"/>
      <c r="F527" s="70"/>
      <c r="G527" s="105"/>
    </row>
    <row r="528">
      <c r="A528" s="101"/>
      <c r="B528" s="102"/>
      <c r="C528" s="99"/>
      <c r="D528" s="103"/>
      <c r="E528" s="63"/>
      <c r="F528" s="70"/>
      <c r="G528" s="105"/>
    </row>
    <row r="529">
      <c r="A529" s="101"/>
      <c r="B529" s="102"/>
      <c r="C529" s="99"/>
      <c r="D529" s="103"/>
      <c r="E529" s="63"/>
      <c r="F529" s="70"/>
      <c r="G529" s="105"/>
    </row>
    <row r="530">
      <c r="A530" s="101"/>
      <c r="B530" s="102"/>
      <c r="C530" s="99"/>
      <c r="D530" s="103"/>
      <c r="E530" s="63"/>
      <c r="F530" s="70"/>
      <c r="G530" s="105"/>
    </row>
    <row r="531">
      <c r="A531" s="101"/>
      <c r="B531" s="102"/>
      <c r="C531" s="99"/>
      <c r="D531" s="103"/>
      <c r="E531" s="63"/>
      <c r="F531" s="70"/>
      <c r="G531" s="105"/>
    </row>
    <row r="532">
      <c r="A532" s="101"/>
      <c r="B532" s="102"/>
      <c r="C532" s="99"/>
      <c r="D532" s="103"/>
      <c r="E532" s="63"/>
      <c r="F532" s="70"/>
      <c r="G532" s="105"/>
    </row>
    <row r="533">
      <c r="A533" s="101"/>
      <c r="B533" s="102"/>
      <c r="C533" s="99"/>
      <c r="D533" s="103"/>
      <c r="E533" s="63"/>
      <c r="F533" s="70"/>
      <c r="G533" s="105"/>
    </row>
    <row r="534">
      <c r="A534" s="101"/>
      <c r="B534" s="102"/>
      <c r="C534" s="99"/>
      <c r="D534" s="103"/>
      <c r="E534" s="63"/>
      <c r="F534" s="70"/>
      <c r="G534" s="105"/>
    </row>
    <row r="535">
      <c r="A535" s="101"/>
      <c r="B535" s="102"/>
      <c r="C535" s="99"/>
      <c r="D535" s="103"/>
      <c r="E535" s="63"/>
      <c r="F535" s="70"/>
      <c r="G535" s="105"/>
    </row>
    <row r="536">
      <c r="A536" s="101"/>
      <c r="B536" s="102"/>
      <c r="C536" s="99"/>
      <c r="D536" s="103"/>
      <c r="E536" s="63"/>
      <c r="F536" s="70"/>
      <c r="G536" s="105"/>
    </row>
    <row r="537">
      <c r="A537" s="101"/>
      <c r="B537" s="102"/>
      <c r="C537" s="99"/>
      <c r="D537" s="103"/>
      <c r="E537" s="63"/>
      <c r="F537" s="70"/>
      <c r="G537" s="105"/>
    </row>
    <row r="538">
      <c r="A538" s="101"/>
      <c r="B538" s="102"/>
      <c r="C538" s="99"/>
      <c r="D538" s="103"/>
      <c r="E538" s="63"/>
      <c r="F538" s="70"/>
      <c r="G538" s="105"/>
    </row>
    <row r="539">
      <c r="A539" s="101"/>
      <c r="B539" s="102"/>
      <c r="C539" s="99"/>
      <c r="D539" s="103"/>
      <c r="E539" s="63"/>
      <c r="F539" s="70"/>
      <c r="G539" s="105"/>
    </row>
    <row r="540">
      <c r="A540" s="101"/>
      <c r="B540" s="102"/>
      <c r="C540" s="99"/>
      <c r="D540" s="103"/>
      <c r="E540" s="63"/>
      <c r="F540" s="70"/>
      <c r="G540" s="105"/>
    </row>
    <row r="541">
      <c r="A541" s="101"/>
      <c r="B541" s="102"/>
      <c r="C541" s="99"/>
      <c r="D541" s="103"/>
      <c r="E541" s="63"/>
      <c r="F541" s="70"/>
      <c r="G541" s="105"/>
    </row>
    <row r="542">
      <c r="A542" s="101"/>
      <c r="B542" s="102"/>
      <c r="C542" s="99"/>
      <c r="D542" s="103"/>
      <c r="E542" s="63"/>
      <c r="F542" s="70"/>
      <c r="G542" s="105"/>
    </row>
    <row r="543">
      <c r="A543" s="101"/>
      <c r="B543" s="102"/>
      <c r="C543" s="99"/>
      <c r="D543" s="103"/>
      <c r="E543" s="63"/>
      <c r="F543" s="70"/>
      <c r="G543" s="105"/>
    </row>
    <row r="544">
      <c r="A544" s="101"/>
      <c r="B544" s="102"/>
      <c r="C544" s="99"/>
      <c r="D544" s="103"/>
      <c r="E544" s="63"/>
      <c r="F544" s="70"/>
      <c r="G544" s="105"/>
    </row>
    <row r="545">
      <c r="A545" s="101"/>
      <c r="B545" s="102"/>
      <c r="C545" s="99"/>
      <c r="D545" s="103"/>
      <c r="E545" s="63"/>
      <c r="F545" s="70"/>
      <c r="G545" s="105"/>
    </row>
    <row r="546">
      <c r="A546" s="101"/>
      <c r="B546" s="102"/>
      <c r="C546" s="99"/>
      <c r="D546" s="103"/>
      <c r="E546" s="63"/>
      <c r="F546" s="70"/>
      <c r="G546" s="105"/>
    </row>
    <row r="547">
      <c r="A547" s="101"/>
      <c r="B547" s="102"/>
      <c r="C547" s="99"/>
      <c r="D547" s="103"/>
      <c r="E547" s="63"/>
      <c r="F547" s="70"/>
      <c r="G547" s="105"/>
    </row>
    <row r="548">
      <c r="A548" s="101"/>
      <c r="B548" s="102"/>
      <c r="C548" s="99"/>
      <c r="D548" s="103"/>
      <c r="E548" s="63"/>
      <c r="F548" s="70"/>
      <c r="G548" s="105"/>
    </row>
    <row r="549">
      <c r="A549" s="101"/>
      <c r="B549" s="102"/>
      <c r="C549" s="99"/>
      <c r="D549" s="103"/>
      <c r="E549" s="63"/>
      <c r="F549" s="70"/>
      <c r="G549" s="105"/>
    </row>
    <row r="550">
      <c r="A550" s="101"/>
      <c r="B550" s="102"/>
      <c r="C550" s="99"/>
      <c r="D550" s="103"/>
      <c r="E550" s="63"/>
      <c r="F550" s="70"/>
      <c r="G550" s="105"/>
    </row>
    <row r="551">
      <c r="A551" s="101"/>
      <c r="B551" s="102"/>
      <c r="C551" s="99"/>
      <c r="D551" s="103"/>
      <c r="E551" s="63"/>
      <c r="F551" s="70"/>
      <c r="G551" s="105"/>
    </row>
    <row r="552">
      <c r="A552" s="101"/>
      <c r="B552" s="102"/>
      <c r="C552" s="99"/>
      <c r="D552" s="103"/>
      <c r="E552" s="63"/>
      <c r="F552" s="70"/>
      <c r="G552" s="105"/>
    </row>
    <row r="553">
      <c r="A553" s="101"/>
      <c r="B553" s="102"/>
      <c r="C553" s="99"/>
      <c r="D553" s="103"/>
      <c r="E553" s="63"/>
      <c r="F553" s="70"/>
      <c r="G553" s="105"/>
    </row>
    <row r="554">
      <c r="A554" s="101"/>
      <c r="B554" s="102"/>
      <c r="C554" s="99"/>
      <c r="D554" s="103"/>
      <c r="E554" s="63"/>
      <c r="F554" s="70"/>
      <c r="G554" s="105"/>
    </row>
    <row r="555">
      <c r="A555" s="101"/>
      <c r="B555" s="102"/>
      <c r="C555" s="99"/>
      <c r="D555" s="103"/>
      <c r="E555" s="63"/>
      <c r="F555" s="70"/>
      <c r="G555" s="105"/>
    </row>
    <row r="556">
      <c r="A556" s="101"/>
      <c r="B556" s="102"/>
      <c r="C556" s="99"/>
      <c r="D556" s="103"/>
      <c r="E556" s="63"/>
      <c r="F556" s="70"/>
      <c r="G556" s="105"/>
    </row>
    <row r="557">
      <c r="A557" s="101"/>
      <c r="B557" s="102"/>
      <c r="C557" s="99"/>
      <c r="D557" s="103"/>
      <c r="E557" s="63"/>
      <c r="F557" s="70"/>
      <c r="G557" s="105"/>
    </row>
    <row r="558">
      <c r="A558" s="101"/>
      <c r="B558" s="102"/>
      <c r="C558" s="99"/>
      <c r="D558" s="103"/>
      <c r="E558" s="63"/>
      <c r="F558" s="70"/>
      <c r="G558" s="105"/>
    </row>
    <row r="559">
      <c r="A559" s="101"/>
      <c r="B559" s="102"/>
      <c r="C559" s="99"/>
      <c r="D559" s="103"/>
      <c r="E559" s="63"/>
      <c r="F559" s="70"/>
      <c r="G559" s="105"/>
    </row>
    <row r="560">
      <c r="A560" s="101"/>
      <c r="B560" s="102"/>
      <c r="C560" s="99"/>
      <c r="D560" s="103"/>
      <c r="E560" s="63"/>
      <c r="F560" s="70"/>
      <c r="G560" s="105"/>
    </row>
    <row r="561">
      <c r="A561" s="101"/>
      <c r="B561" s="102"/>
      <c r="C561" s="99"/>
      <c r="D561" s="103"/>
      <c r="E561" s="63"/>
      <c r="F561" s="70"/>
      <c r="G561" s="105"/>
    </row>
    <row r="562">
      <c r="A562" s="101"/>
      <c r="B562" s="102"/>
      <c r="C562" s="99"/>
      <c r="D562" s="103"/>
      <c r="E562" s="63"/>
      <c r="F562" s="70"/>
      <c r="G562" s="105"/>
    </row>
    <row r="563">
      <c r="A563" s="101"/>
      <c r="B563" s="102"/>
      <c r="C563" s="99"/>
      <c r="D563" s="103"/>
      <c r="E563" s="63"/>
      <c r="F563" s="70"/>
      <c r="G563" s="105"/>
    </row>
    <row r="564">
      <c r="A564" s="101"/>
      <c r="B564" s="102"/>
      <c r="C564" s="99"/>
      <c r="D564" s="103"/>
      <c r="E564" s="63"/>
      <c r="F564" s="70"/>
      <c r="G564" s="105"/>
    </row>
    <row r="565">
      <c r="A565" s="101"/>
      <c r="B565" s="102"/>
      <c r="C565" s="99"/>
      <c r="D565" s="103"/>
      <c r="E565" s="63"/>
      <c r="F565" s="70"/>
      <c r="G565" s="105"/>
    </row>
    <row r="566">
      <c r="A566" s="101"/>
      <c r="B566" s="102"/>
      <c r="C566" s="99"/>
      <c r="D566" s="103"/>
      <c r="E566" s="63"/>
      <c r="F566" s="70"/>
      <c r="G566" s="105"/>
    </row>
    <row r="567">
      <c r="A567" s="101"/>
      <c r="B567" s="102"/>
      <c r="C567" s="99"/>
      <c r="D567" s="103"/>
      <c r="E567" s="63"/>
      <c r="F567" s="70"/>
      <c r="G567" s="105"/>
    </row>
    <row r="568">
      <c r="A568" s="101"/>
      <c r="B568" s="102"/>
      <c r="C568" s="99"/>
      <c r="D568" s="103"/>
      <c r="E568" s="63"/>
      <c r="F568" s="70"/>
      <c r="G568" s="105"/>
    </row>
    <row r="569">
      <c r="A569" s="101"/>
      <c r="B569" s="102"/>
      <c r="C569" s="99"/>
      <c r="D569" s="103"/>
      <c r="E569" s="63"/>
      <c r="F569" s="70"/>
      <c r="G569" s="105"/>
    </row>
    <row r="570">
      <c r="A570" s="101"/>
      <c r="B570" s="102"/>
      <c r="C570" s="99"/>
      <c r="D570" s="103"/>
      <c r="E570" s="63"/>
      <c r="F570" s="70"/>
      <c r="G570" s="105"/>
    </row>
    <row r="571">
      <c r="A571" s="101"/>
      <c r="B571" s="102"/>
      <c r="C571" s="99"/>
      <c r="D571" s="103"/>
      <c r="E571" s="63"/>
      <c r="F571" s="70"/>
      <c r="G571" s="105"/>
    </row>
    <row r="572">
      <c r="A572" s="101"/>
      <c r="B572" s="102"/>
      <c r="C572" s="99"/>
      <c r="D572" s="103"/>
      <c r="E572" s="63"/>
      <c r="F572" s="70"/>
      <c r="G572" s="105"/>
    </row>
    <row r="573">
      <c r="A573" s="101"/>
      <c r="B573" s="102"/>
      <c r="C573" s="99"/>
      <c r="D573" s="103"/>
      <c r="E573" s="63"/>
      <c r="F573" s="70"/>
      <c r="G573" s="105"/>
    </row>
    <row r="574">
      <c r="A574" s="101"/>
      <c r="B574" s="102"/>
      <c r="C574" s="99"/>
      <c r="D574" s="103"/>
      <c r="E574" s="63"/>
      <c r="F574" s="70"/>
      <c r="G574" s="105"/>
    </row>
    <row r="575">
      <c r="A575" s="101"/>
      <c r="B575" s="102"/>
      <c r="C575" s="99"/>
      <c r="D575" s="103"/>
      <c r="E575" s="63"/>
      <c r="F575" s="70"/>
      <c r="G575" s="105"/>
    </row>
    <row r="576">
      <c r="A576" s="101"/>
      <c r="B576" s="102"/>
      <c r="C576" s="99"/>
      <c r="D576" s="103"/>
      <c r="E576" s="63"/>
      <c r="F576" s="70"/>
      <c r="G576" s="105"/>
    </row>
    <row r="577">
      <c r="A577" s="101"/>
      <c r="B577" s="102"/>
      <c r="C577" s="99"/>
      <c r="D577" s="103"/>
      <c r="E577" s="63"/>
      <c r="F577" s="70"/>
      <c r="G577" s="105"/>
    </row>
    <row r="578">
      <c r="A578" s="101"/>
      <c r="B578" s="102"/>
      <c r="C578" s="99"/>
      <c r="D578" s="103"/>
      <c r="E578" s="63"/>
      <c r="F578" s="70"/>
      <c r="G578" s="105"/>
    </row>
    <row r="579">
      <c r="A579" s="101"/>
      <c r="B579" s="102"/>
      <c r="C579" s="99"/>
      <c r="D579" s="103"/>
      <c r="E579" s="63"/>
      <c r="F579" s="70"/>
      <c r="G579" s="105"/>
    </row>
    <row r="580">
      <c r="A580" s="101"/>
      <c r="B580" s="102"/>
      <c r="C580" s="99"/>
      <c r="D580" s="103"/>
      <c r="E580" s="63"/>
      <c r="F580" s="70"/>
      <c r="G580" s="105"/>
    </row>
    <row r="581">
      <c r="A581" s="101"/>
      <c r="B581" s="102"/>
      <c r="C581" s="99"/>
      <c r="D581" s="103"/>
      <c r="E581" s="63"/>
      <c r="F581" s="70"/>
      <c r="G581" s="105"/>
    </row>
    <row r="582">
      <c r="A582" s="101"/>
      <c r="B582" s="102"/>
      <c r="C582" s="99"/>
      <c r="D582" s="103"/>
      <c r="E582" s="63"/>
      <c r="F582" s="70"/>
      <c r="G582" s="105"/>
    </row>
    <row r="583">
      <c r="A583" s="101"/>
      <c r="B583" s="102"/>
      <c r="C583" s="99"/>
      <c r="D583" s="103"/>
      <c r="E583" s="63"/>
      <c r="F583" s="70"/>
      <c r="G583" s="105"/>
    </row>
    <row r="584">
      <c r="A584" s="101"/>
      <c r="B584" s="102"/>
      <c r="C584" s="99"/>
      <c r="D584" s="103"/>
      <c r="E584" s="63"/>
      <c r="F584" s="70"/>
      <c r="G584" s="105"/>
    </row>
    <row r="585">
      <c r="A585" s="101"/>
      <c r="B585" s="102"/>
      <c r="C585" s="99"/>
      <c r="D585" s="103"/>
      <c r="E585" s="63"/>
      <c r="F585" s="70"/>
      <c r="G585" s="105"/>
    </row>
    <row r="586">
      <c r="A586" s="101"/>
      <c r="B586" s="102"/>
      <c r="C586" s="99"/>
      <c r="D586" s="103"/>
      <c r="E586" s="63"/>
      <c r="F586" s="70"/>
      <c r="G586" s="105"/>
    </row>
    <row r="587">
      <c r="A587" s="101"/>
      <c r="B587" s="102"/>
      <c r="C587" s="99"/>
      <c r="D587" s="103"/>
      <c r="E587" s="63"/>
      <c r="F587" s="70"/>
      <c r="G587" s="105"/>
    </row>
    <row r="588">
      <c r="A588" s="101"/>
      <c r="B588" s="102"/>
      <c r="C588" s="99"/>
      <c r="D588" s="103"/>
      <c r="E588" s="63"/>
      <c r="F588" s="70"/>
      <c r="G588" s="105"/>
    </row>
    <row r="589">
      <c r="A589" s="101"/>
      <c r="B589" s="102"/>
      <c r="C589" s="99"/>
      <c r="D589" s="103"/>
      <c r="E589" s="63"/>
      <c r="F589" s="70"/>
      <c r="G589" s="105"/>
    </row>
    <row r="590">
      <c r="A590" s="101"/>
      <c r="B590" s="102"/>
      <c r="C590" s="99"/>
      <c r="D590" s="103"/>
      <c r="E590" s="63"/>
      <c r="F590" s="70"/>
      <c r="G590" s="105"/>
    </row>
    <row r="591">
      <c r="A591" s="101"/>
      <c r="B591" s="102"/>
      <c r="C591" s="99"/>
      <c r="D591" s="103"/>
      <c r="E591" s="63"/>
      <c r="F591" s="70"/>
      <c r="G591" s="105"/>
    </row>
    <row r="592">
      <c r="A592" s="101"/>
      <c r="B592" s="102"/>
      <c r="C592" s="99"/>
      <c r="D592" s="103"/>
      <c r="E592" s="63"/>
      <c r="F592" s="70"/>
      <c r="G592" s="105"/>
    </row>
    <row r="593">
      <c r="A593" s="101"/>
      <c r="B593" s="102"/>
      <c r="C593" s="99"/>
      <c r="D593" s="103"/>
      <c r="E593" s="63"/>
      <c r="F593" s="70"/>
      <c r="G593" s="105"/>
    </row>
    <row r="594">
      <c r="A594" s="101"/>
      <c r="B594" s="102"/>
      <c r="C594" s="99"/>
      <c r="D594" s="103"/>
      <c r="E594" s="63"/>
      <c r="F594" s="70"/>
      <c r="G594" s="105"/>
    </row>
    <row r="595">
      <c r="A595" s="101"/>
      <c r="B595" s="102"/>
      <c r="C595" s="99"/>
      <c r="D595" s="103"/>
      <c r="E595" s="63"/>
      <c r="F595" s="70"/>
      <c r="G595" s="105"/>
    </row>
    <row r="596">
      <c r="A596" s="101"/>
      <c r="B596" s="102"/>
      <c r="C596" s="99"/>
      <c r="D596" s="103"/>
      <c r="E596" s="63"/>
      <c r="F596" s="70"/>
      <c r="G596" s="105"/>
    </row>
    <row r="597">
      <c r="A597" s="101"/>
      <c r="B597" s="102"/>
      <c r="C597" s="99"/>
      <c r="D597" s="103"/>
      <c r="E597" s="63"/>
      <c r="F597" s="70"/>
      <c r="G597" s="105"/>
    </row>
    <row r="598">
      <c r="A598" s="101"/>
      <c r="B598" s="102"/>
      <c r="C598" s="99"/>
      <c r="D598" s="103"/>
      <c r="E598" s="63"/>
      <c r="F598" s="70"/>
      <c r="G598" s="105"/>
    </row>
    <row r="599">
      <c r="A599" s="101"/>
      <c r="B599" s="102"/>
      <c r="C599" s="99"/>
      <c r="D599" s="103"/>
      <c r="E599" s="63"/>
      <c r="F599" s="70"/>
      <c r="G599" s="105"/>
    </row>
    <row r="600">
      <c r="A600" s="101"/>
      <c r="B600" s="102"/>
      <c r="C600" s="99"/>
      <c r="D600" s="103"/>
      <c r="E600" s="63"/>
      <c r="F600" s="70"/>
      <c r="G600" s="105"/>
    </row>
    <row r="601">
      <c r="A601" s="101"/>
      <c r="B601" s="102"/>
      <c r="C601" s="99"/>
      <c r="D601" s="103"/>
      <c r="E601" s="63"/>
      <c r="F601" s="70"/>
      <c r="G601" s="105"/>
    </row>
    <row r="602">
      <c r="A602" s="101"/>
      <c r="B602" s="102"/>
      <c r="C602" s="99"/>
      <c r="D602" s="103"/>
      <c r="E602" s="63"/>
      <c r="F602" s="70"/>
      <c r="G602" s="105"/>
    </row>
    <row r="603">
      <c r="A603" s="101"/>
      <c r="B603" s="102"/>
      <c r="C603" s="99"/>
      <c r="D603" s="103"/>
      <c r="E603" s="63"/>
      <c r="F603" s="70"/>
      <c r="G603" s="105"/>
    </row>
    <row r="604">
      <c r="A604" s="101"/>
      <c r="B604" s="102"/>
      <c r="C604" s="99"/>
      <c r="D604" s="103"/>
      <c r="E604" s="63"/>
      <c r="F604" s="70"/>
      <c r="G604" s="105"/>
    </row>
    <row r="605">
      <c r="A605" s="101"/>
      <c r="B605" s="102"/>
      <c r="C605" s="99"/>
      <c r="D605" s="103"/>
      <c r="E605" s="63"/>
      <c r="F605" s="70"/>
      <c r="G605" s="105"/>
    </row>
    <row r="606">
      <c r="A606" s="101"/>
      <c r="B606" s="102"/>
      <c r="C606" s="99"/>
      <c r="D606" s="103"/>
      <c r="E606" s="63"/>
      <c r="F606" s="70"/>
      <c r="G606" s="105"/>
    </row>
    <row r="607">
      <c r="A607" s="101"/>
      <c r="B607" s="102"/>
      <c r="C607" s="99"/>
      <c r="D607" s="103"/>
      <c r="E607" s="63"/>
      <c r="F607" s="70"/>
      <c r="G607" s="105"/>
    </row>
    <row r="608">
      <c r="A608" s="101"/>
      <c r="B608" s="102"/>
      <c r="C608" s="99"/>
      <c r="D608" s="103"/>
      <c r="E608" s="63"/>
      <c r="F608" s="70"/>
      <c r="G608" s="105"/>
    </row>
    <row r="609">
      <c r="A609" s="101"/>
      <c r="B609" s="102"/>
      <c r="C609" s="99"/>
      <c r="D609" s="103"/>
      <c r="E609" s="63"/>
      <c r="F609" s="70"/>
      <c r="G609" s="105"/>
    </row>
    <row r="610">
      <c r="A610" s="101"/>
      <c r="B610" s="102"/>
      <c r="C610" s="99"/>
      <c r="D610" s="103"/>
      <c r="E610" s="63"/>
      <c r="F610" s="70"/>
      <c r="G610" s="105"/>
    </row>
    <row r="611">
      <c r="A611" s="101"/>
      <c r="B611" s="102"/>
      <c r="C611" s="99"/>
      <c r="D611" s="103"/>
      <c r="E611" s="63"/>
      <c r="F611" s="70"/>
      <c r="G611" s="105"/>
    </row>
    <row r="612">
      <c r="A612" s="101"/>
      <c r="B612" s="102"/>
      <c r="C612" s="99"/>
      <c r="D612" s="103"/>
      <c r="E612" s="63"/>
      <c r="F612" s="70"/>
      <c r="G612" s="105"/>
    </row>
    <row r="613">
      <c r="A613" s="101"/>
      <c r="B613" s="102"/>
      <c r="C613" s="99"/>
      <c r="D613" s="103"/>
      <c r="E613" s="63"/>
      <c r="F613" s="70"/>
      <c r="G613" s="105"/>
    </row>
    <row r="614">
      <c r="A614" s="101"/>
      <c r="B614" s="102"/>
      <c r="C614" s="99"/>
      <c r="D614" s="103"/>
      <c r="E614" s="63"/>
      <c r="F614" s="70"/>
      <c r="G614" s="105"/>
    </row>
    <row r="615">
      <c r="A615" s="101"/>
      <c r="B615" s="102"/>
      <c r="C615" s="99"/>
      <c r="D615" s="103"/>
      <c r="E615" s="63"/>
      <c r="F615" s="70"/>
      <c r="G615" s="105"/>
    </row>
    <row r="616">
      <c r="A616" s="101"/>
      <c r="B616" s="102"/>
      <c r="C616" s="99"/>
      <c r="D616" s="103"/>
      <c r="E616" s="63"/>
      <c r="F616" s="70"/>
      <c r="G616" s="105"/>
    </row>
    <row r="617">
      <c r="A617" s="101"/>
      <c r="B617" s="102"/>
      <c r="C617" s="99"/>
      <c r="D617" s="103"/>
      <c r="E617" s="63"/>
      <c r="F617" s="70"/>
      <c r="G617" s="105"/>
    </row>
    <row r="618">
      <c r="A618" s="101"/>
      <c r="B618" s="102"/>
      <c r="C618" s="99"/>
      <c r="D618" s="103"/>
      <c r="E618" s="63"/>
      <c r="F618" s="70"/>
      <c r="G618" s="105"/>
    </row>
    <row r="619">
      <c r="A619" s="101"/>
      <c r="B619" s="102"/>
      <c r="C619" s="99"/>
      <c r="D619" s="103"/>
      <c r="E619" s="63"/>
      <c r="F619" s="70"/>
      <c r="G619" s="105"/>
    </row>
    <row r="620">
      <c r="A620" s="101"/>
      <c r="B620" s="102"/>
      <c r="C620" s="99"/>
      <c r="D620" s="103"/>
      <c r="E620" s="63"/>
      <c r="F620" s="70"/>
      <c r="G620" s="105"/>
    </row>
    <row r="621">
      <c r="A621" s="101"/>
      <c r="B621" s="102"/>
      <c r="C621" s="99"/>
      <c r="D621" s="103"/>
      <c r="E621" s="63"/>
      <c r="F621" s="70"/>
      <c r="G621" s="105"/>
    </row>
    <row r="622">
      <c r="A622" s="101"/>
      <c r="B622" s="102"/>
      <c r="C622" s="99"/>
      <c r="D622" s="103"/>
      <c r="E622" s="63"/>
      <c r="F622" s="70"/>
      <c r="G622" s="105"/>
    </row>
    <row r="623">
      <c r="A623" s="101"/>
      <c r="B623" s="102"/>
      <c r="C623" s="99"/>
      <c r="D623" s="103"/>
      <c r="E623" s="63"/>
      <c r="F623" s="70"/>
      <c r="G623" s="105"/>
    </row>
    <row r="624">
      <c r="A624" s="101"/>
      <c r="B624" s="102"/>
      <c r="C624" s="99"/>
      <c r="D624" s="103"/>
      <c r="E624" s="63"/>
      <c r="F624" s="70"/>
      <c r="G624" s="105"/>
    </row>
    <row r="625">
      <c r="A625" s="101"/>
      <c r="B625" s="102"/>
      <c r="C625" s="99"/>
      <c r="D625" s="103"/>
      <c r="E625" s="63"/>
      <c r="F625" s="70"/>
      <c r="G625" s="105"/>
    </row>
    <row r="626">
      <c r="A626" s="101"/>
      <c r="B626" s="102"/>
      <c r="C626" s="99"/>
      <c r="D626" s="103"/>
      <c r="E626" s="63"/>
      <c r="F626" s="70"/>
      <c r="G626" s="105"/>
    </row>
    <row r="627">
      <c r="A627" s="101"/>
      <c r="B627" s="102"/>
      <c r="C627" s="99"/>
      <c r="D627" s="103"/>
      <c r="E627" s="63"/>
      <c r="F627" s="70"/>
      <c r="G627" s="105"/>
    </row>
    <row r="628">
      <c r="A628" s="101"/>
      <c r="B628" s="102"/>
      <c r="C628" s="99"/>
      <c r="D628" s="103"/>
      <c r="E628" s="63"/>
      <c r="F628" s="70"/>
      <c r="G628" s="105"/>
    </row>
    <row r="629">
      <c r="A629" s="101"/>
      <c r="B629" s="102"/>
      <c r="C629" s="99"/>
      <c r="D629" s="103"/>
      <c r="E629" s="63"/>
      <c r="F629" s="70"/>
      <c r="G629" s="105"/>
    </row>
    <row r="630">
      <c r="A630" s="101"/>
      <c r="B630" s="102"/>
      <c r="C630" s="99"/>
      <c r="D630" s="103"/>
      <c r="E630" s="63"/>
      <c r="F630" s="70"/>
      <c r="G630" s="105"/>
    </row>
    <row r="631">
      <c r="A631" s="101"/>
      <c r="B631" s="102"/>
      <c r="C631" s="99"/>
      <c r="D631" s="103"/>
      <c r="E631" s="63"/>
      <c r="F631" s="70"/>
      <c r="G631" s="105"/>
    </row>
    <row r="632">
      <c r="A632" s="101"/>
      <c r="B632" s="102"/>
      <c r="C632" s="99"/>
      <c r="D632" s="103"/>
      <c r="E632" s="63"/>
      <c r="F632" s="70"/>
      <c r="G632" s="105"/>
    </row>
    <row r="633">
      <c r="A633" s="101"/>
      <c r="B633" s="102"/>
      <c r="C633" s="99"/>
      <c r="D633" s="103"/>
      <c r="E633" s="63"/>
      <c r="F633" s="70"/>
      <c r="G633" s="105"/>
    </row>
    <row r="634">
      <c r="A634" s="101"/>
      <c r="B634" s="102"/>
      <c r="C634" s="99"/>
      <c r="D634" s="103"/>
      <c r="E634" s="63"/>
      <c r="F634" s="70"/>
      <c r="G634" s="105"/>
    </row>
    <row r="635">
      <c r="A635" s="101"/>
      <c r="B635" s="102"/>
      <c r="C635" s="99"/>
      <c r="D635" s="103"/>
      <c r="E635" s="63"/>
      <c r="F635" s="70"/>
      <c r="G635" s="105"/>
    </row>
    <row r="636">
      <c r="A636" s="101"/>
      <c r="B636" s="102"/>
      <c r="C636" s="99"/>
      <c r="D636" s="103"/>
      <c r="E636" s="63"/>
      <c r="F636" s="70"/>
      <c r="G636" s="105"/>
    </row>
    <row r="637">
      <c r="A637" s="101"/>
      <c r="B637" s="102"/>
      <c r="C637" s="99"/>
      <c r="D637" s="103"/>
      <c r="E637" s="63"/>
      <c r="F637" s="70"/>
      <c r="G637" s="105"/>
    </row>
    <row r="638">
      <c r="A638" s="101"/>
      <c r="B638" s="102"/>
      <c r="C638" s="99"/>
      <c r="D638" s="103"/>
      <c r="E638" s="63"/>
      <c r="F638" s="70"/>
      <c r="G638" s="105"/>
    </row>
    <row r="639">
      <c r="A639" s="101"/>
      <c r="B639" s="102"/>
      <c r="C639" s="99"/>
      <c r="D639" s="103"/>
      <c r="E639" s="63"/>
      <c r="F639" s="70"/>
      <c r="G639" s="105"/>
    </row>
    <row r="640">
      <c r="A640" s="101"/>
      <c r="B640" s="102"/>
      <c r="C640" s="99"/>
      <c r="D640" s="103"/>
      <c r="E640" s="63"/>
      <c r="F640" s="70"/>
      <c r="G640" s="105"/>
    </row>
    <row r="641">
      <c r="A641" s="101"/>
      <c r="B641" s="102"/>
      <c r="C641" s="99"/>
      <c r="D641" s="103"/>
      <c r="E641" s="63"/>
      <c r="F641" s="70"/>
      <c r="G641" s="105"/>
    </row>
    <row r="642">
      <c r="A642" s="101"/>
      <c r="B642" s="102"/>
      <c r="C642" s="99"/>
      <c r="D642" s="103"/>
      <c r="E642" s="63"/>
      <c r="F642" s="70"/>
      <c r="G642" s="105"/>
    </row>
    <row r="643">
      <c r="A643" s="101"/>
      <c r="B643" s="102"/>
      <c r="C643" s="99"/>
      <c r="D643" s="103"/>
      <c r="E643" s="63"/>
      <c r="F643" s="70"/>
      <c r="G643" s="105"/>
    </row>
    <row r="644">
      <c r="A644" s="101"/>
      <c r="B644" s="102"/>
      <c r="C644" s="99"/>
      <c r="D644" s="103"/>
      <c r="E644" s="63"/>
      <c r="F644" s="70"/>
      <c r="G644" s="105"/>
    </row>
    <row r="645">
      <c r="A645" s="101"/>
      <c r="B645" s="102"/>
      <c r="C645" s="99"/>
      <c r="D645" s="103"/>
      <c r="E645" s="63"/>
      <c r="F645" s="70"/>
      <c r="G645" s="105"/>
    </row>
    <row r="646">
      <c r="A646" s="101"/>
      <c r="B646" s="102"/>
      <c r="C646" s="99"/>
      <c r="D646" s="103"/>
      <c r="E646" s="63"/>
      <c r="F646" s="70"/>
      <c r="G646" s="105"/>
    </row>
    <row r="647">
      <c r="A647" s="101"/>
      <c r="B647" s="102"/>
      <c r="C647" s="99"/>
      <c r="D647" s="103"/>
      <c r="E647" s="63"/>
      <c r="F647" s="70"/>
      <c r="G647" s="105"/>
    </row>
    <row r="648">
      <c r="A648" s="101"/>
      <c r="B648" s="102"/>
      <c r="C648" s="99"/>
      <c r="D648" s="103"/>
      <c r="E648" s="63"/>
      <c r="F648" s="70"/>
      <c r="G648" s="105"/>
    </row>
    <row r="649">
      <c r="A649" s="101"/>
      <c r="B649" s="102"/>
      <c r="C649" s="99"/>
      <c r="D649" s="103"/>
      <c r="E649" s="63"/>
      <c r="F649" s="70"/>
      <c r="G649" s="105"/>
    </row>
    <row r="650">
      <c r="A650" s="101"/>
      <c r="B650" s="102"/>
      <c r="C650" s="99"/>
      <c r="D650" s="103"/>
      <c r="E650" s="63"/>
      <c r="F650" s="70"/>
      <c r="G650" s="105"/>
    </row>
    <row r="651">
      <c r="A651" s="101"/>
      <c r="B651" s="102"/>
      <c r="C651" s="99"/>
      <c r="D651" s="103"/>
      <c r="E651" s="63"/>
      <c r="F651" s="70"/>
      <c r="G651" s="105"/>
    </row>
    <row r="652">
      <c r="A652" s="101"/>
      <c r="B652" s="102"/>
      <c r="C652" s="99"/>
      <c r="D652" s="103"/>
      <c r="E652" s="63"/>
      <c r="F652" s="70"/>
      <c r="G652" s="105"/>
    </row>
    <row r="653">
      <c r="A653" s="101"/>
      <c r="B653" s="102"/>
      <c r="C653" s="99"/>
      <c r="D653" s="103"/>
      <c r="E653" s="63"/>
      <c r="F653" s="70"/>
      <c r="G653" s="105"/>
    </row>
    <row r="654">
      <c r="A654" s="101"/>
      <c r="B654" s="102"/>
      <c r="C654" s="99"/>
      <c r="D654" s="103"/>
      <c r="E654" s="63"/>
      <c r="F654" s="70"/>
      <c r="G654" s="105"/>
    </row>
    <row r="655">
      <c r="A655" s="101"/>
      <c r="B655" s="102"/>
      <c r="C655" s="99"/>
      <c r="D655" s="103"/>
      <c r="E655" s="63"/>
      <c r="F655" s="70"/>
      <c r="G655" s="105"/>
    </row>
    <row r="656">
      <c r="A656" s="101"/>
      <c r="B656" s="102"/>
      <c r="C656" s="99"/>
      <c r="D656" s="103"/>
      <c r="E656" s="63"/>
      <c r="F656" s="70"/>
      <c r="G656" s="105"/>
    </row>
    <row r="657">
      <c r="A657" s="101"/>
      <c r="B657" s="102"/>
      <c r="C657" s="99"/>
      <c r="D657" s="103"/>
      <c r="E657" s="63"/>
      <c r="F657" s="70"/>
      <c r="G657" s="105"/>
    </row>
    <row r="658">
      <c r="A658" s="101"/>
      <c r="B658" s="102"/>
      <c r="C658" s="99"/>
      <c r="D658" s="103"/>
      <c r="E658" s="63"/>
      <c r="F658" s="70"/>
      <c r="G658" s="105"/>
    </row>
    <row r="659">
      <c r="A659" s="101"/>
      <c r="B659" s="102"/>
      <c r="C659" s="99"/>
      <c r="D659" s="103"/>
      <c r="E659" s="63"/>
      <c r="F659" s="70"/>
      <c r="G659" s="105"/>
    </row>
    <row r="660">
      <c r="A660" s="101"/>
      <c r="B660" s="102"/>
      <c r="C660" s="99"/>
      <c r="D660" s="103"/>
      <c r="E660" s="63"/>
      <c r="F660" s="70"/>
      <c r="G660" s="105"/>
    </row>
    <row r="661">
      <c r="A661" s="101"/>
      <c r="B661" s="102"/>
      <c r="C661" s="99"/>
      <c r="D661" s="103"/>
      <c r="E661" s="63"/>
      <c r="F661" s="70"/>
      <c r="G661" s="105"/>
    </row>
    <row r="662">
      <c r="A662" s="101"/>
      <c r="B662" s="102"/>
      <c r="C662" s="99"/>
      <c r="D662" s="103"/>
      <c r="E662" s="63"/>
      <c r="F662" s="70"/>
      <c r="G662" s="105"/>
    </row>
    <row r="663">
      <c r="A663" s="101"/>
      <c r="B663" s="102"/>
      <c r="C663" s="99"/>
      <c r="D663" s="103"/>
      <c r="E663" s="63"/>
      <c r="F663" s="70"/>
      <c r="G663" s="105"/>
    </row>
    <row r="664">
      <c r="A664" s="101"/>
      <c r="B664" s="102"/>
      <c r="C664" s="99"/>
      <c r="D664" s="103"/>
      <c r="E664" s="63"/>
      <c r="F664" s="70"/>
      <c r="G664" s="105"/>
    </row>
    <row r="665">
      <c r="A665" s="101"/>
      <c r="B665" s="102"/>
      <c r="C665" s="99"/>
      <c r="D665" s="103"/>
      <c r="E665" s="63"/>
      <c r="F665" s="70"/>
      <c r="G665" s="105"/>
    </row>
    <row r="666">
      <c r="A666" s="101"/>
      <c r="B666" s="102"/>
      <c r="C666" s="99"/>
      <c r="D666" s="103"/>
      <c r="E666" s="63"/>
      <c r="F666" s="70"/>
      <c r="G666" s="105"/>
    </row>
    <row r="667">
      <c r="A667" s="101"/>
      <c r="B667" s="102"/>
      <c r="C667" s="99"/>
      <c r="D667" s="103"/>
      <c r="E667" s="63"/>
      <c r="F667" s="70"/>
      <c r="G667" s="105"/>
    </row>
    <row r="668">
      <c r="A668" s="101"/>
      <c r="B668" s="102"/>
      <c r="C668" s="99"/>
      <c r="D668" s="103"/>
      <c r="E668" s="63"/>
      <c r="F668" s="70"/>
      <c r="G668" s="105"/>
    </row>
    <row r="669">
      <c r="A669" s="101"/>
      <c r="B669" s="102"/>
      <c r="C669" s="99"/>
      <c r="D669" s="103"/>
      <c r="E669" s="63"/>
      <c r="F669" s="70"/>
      <c r="G669" s="105"/>
    </row>
    <row r="670">
      <c r="A670" s="101"/>
      <c r="B670" s="102"/>
      <c r="C670" s="99"/>
      <c r="D670" s="103"/>
      <c r="E670" s="63"/>
      <c r="F670" s="70"/>
      <c r="G670" s="105"/>
    </row>
    <row r="671">
      <c r="A671" s="101"/>
      <c r="B671" s="102"/>
      <c r="C671" s="99"/>
      <c r="D671" s="103"/>
      <c r="E671" s="63"/>
      <c r="F671" s="70"/>
      <c r="G671" s="105"/>
    </row>
    <row r="672">
      <c r="A672" s="101"/>
      <c r="B672" s="102"/>
      <c r="C672" s="99"/>
      <c r="D672" s="103"/>
      <c r="E672" s="63"/>
      <c r="F672" s="70"/>
      <c r="G672" s="105"/>
    </row>
    <row r="673">
      <c r="A673" s="101"/>
      <c r="B673" s="102"/>
      <c r="C673" s="99"/>
      <c r="D673" s="103"/>
      <c r="E673" s="63"/>
      <c r="F673" s="70"/>
      <c r="G673" s="105"/>
    </row>
    <row r="674">
      <c r="A674" s="101"/>
      <c r="B674" s="102"/>
      <c r="C674" s="99"/>
      <c r="D674" s="103"/>
      <c r="E674" s="63"/>
      <c r="F674" s="70"/>
      <c r="G674" s="105"/>
    </row>
    <row r="675">
      <c r="A675" s="101"/>
      <c r="B675" s="102"/>
      <c r="C675" s="99"/>
      <c r="D675" s="103"/>
      <c r="E675" s="63"/>
      <c r="F675" s="70"/>
      <c r="G675" s="105"/>
    </row>
    <row r="676">
      <c r="A676" s="101"/>
      <c r="B676" s="102"/>
      <c r="C676" s="99"/>
      <c r="D676" s="103"/>
      <c r="E676" s="63"/>
      <c r="F676" s="70"/>
      <c r="G676" s="105"/>
    </row>
    <row r="677">
      <c r="A677" s="101"/>
      <c r="B677" s="102"/>
      <c r="C677" s="99"/>
      <c r="D677" s="103"/>
      <c r="E677" s="63"/>
      <c r="F677" s="70"/>
      <c r="G677" s="105"/>
    </row>
    <row r="678">
      <c r="A678" s="101"/>
      <c r="B678" s="102"/>
      <c r="C678" s="99"/>
      <c r="D678" s="103"/>
      <c r="E678" s="63"/>
      <c r="F678" s="70"/>
      <c r="G678" s="105"/>
    </row>
    <row r="679">
      <c r="A679" s="101"/>
      <c r="B679" s="102"/>
      <c r="C679" s="99"/>
      <c r="D679" s="103"/>
      <c r="E679" s="63"/>
      <c r="F679" s="70"/>
      <c r="G679" s="105"/>
    </row>
    <row r="680">
      <c r="A680" s="101"/>
      <c r="B680" s="102"/>
      <c r="C680" s="99"/>
      <c r="D680" s="103"/>
      <c r="E680" s="63"/>
      <c r="F680" s="70"/>
      <c r="G680" s="105"/>
    </row>
    <row r="681">
      <c r="A681" s="101"/>
      <c r="B681" s="102"/>
      <c r="C681" s="99"/>
      <c r="D681" s="103"/>
      <c r="E681" s="63"/>
      <c r="F681" s="70"/>
      <c r="G681" s="105"/>
    </row>
    <row r="682">
      <c r="A682" s="101"/>
      <c r="B682" s="102"/>
      <c r="C682" s="99"/>
      <c r="D682" s="103"/>
      <c r="E682" s="63"/>
      <c r="F682" s="70"/>
      <c r="G682" s="105"/>
    </row>
    <row r="683">
      <c r="A683" s="101"/>
      <c r="B683" s="102"/>
      <c r="C683" s="99"/>
      <c r="D683" s="103"/>
      <c r="E683" s="63"/>
      <c r="F683" s="70"/>
      <c r="G683" s="105"/>
    </row>
    <row r="684">
      <c r="A684" s="101"/>
      <c r="B684" s="102"/>
      <c r="C684" s="99"/>
      <c r="D684" s="103"/>
      <c r="E684" s="63"/>
      <c r="F684" s="70"/>
      <c r="G684" s="105"/>
    </row>
    <row r="685">
      <c r="A685" s="101"/>
      <c r="B685" s="102"/>
      <c r="C685" s="99"/>
      <c r="D685" s="103"/>
      <c r="E685" s="63"/>
      <c r="F685" s="70"/>
      <c r="G685" s="105"/>
    </row>
    <row r="686">
      <c r="A686" s="101"/>
      <c r="B686" s="102"/>
      <c r="C686" s="99"/>
      <c r="D686" s="103"/>
      <c r="E686" s="63"/>
      <c r="F686" s="70"/>
      <c r="G686" s="105"/>
    </row>
    <row r="687">
      <c r="A687" s="101"/>
      <c r="B687" s="102"/>
      <c r="C687" s="99"/>
      <c r="D687" s="103"/>
      <c r="E687" s="63"/>
      <c r="F687" s="70"/>
      <c r="G687" s="105"/>
    </row>
    <row r="688">
      <c r="A688" s="101"/>
      <c r="B688" s="102"/>
      <c r="C688" s="99"/>
      <c r="D688" s="103"/>
      <c r="E688" s="63"/>
      <c r="F688" s="70"/>
      <c r="G688" s="105"/>
    </row>
    <row r="689">
      <c r="A689" s="101"/>
      <c r="B689" s="102"/>
      <c r="C689" s="99"/>
      <c r="D689" s="103"/>
      <c r="E689" s="63"/>
      <c r="F689" s="70"/>
      <c r="G689" s="105"/>
    </row>
    <row r="690">
      <c r="A690" s="101"/>
      <c r="B690" s="102"/>
      <c r="C690" s="99"/>
      <c r="D690" s="103"/>
      <c r="E690" s="63"/>
      <c r="F690" s="70"/>
      <c r="G690" s="105"/>
    </row>
    <row r="691">
      <c r="A691" s="101"/>
      <c r="B691" s="102"/>
      <c r="C691" s="99"/>
      <c r="D691" s="103"/>
      <c r="E691" s="63"/>
      <c r="F691" s="70"/>
      <c r="G691" s="105"/>
    </row>
    <row r="692">
      <c r="A692" s="101"/>
      <c r="B692" s="102"/>
      <c r="C692" s="99"/>
      <c r="D692" s="103"/>
      <c r="E692" s="63"/>
      <c r="F692" s="70"/>
      <c r="G692" s="105"/>
    </row>
    <row r="693">
      <c r="A693" s="101"/>
      <c r="B693" s="102"/>
      <c r="C693" s="99"/>
      <c r="D693" s="103"/>
      <c r="E693" s="63"/>
      <c r="F693" s="70"/>
      <c r="G693" s="105"/>
    </row>
    <row r="694">
      <c r="A694" s="101"/>
      <c r="B694" s="102"/>
      <c r="C694" s="99"/>
      <c r="D694" s="103"/>
      <c r="E694" s="63"/>
      <c r="F694" s="70"/>
      <c r="G694" s="105"/>
    </row>
    <row r="695">
      <c r="A695" s="101"/>
      <c r="B695" s="102"/>
      <c r="C695" s="99"/>
      <c r="D695" s="103"/>
      <c r="E695" s="63"/>
      <c r="F695" s="70"/>
      <c r="G695" s="105"/>
    </row>
    <row r="696">
      <c r="A696" s="101"/>
      <c r="B696" s="102"/>
      <c r="C696" s="99"/>
      <c r="D696" s="103"/>
      <c r="E696" s="63"/>
      <c r="F696" s="70"/>
      <c r="G696" s="105"/>
    </row>
    <row r="697">
      <c r="A697" s="101"/>
      <c r="B697" s="102"/>
      <c r="C697" s="99"/>
      <c r="D697" s="103"/>
      <c r="E697" s="63"/>
      <c r="F697" s="70"/>
      <c r="G697" s="105"/>
    </row>
    <row r="698">
      <c r="A698" s="101"/>
      <c r="B698" s="102"/>
      <c r="C698" s="99"/>
      <c r="D698" s="103"/>
      <c r="E698" s="63"/>
      <c r="F698" s="70"/>
      <c r="G698" s="105"/>
    </row>
    <row r="699">
      <c r="A699" s="101"/>
      <c r="B699" s="102"/>
      <c r="C699" s="99"/>
      <c r="D699" s="103"/>
      <c r="E699" s="63"/>
      <c r="F699" s="70"/>
      <c r="G699" s="105"/>
    </row>
    <row r="700">
      <c r="A700" s="101"/>
      <c r="B700" s="102"/>
      <c r="C700" s="99"/>
      <c r="D700" s="103"/>
      <c r="E700" s="63"/>
      <c r="F700" s="70"/>
      <c r="G700" s="105"/>
    </row>
    <row r="701">
      <c r="A701" s="101"/>
      <c r="B701" s="102"/>
      <c r="C701" s="99"/>
      <c r="D701" s="103"/>
      <c r="E701" s="63"/>
      <c r="F701" s="70"/>
      <c r="G701" s="105"/>
    </row>
    <row r="702">
      <c r="A702" s="101"/>
      <c r="B702" s="102"/>
      <c r="C702" s="99"/>
      <c r="D702" s="103"/>
      <c r="E702" s="63"/>
      <c r="F702" s="70"/>
      <c r="G702" s="105"/>
    </row>
    <row r="703">
      <c r="A703" s="101"/>
      <c r="B703" s="102"/>
      <c r="C703" s="99"/>
      <c r="D703" s="103"/>
      <c r="E703" s="63"/>
      <c r="F703" s="70"/>
      <c r="G703" s="105"/>
    </row>
    <row r="704">
      <c r="A704" s="101"/>
      <c r="B704" s="102"/>
      <c r="C704" s="99"/>
      <c r="D704" s="103"/>
      <c r="E704" s="63"/>
      <c r="F704" s="70"/>
      <c r="G704" s="105"/>
    </row>
    <row r="705">
      <c r="A705" s="101"/>
      <c r="B705" s="102"/>
      <c r="C705" s="99"/>
      <c r="D705" s="103"/>
      <c r="E705" s="63"/>
      <c r="F705" s="70"/>
      <c r="G705" s="105"/>
    </row>
    <row r="706">
      <c r="A706" s="101"/>
      <c r="B706" s="102"/>
      <c r="C706" s="99"/>
      <c r="D706" s="103"/>
      <c r="E706" s="63"/>
      <c r="F706" s="70"/>
      <c r="G706" s="105"/>
    </row>
    <row r="707">
      <c r="A707" s="101"/>
      <c r="B707" s="102"/>
      <c r="C707" s="99"/>
      <c r="D707" s="103"/>
      <c r="E707" s="63"/>
      <c r="F707" s="70"/>
      <c r="G707" s="105"/>
    </row>
    <row r="708">
      <c r="A708" s="101"/>
      <c r="B708" s="102"/>
      <c r="C708" s="99"/>
      <c r="D708" s="103"/>
      <c r="E708" s="63"/>
      <c r="F708" s="70"/>
      <c r="G708" s="105"/>
    </row>
    <row r="709">
      <c r="A709" s="101"/>
      <c r="B709" s="102"/>
      <c r="C709" s="99"/>
      <c r="D709" s="103"/>
      <c r="E709" s="63"/>
      <c r="F709" s="70"/>
      <c r="G709" s="105"/>
    </row>
    <row r="710">
      <c r="A710" s="101"/>
      <c r="B710" s="102"/>
      <c r="C710" s="99"/>
      <c r="D710" s="103"/>
      <c r="E710" s="63"/>
      <c r="F710" s="70"/>
      <c r="G710" s="105"/>
    </row>
    <row r="711">
      <c r="A711" s="101"/>
      <c r="B711" s="102"/>
      <c r="C711" s="99"/>
      <c r="D711" s="103"/>
      <c r="E711" s="63"/>
      <c r="F711" s="70"/>
      <c r="G711" s="105"/>
    </row>
    <row r="712">
      <c r="A712" s="101"/>
      <c r="B712" s="102"/>
      <c r="C712" s="99"/>
      <c r="D712" s="103"/>
      <c r="E712" s="63"/>
      <c r="F712" s="70"/>
      <c r="G712" s="105"/>
    </row>
    <row r="713">
      <c r="A713" s="101"/>
      <c r="B713" s="102"/>
      <c r="C713" s="99"/>
      <c r="D713" s="103"/>
      <c r="E713" s="63"/>
      <c r="F713" s="70"/>
      <c r="G713" s="105"/>
    </row>
    <row r="714">
      <c r="A714" s="101"/>
      <c r="B714" s="102"/>
      <c r="C714" s="99"/>
      <c r="D714" s="103"/>
      <c r="E714" s="63"/>
      <c r="F714" s="70"/>
      <c r="G714" s="105"/>
    </row>
    <row r="715">
      <c r="A715" s="101"/>
      <c r="B715" s="102"/>
      <c r="C715" s="99"/>
      <c r="D715" s="103"/>
      <c r="E715" s="63"/>
      <c r="F715" s="70"/>
      <c r="G715" s="105"/>
    </row>
    <row r="716">
      <c r="A716" s="101"/>
      <c r="B716" s="102"/>
      <c r="C716" s="99"/>
      <c r="D716" s="103"/>
      <c r="E716" s="63"/>
      <c r="F716" s="70"/>
      <c r="G716" s="105"/>
    </row>
    <row r="717">
      <c r="A717" s="101"/>
      <c r="B717" s="102"/>
      <c r="C717" s="99"/>
      <c r="D717" s="103"/>
      <c r="E717" s="63"/>
      <c r="F717" s="70"/>
      <c r="G717" s="105"/>
    </row>
    <row r="718">
      <c r="A718" s="101"/>
      <c r="B718" s="102"/>
      <c r="C718" s="99"/>
      <c r="D718" s="103"/>
      <c r="E718" s="63"/>
      <c r="F718" s="70"/>
      <c r="G718" s="105"/>
    </row>
    <row r="719">
      <c r="A719" s="101"/>
      <c r="B719" s="102"/>
      <c r="C719" s="99"/>
      <c r="D719" s="103"/>
      <c r="E719" s="63"/>
      <c r="F719" s="70"/>
      <c r="G719" s="105"/>
    </row>
    <row r="720">
      <c r="A720" s="101"/>
      <c r="B720" s="102"/>
      <c r="C720" s="99"/>
      <c r="D720" s="103"/>
      <c r="E720" s="63"/>
      <c r="F720" s="70"/>
      <c r="G720" s="105"/>
    </row>
    <row r="721">
      <c r="A721" s="101"/>
      <c r="B721" s="102"/>
      <c r="C721" s="99"/>
      <c r="D721" s="103"/>
      <c r="E721" s="63"/>
      <c r="F721" s="70"/>
      <c r="G721" s="105"/>
    </row>
    <row r="722">
      <c r="A722" s="101"/>
      <c r="B722" s="102"/>
      <c r="C722" s="99"/>
      <c r="D722" s="103"/>
      <c r="E722" s="63"/>
      <c r="F722" s="70"/>
      <c r="G722" s="105"/>
    </row>
    <row r="723">
      <c r="A723" s="101"/>
      <c r="B723" s="102"/>
      <c r="C723" s="99"/>
      <c r="D723" s="103"/>
      <c r="E723" s="63"/>
      <c r="F723" s="70"/>
      <c r="G723" s="105"/>
    </row>
    <row r="724">
      <c r="A724" s="101"/>
      <c r="B724" s="102"/>
      <c r="C724" s="99"/>
      <c r="D724" s="103"/>
      <c r="E724" s="63"/>
      <c r="F724" s="70"/>
      <c r="G724" s="105"/>
    </row>
    <row r="725">
      <c r="A725" s="101"/>
      <c r="B725" s="102"/>
      <c r="C725" s="99"/>
      <c r="D725" s="103"/>
      <c r="E725" s="63"/>
      <c r="F725" s="70"/>
      <c r="G725" s="105"/>
    </row>
    <row r="726">
      <c r="A726" s="101"/>
      <c r="B726" s="102"/>
      <c r="C726" s="99"/>
      <c r="D726" s="103"/>
      <c r="E726" s="63"/>
      <c r="F726" s="70"/>
      <c r="G726" s="105"/>
    </row>
    <row r="727">
      <c r="A727" s="101"/>
      <c r="B727" s="102"/>
      <c r="C727" s="99"/>
      <c r="D727" s="103"/>
      <c r="E727" s="63"/>
      <c r="F727" s="70"/>
      <c r="G727" s="105"/>
    </row>
    <row r="728">
      <c r="A728" s="101"/>
      <c r="B728" s="102"/>
      <c r="C728" s="99"/>
      <c r="D728" s="103"/>
      <c r="E728" s="63"/>
      <c r="F728" s="70"/>
      <c r="G728" s="105"/>
    </row>
    <row r="729">
      <c r="A729" s="101"/>
      <c r="B729" s="102"/>
      <c r="C729" s="99"/>
      <c r="D729" s="103"/>
      <c r="E729" s="63"/>
      <c r="F729" s="70"/>
      <c r="G729" s="105"/>
    </row>
    <row r="730">
      <c r="A730" s="101"/>
      <c r="B730" s="102"/>
      <c r="C730" s="99"/>
      <c r="D730" s="103"/>
      <c r="E730" s="63"/>
      <c r="F730" s="70"/>
      <c r="G730" s="105"/>
    </row>
    <row r="731">
      <c r="A731" s="101"/>
      <c r="B731" s="102"/>
      <c r="C731" s="99"/>
      <c r="D731" s="103"/>
      <c r="E731" s="63"/>
      <c r="F731" s="70"/>
      <c r="G731" s="105"/>
    </row>
    <row r="732">
      <c r="A732" s="101"/>
      <c r="B732" s="102"/>
      <c r="C732" s="99"/>
      <c r="D732" s="103"/>
      <c r="E732" s="63"/>
      <c r="F732" s="70"/>
      <c r="G732" s="105"/>
    </row>
    <row r="733">
      <c r="A733" s="101"/>
      <c r="B733" s="102"/>
      <c r="C733" s="99"/>
      <c r="D733" s="103"/>
      <c r="E733" s="63"/>
      <c r="F733" s="70"/>
      <c r="G733" s="105"/>
    </row>
    <row r="734">
      <c r="A734" s="101"/>
      <c r="B734" s="102"/>
      <c r="C734" s="99"/>
      <c r="D734" s="103"/>
      <c r="E734" s="63"/>
      <c r="F734" s="70"/>
      <c r="G734" s="105"/>
    </row>
    <row r="735">
      <c r="A735" s="101"/>
      <c r="B735" s="102"/>
      <c r="C735" s="99"/>
      <c r="D735" s="103"/>
      <c r="E735" s="63"/>
      <c r="F735" s="70"/>
      <c r="G735" s="105"/>
    </row>
    <row r="736">
      <c r="A736" s="101"/>
      <c r="B736" s="102"/>
      <c r="C736" s="99"/>
      <c r="D736" s="103"/>
      <c r="E736" s="63"/>
      <c r="F736" s="70"/>
      <c r="G736" s="105"/>
    </row>
    <row r="737">
      <c r="A737" s="101"/>
      <c r="B737" s="102"/>
      <c r="C737" s="99"/>
      <c r="D737" s="103"/>
      <c r="E737" s="63"/>
      <c r="F737" s="70"/>
      <c r="G737" s="105"/>
    </row>
    <row r="738">
      <c r="A738" s="101"/>
      <c r="B738" s="102"/>
      <c r="C738" s="99"/>
      <c r="D738" s="103"/>
      <c r="E738" s="63"/>
      <c r="F738" s="70"/>
      <c r="G738" s="105"/>
    </row>
    <row r="739">
      <c r="A739" s="101"/>
      <c r="B739" s="102"/>
      <c r="C739" s="99"/>
      <c r="D739" s="103"/>
      <c r="E739" s="63"/>
      <c r="F739" s="70"/>
      <c r="G739" s="105"/>
    </row>
    <row r="740">
      <c r="A740" s="101"/>
      <c r="B740" s="102"/>
      <c r="C740" s="99"/>
      <c r="D740" s="103"/>
      <c r="E740" s="63"/>
      <c r="F740" s="70"/>
      <c r="G740" s="105"/>
    </row>
    <row r="741">
      <c r="A741" s="101"/>
      <c r="B741" s="102"/>
      <c r="C741" s="99"/>
      <c r="D741" s="103"/>
      <c r="E741" s="63"/>
      <c r="F741" s="70"/>
      <c r="G741" s="105"/>
    </row>
    <row r="742">
      <c r="A742" s="101"/>
      <c r="B742" s="102"/>
      <c r="C742" s="99"/>
      <c r="D742" s="103"/>
      <c r="E742" s="63"/>
      <c r="F742" s="70"/>
      <c r="G742" s="105"/>
    </row>
    <row r="743">
      <c r="A743" s="101"/>
      <c r="B743" s="102"/>
      <c r="C743" s="99"/>
      <c r="D743" s="103"/>
      <c r="E743" s="63"/>
      <c r="F743" s="70"/>
      <c r="G743" s="105"/>
    </row>
    <row r="744">
      <c r="A744" s="101"/>
      <c r="B744" s="102"/>
      <c r="C744" s="99"/>
      <c r="D744" s="103"/>
      <c r="E744" s="63"/>
      <c r="F744" s="70"/>
      <c r="G744" s="105"/>
    </row>
    <row r="745">
      <c r="A745" s="101"/>
      <c r="B745" s="102"/>
      <c r="C745" s="99"/>
      <c r="D745" s="103"/>
      <c r="E745" s="63"/>
      <c r="F745" s="70"/>
      <c r="G745" s="105"/>
    </row>
    <row r="746">
      <c r="A746" s="101"/>
      <c r="B746" s="102"/>
      <c r="C746" s="99"/>
      <c r="D746" s="103"/>
      <c r="E746" s="63"/>
      <c r="F746" s="70"/>
      <c r="G746" s="105"/>
    </row>
    <row r="747">
      <c r="A747" s="101"/>
      <c r="B747" s="102"/>
      <c r="C747" s="99"/>
      <c r="D747" s="103"/>
      <c r="E747" s="63"/>
      <c r="F747" s="70"/>
      <c r="G747" s="105"/>
    </row>
    <row r="748">
      <c r="A748" s="101"/>
      <c r="B748" s="102"/>
      <c r="C748" s="99"/>
      <c r="D748" s="103"/>
      <c r="E748" s="63"/>
      <c r="F748" s="70"/>
      <c r="G748" s="105"/>
    </row>
    <row r="749">
      <c r="A749" s="101"/>
      <c r="B749" s="102"/>
      <c r="C749" s="99"/>
      <c r="D749" s="103"/>
      <c r="E749" s="63"/>
      <c r="F749" s="70"/>
      <c r="G749" s="105"/>
    </row>
    <row r="750">
      <c r="A750" s="101"/>
      <c r="B750" s="102"/>
      <c r="C750" s="99"/>
      <c r="D750" s="103"/>
      <c r="E750" s="63"/>
      <c r="F750" s="70"/>
      <c r="G750" s="105"/>
    </row>
    <row r="751">
      <c r="A751" s="101"/>
      <c r="B751" s="102"/>
      <c r="C751" s="99"/>
      <c r="D751" s="103"/>
      <c r="E751" s="63"/>
      <c r="F751" s="70"/>
      <c r="G751" s="105"/>
    </row>
    <row r="752">
      <c r="A752" s="101"/>
      <c r="B752" s="102"/>
      <c r="C752" s="99"/>
      <c r="D752" s="103"/>
      <c r="E752" s="63"/>
      <c r="F752" s="70"/>
      <c r="G752" s="105"/>
    </row>
    <row r="753">
      <c r="A753" s="101"/>
      <c r="B753" s="102"/>
      <c r="C753" s="99"/>
      <c r="D753" s="103"/>
      <c r="E753" s="63"/>
      <c r="F753" s="70"/>
      <c r="G753" s="105"/>
    </row>
    <row r="754">
      <c r="A754" s="101"/>
      <c r="B754" s="102"/>
      <c r="C754" s="99"/>
      <c r="D754" s="103"/>
      <c r="E754" s="63"/>
      <c r="F754" s="70"/>
      <c r="G754" s="105"/>
    </row>
    <row r="755">
      <c r="A755" s="101"/>
      <c r="B755" s="102"/>
      <c r="C755" s="99"/>
      <c r="D755" s="103"/>
      <c r="E755" s="63"/>
      <c r="F755" s="70"/>
      <c r="G755" s="105"/>
    </row>
    <row r="756">
      <c r="A756" s="101"/>
      <c r="B756" s="102"/>
      <c r="C756" s="99"/>
      <c r="D756" s="103"/>
      <c r="E756" s="63"/>
      <c r="F756" s="70"/>
      <c r="G756" s="105"/>
    </row>
    <row r="757">
      <c r="A757" s="101"/>
      <c r="B757" s="102"/>
      <c r="C757" s="99"/>
      <c r="D757" s="103"/>
      <c r="E757" s="63"/>
      <c r="F757" s="70"/>
      <c r="G757" s="105"/>
    </row>
    <row r="758">
      <c r="A758" s="101"/>
      <c r="B758" s="102"/>
      <c r="C758" s="99"/>
      <c r="D758" s="103"/>
      <c r="E758" s="63"/>
      <c r="F758" s="70"/>
      <c r="G758" s="105"/>
    </row>
    <row r="759">
      <c r="A759" s="101"/>
      <c r="B759" s="102"/>
      <c r="C759" s="99"/>
      <c r="D759" s="103"/>
      <c r="E759" s="63"/>
      <c r="F759" s="70"/>
      <c r="G759" s="105"/>
    </row>
    <row r="760">
      <c r="A760" s="101"/>
      <c r="B760" s="102"/>
      <c r="C760" s="99"/>
      <c r="D760" s="103"/>
      <c r="E760" s="63"/>
      <c r="F760" s="70"/>
      <c r="G760" s="105"/>
    </row>
    <row r="761">
      <c r="A761" s="101"/>
      <c r="B761" s="102"/>
      <c r="C761" s="99"/>
      <c r="D761" s="103"/>
      <c r="E761" s="63"/>
      <c r="F761" s="70"/>
      <c r="G761" s="105"/>
    </row>
    <row r="762">
      <c r="A762" s="101"/>
      <c r="B762" s="102"/>
      <c r="C762" s="99"/>
      <c r="D762" s="103"/>
      <c r="E762" s="63"/>
      <c r="F762" s="70"/>
      <c r="G762" s="105"/>
    </row>
    <row r="763">
      <c r="A763" s="101"/>
      <c r="B763" s="102"/>
      <c r="C763" s="99"/>
      <c r="D763" s="103"/>
      <c r="E763" s="63"/>
      <c r="F763" s="70"/>
      <c r="G763" s="105"/>
    </row>
    <row r="764">
      <c r="A764" s="101"/>
      <c r="B764" s="102"/>
      <c r="C764" s="99"/>
      <c r="D764" s="103"/>
      <c r="E764" s="63"/>
      <c r="F764" s="70"/>
      <c r="G764" s="105"/>
    </row>
    <row r="765">
      <c r="A765" s="101"/>
      <c r="B765" s="102"/>
      <c r="C765" s="99"/>
      <c r="D765" s="103"/>
      <c r="E765" s="63"/>
      <c r="F765" s="70"/>
      <c r="G765" s="105"/>
    </row>
    <row r="766">
      <c r="A766" s="101"/>
      <c r="B766" s="102"/>
      <c r="C766" s="99"/>
      <c r="D766" s="103"/>
      <c r="E766" s="63"/>
      <c r="F766" s="70"/>
      <c r="G766" s="105"/>
    </row>
    <row r="767">
      <c r="A767" s="101"/>
      <c r="B767" s="102"/>
      <c r="C767" s="99"/>
      <c r="D767" s="103"/>
      <c r="E767" s="63"/>
      <c r="F767" s="70"/>
      <c r="G767" s="105"/>
    </row>
    <row r="768">
      <c r="A768" s="101"/>
      <c r="B768" s="102"/>
      <c r="C768" s="99"/>
      <c r="D768" s="103"/>
      <c r="E768" s="63"/>
      <c r="F768" s="70"/>
      <c r="G768" s="105"/>
    </row>
    <row r="769">
      <c r="A769" s="101"/>
      <c r="B769" s="102"/>
      <c r="C769" s="99"/>
      <c r="D769" s="103"/>
      <c r="E769" s="63"/>
      <c r="F769" s="70"/>
      <c r="G769" s="105"/>
    </row>
    <row r="770">
      <c r="A770" s="101"/>
      <c r="B770" s="102"/>
      <c r="C770" s="99"/>
      <c r="D770" s="103"/>
      <c r="E770" s="63"/>
      <c r="F770" s="70"/>
      <c r="G770" s="105"/>
    </row>
    <row r="771">
      <c r="A771" s="101"/>
      <c r="B771" s="102"/>
      <c r="C771" s="99"/>
      <c r="D771" s="103"/>
      <c r="E771" s="63"/>
      <c r="F771" s="70"/>
      <c r="G771" s="105"/>
    </row>
    <row r="772">
      <c r="A772" s="101"/>
      <c r="B772" s="102"/>
      <c r="C772" s="99"/>
      <c r="D772" s="103"/>
      <c r="E772" s="63"/>
      <c r="F772" s="70"/>
      <c r="G772" s="105"/>
    </row>
    <row r="773">
      <c r="A773" s="101"/>
      <c r="B773" s="102"/>
      <c r="C773" s="99"/>
      <c r="D773" s="103"/>
      <c r="E773" s="63"/>
      <c r="F773" s="70"/>
      <c r="G773" s="105"/>
    </row>
    <row r="774">
      <c r="A774" s="101"/>
      <c r="B774" s="102"/>
      <c r="C774" s="99"/>
      <c r="D774" s="103"/>
      <c r="E774" s="63"/>
      <c r="F774" s="70"/>
      <c r="G774" s="105"/>
    </row>
    <row r="775">
      <c r="A775" s="101"/>
      <c r="B775" s="102"/>
      <c r="C775" s="99"/>
      <c r="D775" s="103"/>
      <c r="E775" s="63"/>
      <c r="F775" s="70"/>
      <c r="G775" s="105"/>
    </row>
    <row r="776">
      <c r="A776" s="101"/>
      <c r="B776" s="102"/>
      <c r="C776" s="99"/>
      <c r="D776" s="103"/>
      <c r="E776" s="63"/>
      <c r="F776" s="70"/>
      <c r="G776" s="105"/>
    </row>
    <row r="777">
      <c r="A777" s="101"/>
      <c r="B777" s="102"/>
      <c r="C777" s="99"/>
      <c r="D777" s="103"/>
      <c r="E777" s="63"/>
      <c r="F777" s="70"/>
      <c r="G777" s="105"/>
    </row>
    <row r="778">
      <c r="A778" s="101"/>
      <c r="B778" s="102"/>
      <c r="C778" s="99"/>
      <c r="D778" s="103"/>
      <c r="E778" s="63"/>
      <c r="F778" s="70"/>
      <c r="G778" s="105"/>
    </row>
    <row r="779">
      <c r="A779" s="101"/>
      <c r="B779" s="102"/>
      <c r="C779" s="99"/>
      <c r="D779" s="103"/>
      <c r="E779" s="63"/>
      <c r="F779" s="70"/>
      <c r="G779" s="105"/>
    </row>
    <row r="780">
      <c r="A780" s="101"/>
      <c r="B780" s="102"/>
      <c r="C780" s="99"/>
      <c r="D780" s="103"/>
      <c r="E780" s="63"/>
      <c r="F780" s="70"/>
      <c r="G780" s="105"/>
    </row>
    <row r="781">
      <c r="A781" s="101"/>
      <c r="B781" s="102"/>
      <c r="C781" s="99"/>
      <c r="D781" s="103"/>
      <c r="E781" s="63"/>
      <c r="F781" s="70"/>
      <c r="G781" s="105"/>
    </row>
    <row r="782">
      <c r="A782" s="101"/>
      <c r="B782" s="102"/>
      <c r="C782" s="99"/>
      <c r="D782" s="103"/>
      <c r="E782" s="63"/>
      <c r="F782" s="70"/>
      <c r="G782" s="105"/>
    </row>
    <row r="783">
      <c r="A783" s="101"/>
      <c r="B783" s="102"/>
      <c r="C783" s="99"/>
      <c r="D783" s="103"/>
      <c r="E783" s="63"/>
      <c r="F783" s="70"/>
      <c r="G783" s="105"/>
    </row>
    <row r="784">
      <c r="A784" s="101"/>
      <c r="B784" s="102"/>
      <c r="C784" s="99"/>
      <c r="D784" s="103"/>
      <c r="E784" s="63"/>
      <c r="F784" s="70"/>
      <c r="G784" s="105"/>
    </row>
    <row r="785">
      <c r="A785" s="101"/>
      <c r="B785" s="102"/>
      <c r="C785" s="99"/>
      <c r="D785" s="103"/>
      <c r="E785" s="63"/>
      <c r="F785" s="70"/>
      <c r="G785" s="105"/>
    </row>
    <row r="786">
      <c r="A786" s="101"/>
      <c r="B786" s="102"/>
      <c r="C786" s="99"/>
      <c r="D786" s="103"/>
      <c r="E786" s="63"/>
      <c r="F786" s="70"/>
      <c r="G786" s="105"/>
    </row>
    <row r="787">
      <c r="A787" s="101"/>
      <c r="B787" s="102"/>
      <c r="C787" s="99"/>
      <c r="D787" s="103"/>
      <c r="E787" s="63"/>
      <c r="F787" s="70"/>
      <c r="G787" s="105"/>
    </row>
    <row r="788">
      <c r="A788" s="101"/>
      <c r="B788" s="102"/>
      <c r="C788" s="99"/>
      <c r="D788" s="103"/>
      <c r="E788" s="63"/>
      <c r="F788" s="70"/>
      <c r="G788" s="105"/>
    </row>
    <row r="789">
      <c r="A789" s="101"/>
      <c r="B789" s="102"/>
      <c r="C789" s="99"/>
      <c r="D789" s="103"/>
      <c r="E789" s="63"/>
      <c r="F789" s="70"/>
      <c r="G789" s="105"/>
    </row>
    <row r="790">
      <c r="A790" s="101"/>
      <c r="B790" s="102"/>
      <c r="C790" s="99"/>
      <c r="D790" s="103"/>
      <c r="E790" s="63"/>
      <c r="F790" s="70"/>
      <c r="G790" s="105"/>
    </row>
    <row r="791">
      <c r="A791" s="101"/>
      <c r="B791" s="102"/>
      <c r="C791" s="99"/>
      <c r="D791" s="103"/>
      <c r="E791" s="63"/>
      <c r="F791" s="70"/>
      <c r="G791" s="105"/>
    </row>
    <row r="792">
      <c r="A792" s="101"/>
      <c r="B792" s="102"/>
      <c r="C792" s="99"/>
      <c r="D792" s="103"/>
      <c r="E792" s="63"/>
      <c r="F792" s="70"/>
      <c r="G792" s="105"/>
    </row>
    <row r="793">
      <c r="A793" s="101"/>
      <c r="B793" s="102"/>
      <c r="C793" s="99"/>
      <c r="D793" s="103"/>
      <c r="E793" s="63"/>
      <c r="F793" s="70"/>
      <c r="G793" s="105"/>
    </row>
    <row r="794">
      <c r="A794" s="101"/>
      <c r="B794" s="102"/>
      <c r="C794" s="99"/>
      <c r="D794" s="103"/>
      <c r="E794" s="63"/>
      <c r="F794" s="70"/>
      <c r="G794" s="105"/>
    </row>
    <row r="795">
      <c r="A795" s="101"/>
      <c r="B795" s="102"/>
      <c r="C795" s="99"/>
      <c r="D795" s="103"/>
      <c r="E795" s="63"/>
      <c r="F795" s="70"/>
      <c r="G795" s="105"/>
    </row>
    <row r="796">
      <c r="A796" s="101"/>
      <c r="B796" s="102"/>
      <c r="C796" s="99"/>
      <c r="D796" s="103"/>
      <c r="E796" s="63"/>
      <c r="F796" s="70"/>
      <c r="G796" s="105"/>
    </row>
    <row r="797">
      <c r="A797" s="101"/>
      <c r="B797" s="102"/>
      <c r="C797" s="99"/>
      <c r="D797" s="103"/>
      <c r="E797" s="63"/>
      <c r="F797" s="70"/>
      <c r="G797" s="105"/>
    </row>
    <row r="798">
      <c r="A798" s="101"/>
      <c r="B798" s="102"/>
      <c r="C798" s="99"/>
      <c r="D798" s="103"/>
      <c r="E798" s="63"/>
      <c r="F798" s="70"/>
      <c r="G798" s="105"/>
    </row>
    <row r="799">
      <c r="A799" s="101"/>
      <c r="B799" s="102"/>
      <c r="C799" s="99"/>
      <c r="D799" s="103"/>
      <c r="E799" s="63"/>
      <c r="F799" s="70"/>
      <c r="G799" s="105"/>
    </row>
    <row r="800">
      <c r="A800" s="101"/>
      <c r="B800" s="102"/>
      <c r="C800" s="99"/>
      <c r="D800" s="103"/>
      <c r="E800" s="63"/>
      <c r="F800" s="70"/>
      <c r="G800" s="105"/>
    </row>
    <row r="801">
      <c r="A801" s="101"/>
      <c r="B801" s="102"/>
      <c r="C801" s="99"/>
      <c r="D801" s="103"/>
      <c r="E801" s="63"/>
      <c r="F801" s="70"/>
      <c r="G801" s="105"/>
    </row>
    <row r="802">
      <c r="A802" s="101"/>
      <c r="B802" s="102"/>
      <c r="C802" s="99"/>
      <c r="D802" s="103"/>
      <c r="E802" s="63"/>
      <c r="F802" s="70"/>
      <c r="G802" s="105"/>
    </row>
    <row r="803">
      <c r="A803" s="101"/>
      <c r="B803" s="102"/>
      <c r="C803" s="99"/>
      <c r="D803" s="103"/>
      <c r="E803" s="63"/>
      <c r="F803" s="70"/>
      <c r="G803" s="105"/>
    </row>
    <row r="804">
      <c r="A804" s="101"/>
      <c r="B804" s="102"/>
      <c r="C804" s="99"/>
      <c r="D804" s="103"/>
      <c r="E804" s="63"/>
      <c r="F804" s="70"/>
      <c r="G804" s="105"/>
    </row>
    <row r="805">
      <c r="A805" s="101"/>
      <c r="B805" s="102"/>
      <c r="C805" s="99"/>
      <c r="D805" s="103"/>
      <c r="E805" s="63"/>
      <c r="F805" s="70"/>
      <c r="G805" s="105"/>
    </row>
    <row r="806">
      <c r="A806" s="101"/>
      <c r="B806" s="102"/>
      <c r="C806" s="99"/>
      <c r="D806" s="103"/>
      <c r="E806" s="63"/>
      <c r="F806" s="70"/>
      <c r="G806" s="105"/>
    </row>
    <row r="807">
      <c r="A807" s="101"/>
      <c r="B807" s="102"/>
      <c r="C807" s="99"/>
      <c r="D807" s="103"/>
      <c r="E807" s="63"/>
      <c r="F807" s="70"/>
      <c r="G807" s="105"/>
    </row>
    <row r="808">
      <c r="A808" s="101"/>
      <c r="B808" s="102"/>
      <c r="C808" s="99"/>
      <c r="D808" s="103"/>
      <c r="E808" s="63"/>
      <c r="F808" s="70"/>
      <c r="G808" s="105"/>
    </row>
    <row r="809">
      <c r="A809" s="101"/>
      <c r="B809" s="102"/>
      <c r="C809" s="99"/>
      <c r="D809" s="103"/>
      <c r="E809" s="63"/>
      <c r="F809" s="70"/>
      <c r="G809" s="105"/>
    </row>
    <row r="810">
      <c r="A810" s="101"/>
      <c r="B810" s="102"/>
      <c r="C810" s="99"/>
      <c r="D810" s="103"/>
      <c r="E810" s="63"/>
      <c r="F810" s="70"/>
      <c r="G810" s="105"/>
    </row>
    <row r="811">
      <c r="A811" s="101"/>
      <c r="B811" s="102"/>
      <c r="C811" s="99"/>
      <c r="D811" s="103"/>
      <c r="E811" s="63"/>
      <c r="F811" s="70"/>
      <c r="G811" s="105"/>
    </row>
    <row r="812">
      <c r="A812" s="101"/>
      <c r="B812" s="102"/>
      <c r="C812" s="99"/>
      <c r="D812" s="103"/>
      <c r="E812" s="63"/>
      <c r="F812" s="70"/>
      <c r="G812" s="105"/>
    </row>
    <row r="813">
      <c r="A813" s="101"/>
      <c r="B813" s="102"/>
      <c r="C813" s="99"/>
      <c r="D813" s="103"/>
      <c r="E813" s="63"/>
      <c r="F813" s="70"/>
      <c r="G813" s="105"/>
    </row>
    <row r="814">
      <c r="A814" s="101"/>
      <c r="B814" s="102"/>
      <c r="C814" s="99"/>
      <c r="D814" s="103"/>
      <c r="E814" s="63"/>
      <c r="F814" s="70"/>
      <c r="G814" s="105"/>
    </row>
    <row r="815">
      <c r="A815" s="101"/>
      <c r="B815" s="102"/>
      <c r="C815" s="99"/>
      <c r="D815" s="103"/>
      <c r="E815" s="63"/>
      <c r="F815" s="70"/>
      <c r="G815" s="105"/>
    </row>
    <row r="816">
      <c r="A816" s="101"/>
      <c r="B816" s="102"/>
      <c r="C816" s="99"/>
      <c r="D816" s="103"/>
      <c r="E816" s="63"/>
      <c r="F816" s="70"/>
      <c r="G816" s="105"/>
    </row>
    <row r="817">
      <c r="A817" s="101"/>
      <c r="B817" s="102"/>
      <c r="C817" s="99"/>
      <c r="D817" s="103"/>
      <c r="E817" s="63"/>
      <c r="F817" s="70"/>
      <c r="G817" s="105"/>
    </row>
    <row r="818">
      <c r="A818" s="101"/>
      <c r="B818" s="102"/>
      <c r="C818" s="99"/>
      <c r="D818" s="103"/>
      <c r="E818" s="63"/>
      <c r="F818" s="70"/>
      <c r="G818" s="105"/>
    </row>
    <row r="819">
      <c r="A819" s="101"/>
      <c r="B819" s="102"/>
      <c r="C819" s="99"/>
      <c r="D819" s="103"/>
      <c r="E819" s="63"/>
      <c r="F819" s="70"/>
      <c r="G819" s="105"/>
    </row>
    <row r="820">
      <c r="A820" s="101"/>
      <c r="B820" s="102"/>
      <c r="C820" s="99"/>
      <c r="D820" s="103"/>
      <c r="E820" s="63"/>
      <c r="F820" s="70"/>
      <c r="G820" s="105"/>
    </row>
    <row r="821">
      <c r="A821" s="101"/>
      <c r="B821" s="102"/>
      <c r="C821" s="99"/>
      <c r="D821" s="103"/>
      <c r="E821" s="63"/>
      <c r="F821" s="70"/>
      <c r="G821" s="105"/>
    </row>
    <row r="822">
      <c r="A822" s="101"/>
      <c r="B822" s="102"/>
      <c r="C822" s="99"/>
      <c r="D822" s="103"/>
      <c r="E822" s="63"/>
      <c r="F822" s="70"/>
      <c r="G822" s="105"/>
    </row>
    <row r="823">
      <c r="A823" s="101"/>
      <c r="B823" s="102"/>
      <c r="C823" s="99"/>
      <c r="D823" s="103"/>
      <c r="E823" s="63"/>
      <c r="F823" s="70"/>
      <c r="G823" s="105"/>
    </row>
    <row r="824">
      <c r="A824" s="101"/>
      <c r="B824" s="102"/>
      <c r="C824" s="99"/>
      <c r="D824" s="103"/>
      <c r="E824" s="63"/>
      <c r="F824" s="70"/>
      <c r="G824" s="105"/>
    </row>
    <row r="825">
      <c r="A825" s="101"/>
      <c r="B825" s="102"/>
      <c r="C825" s="99"/>
      <c r="D825" s="103"/>
      <c r="E825" s="63"/>
      <c r="F825" s="70"/>
      <c r="G825" s="105"/>
    </row>
    <row r="826">
      <c r="A826" s="101"/>
      <c r="B826" s="102"/>
      <c r="C826" s="99"/>
      <c r="D826" s="103"/>
      <c r="E826" s="63"/>
      <c r="F826" s="70"/>
      <c r="G826" s="105"/>
    </row>
    <row r="827">
      <c r="A827" s="101"/>
      <c r="B827" s="102"/>
      <c r="C827" s="99"/>
      <c r="D827" s="103"/>
      <c r="E827" s="63"/>
      <c r="F827" s="70"/>
      <c r="G827" s="105"/>
    </row>
    <row r="828">
      <c r="A828" s="101"/>
      <c r="B828" s="102"/>
      <c r="C828" s="99"/>
      <c r="D828" s="103"/>
      <c r="E828" s="63"/>
      <c r="F828" s="70"/>
      <c r="G828" s="105"/>
    </row>
    <row r="829">
      <c r="A829" s="101"/>
      <c r="B829" s="102"/>
      <c r="C829" s="99"/>
      <c r="D829" s="103"/>
      <c r="E829" s="63"/>
      <c r="F829" s="70"/>
      <c r="G829" s="105"/>
    </row>
    <row r="830">
      <c r="A830" s="101"/>
      <c r="B830" s="102"/>
      <c r="C830" s="99"/>
      <c r="D830" s="103"/>
      <c r="E830" s="63"/>
      <c r="F830" s="70"/>
      <c r="G830" s="105"/>
    </row>
    <row r="831">
      <c r="A831" s="101"/>
      <c r="B831" s="102"/>
      <c r="C831" s="99"/>
      <c r="D831" s="103"/>
      <c r="E831" s="63"/>
      <c r="F831" s="70"/>
      <c r="G831" s="105"/>
    </row>
    <row r="832">
      <c r="A832" s="101"/>
      <c r="B832" s="102"/>
      <c r="C832" s="99"/>
      <c r="D832" s="103"/>
      <c r="E832" s="63"/>
      <c r="F832" s="70"/>
      <c r="G832" s="105"/>
    </row>
    <row r="833">
      <c r="A833" s="101"/>
      <c r="B833" s="102"/>
      <c r="C833" s="99"/>
      <c r="D833" s="103"/>
      <c r="E833" s="63"/>
      <c r="F833" s="70"/>
      <c r="G833" s="105"/>
    </row>
    <row r="834">
      <c r="A834" s="101"/>
      <c r="B834" s="102"/>
      <c r="C834" s="99"/>
      <c r="D834" s="103"/>
      <c r="E834" s="63"/>
      <c r="F834" s="70"/>
      <c r="G834" s="105"/>
    </row>
    <row r="835">
      <c r="A835" s="101"/>
      <c r="B835" s="102"/>
      <c r="C835" s="99"/>
      <c r="D835" s="103"/>
      <c r="E835" s="63"/>
      <c r="F835" s="70"/>
      <c r="G835" s="105"/>
    </row>
    <row r="836">
      <c r="A836" s="101"/>
      <c r="B836" s="102"/>
      <c r="C836" s="99"/>
      <c r="D836" s="103"/>
      <c r="E836" s="63"/>
      <c r="F836" s="70"/>
      <c r="G836" s="105"/>
    </row>
    <row r="837">
      <c r="A837" s="101"/>
      <c r="B837" s="102"/>
      <c r="C837" s="99"/>
      <c r="D837" s="103"/>
      <c r="E837" s="63"/>
      <c r="F837" s="70"/>
      <c r="G837" s="105"/>
    </row>
    <row r="838">
      <c r="A838" s="101"/>
      <c r="B838" s="102"/>
      <c r="C838" s="99"/>
      <c r="D838" s="103"/>
      <c r="E838" s="63"/>
      <c r="F838" s="70"/>
      <c r="G838" s="105"/>
    </row>
    <row r="839">
      <c r="A839" s="101"/>
      <c r="B839" s="102"/>
      <c r="C839" s="99"/>
      <c r="D839" s="103"/>
      <c r="E839" s="63"/>
      <c r="F839" s="70"/>
      <c r="G839" s="105"/>
    </row>
    <row r="840">
      <c r="A840" s="101"/>
      <c r="B840" s="102"/>
      <c r="C840" s="99"/>
      <c r="D840" s="103"/>
      <c r="E840" s="63"/>
      <c r="F840" s="70"/>
      <c r="G840" s="105"/>
    </row>
    <row r="841">
      <c r="A841" s="101"/>
      <c r="B841" s="102"/>
      <c r="C841" s="99"/>
      <c r="D841" s="103"/>
      <c r="E841" s="63"/>
      <c r="F841" s="70"/>
      <c r="G841" s="105"/>
    </row>
    <row r="842">
      <c r="A842" s="101"/>
      <c r="B842" s="102"/>
      <c r="C842" s="99"/>
      <c r="D842" s="103"/>
      <c r="E842" s="63"/>
      <c r="F842" s="70"/>
      <c r="G842" s="105"/>
    </row>
    <row r="843">
      <c r="A843" s="101"/>
      <c r="B843" s="102"/>
      <c r="C843" s="99"/>
      <c r="D843" s="103"/>
      <c r="E843" s="63"/>
      <c r="F843" s="70"/>
      <c r="G843" s="105"/>
    </row>
    <row r="844">
      <c r="A844" s="101"/>
      <c r="B844" s="102"/>
      <c r="C844" s="99"/>
      <c r="D844" s="103"/>
      <c r="E844" s="63"/>
      <c r="F844" s="70"/>
      <c r="G844" s="105"/>
    </row>
    <row r="845">
      <c r="A845" s="101"/>
      <c r="B845" s="102"/>
      <c r="C845" s="99"/>
      <c r="D845" s="103"/>
      <c r="E845" s="63"/>
      <c r="F845" s="70"/>
      <c r="G845" s="105"/>
    </row>
    <row r="846">
      <c r="A846" s="101"/>
      <c r="B846" s="102"/>
      <c r="C846" s="99"/>
      <c r="D846" s="103"/>
      <c r="E846" s="63"/>
      <c r="F846" s="70"/>
      <c r="G846" s="105"/>
    </row>
    <row r="847">
      <c r="A847" s="101"/>
      <c r="B847" s="102"/>
      <c r="C847" s="99"/>
      <c r="D847" s="103"/>
      <c r="E847" s="63"/>
      <c r="F847" s="70"/>
      <c r="G847" s="105"/>
    </row>
    <row r="848">
      <c r="A848" s="101"/>
      <c r="B848" s="102"/>
      <c r="C848" s="99"/>
      <c r="D848" s="103"/>
      <c r="E848" s="63"/>
      <c r="F848" s="70"/>
      <c r="G848" s="105"/>
    </row>
    <row r="849">
      <c r="A849" s="101"/>
      <c r="B849" s="102"/>
      <c r="C849" s="99"/>
      <c r="D849" s="103"/>
      <c r="E849" s="63"/>
      <c r="F849" s="70"/>
      <c r="G849" s="105"/>
    </row>
    <row r="850">
      <c r="A850" s="101"/>
      <c r="B850" s="102"/>
      <c r="C850" s="99"/>
      <c r="D850" s="103"/>
      <c r="E850" s="63"/>
      <c r="F850" s="70"/>
      <c r="G850" s="105"/>
    </row>
    <row r="851">
      <c r="A851" s="101"/>
      <c r="B851" s="102"/>
      <c r="C851" s="99"/>
      <c r="D851" s="103"/>
      <c r="E851" s="63"/>
      <c r="F851" s="70"/>
      <c r="G851" s="105"/>
    </row>
    <row r="852">
      <c r="A852" s="101"/>
      <c r="B852" s="102"/>
      <c r="C852" s="99"/>
      <c r="D852" s="103"/>
      <c r="E852" s="63"/>
      <c r="F852" s="70"/>
      <c r="G852" s="105"/>
    </row>
    <row r="853">
      <c r="A853" s="101"/>
      <c r="B853" s="102"/>
      <c r="C853" s="99"/>
      <c r="D853" s="103"/>
      <c r="E853" s="63"/>
      <c r="F853" s="70"/>
      <c r="G853" s="105"/>
    </row>
    <row r="854">
      <c r="A854" s="101"/>
      <c r="B854" s="102"/>
      <c r="C854" s="99"/>
      <c r="D854" s="103"/>
      <c r="E854" s="63"/>
      <c r="F854" s="70"/>
      <c r="G854" s="105"/>
    </row>
    <row r="855">
      <c r="A855" s="101"/>
      <c r="B855" s="102"/>
      <c r="C855" s="99"/>
      <c r="D855" s="103"/>
      <c r="E855" s="63"/>
      <c r="F855" s="70"/>
      <c r="G855" s="105"/>
    </row>
    <row r="856">
      <c r="A856" s="101"/>
      <c r="B856" s="102"/>
      <c r="C856" s="99"/>
      <c r="D856" s="103"/>
      <c r="E856" s="63"/>
      <c r="F856" s="70"/>
      <c r="G856" s="105"/>
    </row>
    <row r="857">
      <c r="A857" s="101"/>
      <c r="B857" s="102"/>
      <c r="C857" s="99"/>
      <c r="D857" s="103"/>
      <c r="E857" s="63"/>
      <c r="F857" s="70"/>
      <c r="G857" s="105"/>
    </row>
    <row r="858">
      <c r="A858" s="101"/>
      <c r="B858" s="102"/>
      <c r="C858" s="99"/>
      <c r="D858" s="103"/>
      <c r="E858" s="63"/>
      <c r="F858" s="70"/>
      <c r="G858" s="105"/>
    </row>
    <row r="859">
      <c r="A859" s="101"/>
      <c r="B859" s="102"/>
      <c r="C859" s="99"/>
      <c r="D859" s="103"/>
      <c r="E859" s="63"/>
      <c r="F859" s="70"/>
      <c r="G859" s="105"/>
    </row>
    <row r="860">
      <c r="A860" s="101"/>
      <c r="B860" s="102"/>
      <c r="C860" s="99"/>
      <c r="D860" s="103"/>
      <c r="E860" s="63"/>
      <c r="F860" s="70"/>
      <c r="G860" s="105"/>
    </row>
    <row r="861">
      <c r="A861" s="101"/>
      <c r="B861" s="102"/>
      <c r="C861" s="99"/>
      <c r="D861" s="103"/>
      <c r="E861" s="63"/>
      <c r="F861" s="70"/>
      <c r="G861" s="105"/>
    </row>
    <row r="862">
      <c r="A862" s="101"/>
      <c r="B862" s="102"/>
      <c r="C862" s="99"/>
      <c r="D862" s="103"/>
      <c r="E862" s="63"/>
      <c r="F862" s="70"/>
      <c r="G862" s="105"/>
    </row>
    <row r="863">
      <c r="A863" s="101"/>
      <c r="B863" s="102"/>
      <c r="C863" s="99"/>
      <c r="D863" s="103"/>
      <c r="E863" s="63"/>
      <c r="F863" s="70"/>
      <c r="G863" s="105"/>
    </row>
    <row r="864">
      <c r="A864" s="101"/>
      <c r="B864" s="102"/>
      <c r="C864" s="99"/>
      <c r="D864" s="103"/>
      <c r="E864" s="63"/>
      <c r="F864" s="70"/>
      <c r="G864" s="105"/>
    </row>
    <row r="865">
      <c r="A865" s="101"/>
      <c r="B865" s="102"/>
      <c r="C865" s="99"/>
      <c r="D865" s="103"/>
      <c r="E865" s="63"/>
      <c r="F865" s="70"/>
      <c r="G865" s="105"/>
    </row>
    <row r="866">
      <c r="A866" s="101"/>
      <c r="B866" s="102"/>
      <c r="C866" s="99"/>
      <c r="D866" s="103"/>
      <c r="E866" s="63"/>
      <c r="F866" s="70"/>
      <c r="G866" s="105"/>
    </row>
    <row r="867">
      <c r="A867" s="101"/>
      <c r="B867" s="102"/>
      <c r="C867" s="99"/>
      <c r="D867" s="103"/>
      <c r="E867" s="63"/>
      <c r="F867" s="70"/>
      <c r="G867" s="105"/>
    </row>
    <row r="868">
      <c r="A868" s="101"/>
      <c r="B868" s="102"/>
      <c r="C868" s="99"/>
      <c r="D868" s="103"/>
      <c r="E868" s="63"/>
      <c r="F868" s="70"/>
      <c r="G868" s="105"/>
    </row>
    <row r="869">
      <c r="A869" s="101"/>
      <c r="B869" s="102"/>
      <c r="C869" s="99"/>
      <c r="D869" s="103"/>
      <c r="E869" s="63"/>
      <c r="F869" s="70"/>
      <c r="G869" s="105"/>
    </row>
    <row r="870">
      <c r="A870" s="101"/>
      <c r="B870" s="102"/>
      <c r="C870" s="99"/>
      <c r="D870" s="103"/>
      <c r="E870" s="63"/>
      <c r="F870" s="70"/>
      <c r="G870" s="105"/>
    </row>
    <row r="871">
      <c r="A871" s="101"/>
      <c r="B871" s="102"/>
      <c r="C871" s="99"/>
      <c r="D871" s="103"/>
      <c r="E871" s="63"/>
      <c r="F871" s="70"/>
      <c r="G871" s="105"/>
    </row>
    <row r="872">
      <c r="A872" s="101"/>
      <c r="B872" s="102"/>
      <c r="C872" s="99"/>
      <c r="D872" s="103"/>
      <c r="E872" s="63"/>
      <c r="F872" s="70"/>
      <c r="G872" s="105"/>
    </row>
    <row r="873">
      <c r="A873" s="101"/>
      <c r="B873" s="102"/>
      <c r="C873" s="99"/>
      <c r="D873" s="103"/>
      <c r="E873" s="63"/>
      <c r="F873" s="70"/>
      <c r="G873" s="105"/>
    </row>
    <row r="874">
      <c r="A874" s="101"/>
      <c r="B874" s="102"/>
      <c r="C874" s="99"/>
      <c r="D874" s="103"/>
      <c r="E874" s="63"/>
      <c r="F874" s="70"/>
      <c r="G874" s="105"/>
    </row>
    <row r="875">
      <c r="A875" s="101"/>
      <c r="B875" s="102"/>
      <c r="C875" s="99"/>
      <c r="D875" s="103"/>
      <c r="E875" s="63"/>
      <c r="F875" s="70"/>
      <c r="G875" s="105"/>
    </row>
    <row r="876">
      <c r="A876" s="101"/>
      <c r="B876" s="102"/>
      <c r="C876" s="99"/>
      <c r="D876" s="103"/>
      <c r="E876" s="63"/>
      <c r="F876" s="70"/>
      <c r="G876" s="105"/>
    </row>
    <row r="877">
      <c r="A877" s="101"/>
      <c r="B877" s="102"/>
      <c r="C877" s="99"/>
      <c r="D877" s="103"/>
      <c r="E877" s="63"/>
      <c r="F877" s="70"/>
      <c r="G877" s="105"/>
    </row>
    <row r="878">
      <c r="A878" s="101"/>
      <c r="B878" s="102"/>
      <c r="C878" s="99"/>
      <c r="D878" s="103"/>
      <c r="E878" s="63"/>
      <c r="F878" s="70"/>
      <c r="G878" s="105"/>
    </row>
    <row r="879">
      <c r="A879" s="101"/>
      <c r="B879" s="102"/>
      <c r="C879" s="99"/>
      <c r="D879" s="103"/>
      <c r="E879" s="63"/>
      <c r="F879" s="70"/>
      <c r="G879" s="105"/>
    </row>
    <row r="880">
      <c r="A880" s="101"/>
      <c r="B880" s="102"/>
      <c r="C880" s="99"/>
      <c r="D880" s="103"/>
      <c r="E880" s="63"/>
      <c r="F880" s="70"/>
      <c r="G880" s="105"/>
    </row>
    <row r="881">
      <c r="A881" s="101"/>
      <c r="B881" s="102"/>
      <c r="C881" s="99"/>
      <c r="D881" s="103"/>
      <c r="E881" s="63"/>
      <c r="F881" s="70"/>
      <c r="G881" s="105"/>
    </row>
    <row r="882">
      <c r="A882" s="101"/>
      <c r="B882" s="102"/>
      <c r="C882" s="99"/>
      <c r="D882" s="103"/>
      <c r="E882" s="63"/>
      <c r="F882" s="70"/>
      <c r="G882" s="105"/>
    </row>
    <row r="883">
      <c r="A883" s="101"/>
      <c r="B883" s="102"/>
      <c r="C883" s="99"/>
      <c r="D883" s="103"/>
      <c r="E883" s="63"/>
      <c r="F883" s="70"/>
      <c r="G883" s="105"/>
    </row>
    <row r="884">
      <c r="A884" s="101"/>
      <c r="B884" s="102"/>
      <c r="C884" s="99"/>
      <c r="D884" s="103"/>
      <c r="E884" s="63"/>
      <c r="F884" s="70"/>
      <c r="G884" s="105"/>
    </row>
    <row r="885">
      <c r="A885" s="101"/>
      <c r="B885" s="102"/>
      <c r="C885" s="99"/>
      <c r="D885" s="103"/>
      <c r="E885" s="63"/>
      <c r="F885" s="70"/>
      <c r="G885" s="105"/>
    </row>
    <row r="886">
      <c r="A886" s="101"/>
      <c r="B886" s="102"/>
      <c r="C886" s="99"/>
      <c r="D886" s="103"/>
      <c r="E886" s="63"/>
      <c r="F886" s="70"/>
      <c r="G886" s="105"/>
    </row>
    <row r="887">
      <c r="A887" s="101"/>
      <c r="B887" s="102"/>
      <c r="C887" s="99"/>
      <c r="D887" s="103"/>
      <c r="E887" s="63"/>
      <c r="F887" s="70"/>
      <c r="G887" s="105"/>
    </row>
    <row r="888">
      <c r="A888" s="101"/>
      <c r="B888" s="102"/>
      <c r="C888" s="99"/>
      <c r="D888" s="103"/>
      <c r="E888" s="63"/>
      <c r="F888" s="70"/>
      <c r="G888" s="105"/>
    </row>
    <row r="889">
      <c r="A889" s="101"/>
      <c r="B889" s="102"/>
      <c r="C889" s="99"/>
      <c r="D889" s="103"/>
      <c r="E889" s="63"/>
      <c r="F889" s="70"/>
      <c r="G889" s="105"/>
    </row>
    <row r="890">
      <c r="A890" s="101"/>
      <c r="B890" s="102"/>
      <c r="C890" s="99"/>
      <c r="D890" s="103"/>
      <c r="E890" s="63"/>
      <c r="F890" s="70"/>
      <c r="G890" s="105"/>
    </row>
    <row r="891">
      <c r="A891" s="101"/>
      <c r="B891" s="102"/>
      <c r="C891" s="99"/>
      <c r="D891" s="103"/>
      <c r="E891" s="63"/>
      <c r="F891" s="70"/>
      <c r="G891" s="105"/>
    </row>
    <row r="892">
      <c r="A892" s="101"/>
      <c r="B892" s="102"/>
      <c r="C892" s="99"/>
      <c r="D892" s="103"/>
      <c r="E892" s="63"/>
      <c r="F892" s="70"/>
      <c r="G892" s="105"/>
    </row>
    <row r="893">
      <c r="A893" s="101"/>
      <c r="B893" s="102"/>
      <c r="C893" s="99"/>
      <c r="D893" s="103"/>
      <c r="E893" s="63"/>
      <c r="F893" s="70"/>
      <c r="G893" s="105"/>
    </row>
    <row r="894">
      <c r="A894" s="101"/>
      <c r="B894" s="102"/>
      <c r="C894" s="99"/>
      <c r="D894" s="103"/>
      <c r="E894" s="63"/>
      <c r="F894" s="70"/>
      <c r="G894" s="105"/>
    </row>
    <row r="895">
      <c r="A895" s="101"/>
      <c r="B895" s="102"/>
      <c r="C895" s="99"/>
      <c r="D895" s="103"/>
      <c r="E895" s="63"/>
      <c r="F895" s="70"/>
      <c r="G895" s="105"/>
    </row>
    <row r="896">
      <c r="A896" s="101"/>
      <c r="B896" s="102"/>
      <c r="C896" s="99"/>
      <c r="D896" s="103"/>
      <c r="E896" s="63"/>
      <c r="F896" s="70"/>
      <c r="G896" s="105"/>
    </row>
    <row r="897">
      <c r="A897" s="101"/>
      <c r="B897" s="102"/>
      <c r="C897" s="99"/>
      <c r="D897" s="103"/>
      <c r="E897" s="63"/>
      <c r="F897" s="70"/>
      <c r="G897" s="105"/>
    </row>
    <row r="898">
      <c r="A898" s="101"/>
      <c r="B898" s="102"/>
      <c r="C898" s="99"/>
      <c r="D898" s="103"/>
      <c r="E898" s="63"/>
      <c r="F898" s="70"/>
      <c r="G898" s="105"/>
    </row>
    <row r="899">
      <c r="A899" s="101"/>
      <c r="B899" s="102"/>
      <c r="C899" s="99"/>
      <c r="D899" s="103"/>
      <c r="E899" s="63"/>
      <c r="F899" s="70"/>
      <c r="G899" s="105"/>
    </row>
    <row r="900">
      <c r="A900" s="101"/>
      <c r="B900" s="102"/>
      <c r="C900" s="99"/>
      <c r="D900" s="103"/>
      <c r="E900" s="63"/>
      <c r="F900" s="70"/>
      <c r="G900" s="105"/>
    </row>
    <row r="901">
      <c r="A901" s="101"/>
      <c r="B901" s="102"/>
      <c r="C901" s="99"/>
      <c r="D901" s="103"/>
      <c r="E901" s="63"/>
      <c r="F901" s="70"/>
      <c r="G901" s="105"/>
    </row>
    <row r="902">
      <c r="A902" s="101"/>
      <c r="B902" s="102"/>
      <c r="C902" s="99"/>
      <c r="D902" s="103"/>
      <c r="E902" s="63"/>
      <c r="F902" s="70"/>
      <c r="G902" s="105"/>
    </row>
    <row r="903">
      <c r="A903" s="101"/>
      <c r="B903" s="102"/>
      <c r="C903" s="99"/>
      <c r="D903" s="103"/>
      <c r="E903" s="63"/>
      <c r="F903" s="70"/>
      <c r="G903" s="105"/>
    </row>
    <row r="904">
      <c r="A904" s="101"/>
      <c r="B904" s="102"/>
      <c r="C904" s="99"/>
      <c r="D904" s="103"/>
      <c r="E904" s="63"/>
      <c r="F904" s="70"/>
      <c r="G904" s="105"/>
    </row>
    <row r="905">
      <c r="A905" s="101"/>
      <c r="B905" s="102"/>
      <c r="C905" s="99"/>
      <c r="D905" s="103"/>
      <c r="E905" s="63"/>
      <c r="F905" s="70"/>
      <c r="G905" s="105"/>
    </row>
    <row r="906">
      <c r="A906" s="101"/>
      <c r="B906" s="102"/>
      <c r="C906" s="99"/>
      <c r="D906" s="103"/>
      <c r="E906" s="63"/>
      <c r="F906" s="70"/>
      <c r="G906" s="105"/>
    </row>
    <row r="907">
      <c r="A907" s="101"/>
      <c r="B907" s="102"/>
      <c r="C907" s="99"/>
      <c r="D907" s="103"/>
      <c r="E907" s="63"/>
      <c r="F907" s="70"/>
      <c r="G907" s="105"/>
    </row>
    <row r="908">
      <c r="A908" s="101"/>
      <c r="B908" s="102"/>
      <c r="C908" s="99"/>
      <c r="D908" s="103"/>
      <c r="E908" s="63"/>
      <c r="F908" s="70"/>
      <c r="G908" s="105"/>
    </row>
    <row r="909">
      <c r="A909" s="101"/>
      <c r="B909" s="102"/>
      <c r="C909" s="99"/>
      <c r="D909" s="103"/>
      <c r="E909" s="63"/>
      <c r="F909" s="70"/>
      <c r="G909" s="105"/>
    </row>
    <row r="910">
      <c r="A910" s="101"/>
      <c r="B910" s="102"/>
      <c r="C910" s="99"/>
      <c r="D910" s="103"/>
      <c r="E910" s="63"/>
      <c r="F910" s="70"/>
      <c r="G910" s="105"/>
    </row>
    <row r="911">
      <c r="A911" s="101"/>
      <c r="B911" s="102"/>
      <c r="C911" s="99"/>
      <c r="D911" s="103"/>
      <c r="E911" s="63"/>
      <c r="F911" s="70"/>
      <c r="G911" s="105"/>
    </row>
    <row r="912">
      <c r="A912" s="101"/>
      <c r="B912" s="102"/>
      <c r="C912" s="99"/>
      <c r="D912" s="103"/>
      <c r="E912" s="63"/>
      <c r="F912" s="70"/>
      <c r="G912" s="105"/>
    </row>
    <row r="913">
      <c r="A913" s="101"/>
      <c r="B913" s="102"/>
      <c r="C913" s="99"/>
      <c r="D913" s="103"/>
      <c r="E913" s="63"/>
      <c r="F913" s="70"/>
      <c r="G913" s="105"/>
    </row>
    <row r="914">
      <c r="A914" s="101"/>
      <c r="B914" s="102"/>
      <c r="C914" s="99"/>
      <c r="D914" s="103"/>
      <c r="E914" s="63"/>
      <c r="F914" s="70"/>
      <c r="G914" s="105"/>
    </row>
    <row r="915">
      <c r="A915" s="101"/>
      <c r="B915" s="102"/>
      <c r="C915" s="99"/>
      <c r="D915" s="103"/>
      <c r="E915" s="63"/>
      <c r="F915" s="70"/>
      <c r="G915" s="105"/>
    </row>
    <row r="916">
      <c r="A916" s="101"/>
      <c r="B916" s="102"/>
      <c r="C916" s="99"/>
      <c r="D916" s="103"/>
      <c r="E916" s="63"/>
      <c r="F916" s="70"/>
      <c r="G916" s="105"/>
    </row>
    <row r="917">
      <c r="A917" s="101"/>
      <c r="B917" s="102"/>
      <c r="C917" s="99"/>
      <c r="D917" s="103"/>
      <c r="E917" s="63"/>
      <c r="F917" s="70"/>
      <c r="G917" s="105"/>
    </row>
    <row r="918">
      <c r="A918" s="101"/>
      <c r="B918" s="102"/>
      <c r="C918" s="99"/>
      <c r="D918" s="103"/>
      <c r="E918" s="63"/>
      <c r="F918" s="70"/>
      <c r="G918" s="105"/>
    </row>
    <row r="919">
      <c r="A919" s="101"/>
      <c r="B919" s="102"/>
      <c r="C919" s="99"/>
      <c r="D919" s="103"/>
      <c r="E919" s="63"/>
      <c r="F919" s="70"/>
      <c r="G919" s="105"/>
    </row>
    <row r="920">
      <c r="A920" s="101"/>
      <c r="B920" s="102"/>
      <c r="C920" s="99"/>
      <c r="D920" s="103"/>
      <c r="E920" s="63"/>
      <c r="F920" s="70"/>
      <c r="G920" s="105"/>
    </row>
    <row r="921">
      <c r="A921" s="101"/>
      <c r="B921" s="102"/>
      <c r="C921" s="99"/>
      <c r="D921" s="103"/>
      <c r="E921" s="63"/>
      <c r="F921" s="70"/>
      <c r="G921" s="105"/>
    </row>
    <row r="922">
      <c r="A922" s="101"/>
      <c r="B922" s="102"/>
      <c r="C922" s="99"/>
      <c r="D922" s="103"/>
      <c r="E922" s="63"/>
      <c r="F922" s="70"/>
      <c r="G922" s="105"/>
    </row>
    <row r="923">
      <c r="A923" s="101"/>
      <c r="B923" s="102"/>
      <c r="C923" s="99"/>
      <c r="D923" s="103"/>
      <c r="E923" s="63"/>
      <c r="F923" s="70"/>
      <c r="G923" s="105"/>
    </row>
    <row r="924">
      <c r="A924" s="101"/>
      <c r="B924" s="102"/>
      <c r="C924" s="99"/>
      <c r="D924" s="103"/>
      <c r="E924" s="63"/>
      <c r="F924" s="70"/>
      <c r="G924" s="105"/>
    </row>
    <row r="925">
      <c r="A925" s="101"/>
      <c r="B925" s="102"/>
      <c r="C925" s="99"/>
      <c r="D925" s="103"/>
      <c r="E925" s="63"/>
      <c r="F925" s="70"/>
      <c r="G925" s="105"/>
    </row>
    <row r="926">
      <c r="A926" s="101"/>
      <c r="B926" s="102"/>
      <c r="C926" s="99"/>
      <c r="D926" s="103"/>
      <c r="E926" s="63"/>
      <c r="F926" s="70"/>
      <c r="G926" s="105"/>
    </row>
    <row r="927">
      <c r="A927" s="101"/>
      <c r="B927" s="102"/>
      <c r="C927" s="99"/>
      <c r="D927" s="103"/>
      <c r="E927" s="63"/>
      <c r="F927" s="70"/>
      <c r="G927" s="105"/>
    </row>
    <row r="928">
      <c r="A928" s="101"/>
      <c r="B928" s="102"/>
      <c r="C928" s="99"/>
      <c r="D928" s="103"/>
      <c r="E928" s="63"/>
      <c r="F928" s="70"/>
      <c r="G928" s="105"/>
    </row>
    <row r="929">
      <c r="A929" s="101"/>
      <c r="B929" s="102"/>
      <c r="C929" s="99"/>
      <c r="D929" s="103"/>
      <c r="E929" s="63"/>
      <c r="F929" s="70"/>
      <c r="G929" s="105"/>
    </row>
    <row r="930">
      <c r="A930" s="101"/>
      <c r="B930" s="102"/>
      <c r="C930" s="99"/>
      <c r="D930" s="103"/>
      <c r="E930" s="63"/>
      <c r="F930" s="70"/>
      <c r="G930" s="105"/>
    </row>
    <row r="931">
      <c r="A931" s="101"/>
      <c r="B931" s="102"/>
      <c r="C931" s="99"/>
      <c r="D931" s="103"/>
      <c r="E931" s="63"/>
      <c r="F931" s="70"/>
      <c r="G931" s="105"/>
    </row>
    <row r="932">
      <c r="A932" s="101"/>
      <c r="B932" s="102"/>
      <c r="C932" s="99"/>
      <c r="D932" s="103"/>
      <c r="E932" s="63"/>
      <c r="F932" s="70"/>
      <c r="G932" s="105"/>
    </row>
    <row r="933">
      <c r="A933" s="101"/>
      <c r="B933" s="102"/>
      <c r="C933" s="99"/>
      <c r="D933" s="103"/>
      <c r="E933" s="63"/>
      <c r="F933" s="70"/>
      <c r="G933" s="105"/>
    </row>
    <row r="934">
      <c r="A934" s="101"/>
      <c r="B934" s="102"/>
      <c r="C934" s="99"/>
      <c r="D934" s="103"/>
      <c r="E934" s="63"/>
      <c r="F934" s="70"/>
      <c r="G934" s="105"/>
    </row>
    <row r="935">
      <c r="A935" s="101"/>
      <c r="B935" s="102"/>
      <c r="C935" s="99"/>
      <c r="D935" s="103"/>
      <c r="E935" s="63"/>
      <c r="F935" s="70"/>
      <c r="G935" s="105"/>
    </row>
    <row r="936">
      <c r="A936" s="101"/>
      <c r="B936" s="102"/>
      <c r="C936" s="99"/>
      <c r="D936" s="103"/>
      <c r="E936" s="63"/>
      <c r="F936" s="70"/>
      <c r="G936" s="105"/>
    </row>
    <row r="937">
      <c r="A937" s="101"/>
      <c r="B937" s="102"/>
      <c r="C937" s="99"/>
      <c r="D937" s="103"/>
      <c r="E937" s="63"/>
      <c r="F937" s="70"/>
      <c r="G937" s="105"/>
    </row>
    <row r="938">
      <c r="A938" s="101"/>
      <c r="B938" s="102"/>
      <c r="C938" s="99"/>
      <c r="D938" s="103"/>
      <c r="E938" s="63"/>
      <c r="F938" s="70"/>
      <c r="G938" s="105"/>
    </row>
    <row r="939">
      <c r="A939" s="101"/>
      <c r="B939" s="102"/>
      <c r="C939" s="99"/>
      <c r="D939" s="103"/>
      <c r="E939" s="63"/>
      <c r="F939" s="70"/>
      <c r="G939" s="105"/>
    </row>
    <row r="940">
      <c r="A940" s="101"/>
      <c r="B940" s="102"/>
      <c r="C940" s="99"/>
      <c r="D940" s="103"/>
      <c r="E940" s="63"/>
      <c r="F940" s="70"/>
      <c r="G940" s="105"/>
    </row>
    <row r="941">
      <c r="A941" s="101"/>
      <c r="B941" s="102"/>
      <c r="C941" s="99"/>
      <c r="D941" s="103"/>
      <c r="E941" s="63"/>
      <c r="F941" s="70"/>
      <c r="G941" s="105"/>
    </row>
    <row r="942">
      <c r="A942" s="101"/>
      <c r="B942" s="102"/>
      <c r="C942" s="99"/>
      <c r="D942" s="103"/>
      <c r="E942" s="63"/>
      <c r="F942" s="70"/>
      <c r="G942" s="105"/>
    </row>
    <row r="943">
      <c r="A943" s="101"/>
      <c r="B943" s="102"/>
      <c r="C943" s="99"/>
      <c r="D943" s="103"/>
      <c r="E943" s="63"/>
      <c r="F943" s="70"/>
      <c r="G943" s="105"/>
    </row>
    <row r="944">
      <c r="A944" s="101"/>
      <c r="B944" s="102"/>
      <c r="C944" s="99"/>
      <c r="D944" s="103"/>
      <c r="E944" s="63"/>
      <c r="F944" s="70"/>
      <c r="G944" s="105"/>
    </row>
    <row r="945">
      <c r="A945" s="101"/>
      <c r="B945" s="102"/>
      <c r="C945" s="99"/>
      <c r="D945" s="103"/>
      <c r="E945" s="63"/>
      <c r="F945" s="70"/>
      <c r="G945" s="105"/>
    </row>
    <row r="946">
      <c r="A946" s="101"/>
      <c r="B946" s="102"/>
      <c r="C946" s="99"/>
      <c r="D946" s="103"/>
      <c r="E946" s="63"/>
      <c r="F946" s="70"/>
      <c r="G946" s="105"/>
    </row>
    <row r="947">
      <c r="A947" s="101"/>
      <c r="B947" s="102"/>
      <c r="C947" s="99"/>
      <c r="D947" s="103"/>
      <c r="E947" s="63"/>
      <c r="F947" s="70"/>
      <c r="G947" s="105"/>
    </row>
    <row r="948">
      <c r="A948" s="101"/>
      <c r="B948" s="102"/>
      <c r="C948" s="99"/>
      <c r="D948" s="103"/>
      <c r="E948" s="63"/>
      <c r="F948" s="70"/>
      <c r="G948" s="105"/>
    </row>
    <row r="949">
      <c r="A949" s="101"/>
      <c r="B949" s="102"/>
      <c r="C949" s="99"/>
      <c r="D949" s="103"/>
      <c r="E949" s="63"/>
      <c r="F949" s="70"/>
      <c r="G949" s="105"/>
    </row>
    <row r="950">
      <c r="A950" s="101"/>
      <c r="B950" s="102"/>
      <c r="C950" s="99"/>
      <c r="D950" s="103"/>
      <c r="E950" s="63"/>
      <c r="F950" s="70"/>
      <c r="G950" s="105"/>
    </row>
    <row r="951">
      <c r="A951" s="101"/>
      <c r="B951" s="102"/>
      <c r="C951" s="99"/>
      <c r="D951" s="103"/>
      <c r="E951" s="63"/>
      <c r="F951" s="70"/>
      <c r="G951" s="105"/>
    </row>
    <row r="952">
      <c r="A952" s="101"/>
      <c r="B952" s="102"/>
      <c r="C952" s="99"/>
      <c r="D952" s="103"/>
      <c r="E952" s="63"/>
      <c r="F952" s="70"/>
      <c r="G952" s="105"/>
    </row>
    <row r="953">
      <c r="A953" s="101"/>
      <c r="B953" s="102"/>
      <c r="C953" s="99"/>
      <c r="D953" s="103"/>
      <c r="E953" s="63"/>
      <c r="F953" s="70"/>
      <c r="G953" s="105"/>
    </row>
    <row r="954">
      <c r="A954" s="101"/>
      <c r="B954" s="102"/>
      <c r="C954" s="99"/>
      <c r="D954" s="103"/>
      <c r="E954" s="63"/>
      <c r="F954" s="70"/>
      <c r="G954" s="105"/>
    </row>
    <row r="955">
      <c r="A955" s="101"/>
      <c r="B955" s="102"/>
      <c r="C955" s="99"/>
      <c r="D955" s="103"/>
      <c r="E955" s="63"/>
      <c r="F955" s="70"/>
      <c r="G955" s="105"/>
    </row>
    <row r="956">
      <c r="A956" s="101"/>
      <c r="B956" s="102"/>
      <c r="C956" s="99"/>
      <c r="D956" s="103"/>
      <c r="E956" s="63"/>
      <c r="F956" s="70"/>
      <c r="G956" s="105"/>
    </row>
    <row r="957">
      <c r="A957" s="101"/>
      <c r="B957" s="102"/>
      <c r="C957" s="99"/>
      <c r="D957" s="103"/>
      <c r="E957" s="63"/>
      <c r="F957" s="70"/>
      <c r="G957" s="105"/>
    </row>
    <row r="958">
      <c r="A958" s="101"/>
      <c r="B958" s="102"/>
      <c r="C958" s="99"/>
      <c r="D958" s="103"/>
      <c r="E958" s="63"/>
      <c r="F958" s="70"/>
      <c r="G958" s="105"/>
    </row>
    <row r="959">
      <c r="A959" s="101"/>
      <c r="B959" s="102"/>
      <c r="C959" s="99"/>
      <c r="D959" s="103"/>
      <c r="E959" s="63"/>
      <c r="F959" s="70"/>
      <c r="G959" s="105"/>
    </row>
    <row r="960">
      <c r="A960" s="101"/>
      <c r="B960" s="102"/>
      <c r="C960" s="99"/>
      <c r="D960" s="103"/>
      <c r="E960" s="63"/>
      <c r="F960" s="70"/>
      <c r="G960" s="105"/>
    </row>
    <row r="961">
      <c r="A961" s="101"/>
      <c r="B961" s="102"/>
      <c r="C961" s="99"/>
      <c r="D961" s="103"/>
      <c r="E961" s="63"/>
      <c r="F961" s="70"/>
      <c r="G961" s="105"/>
    </row>
    <row r="962">
      <c r="A962" s="101"/>
      <c r="B962" s="102"/>
      <c r="C962" s="99"/>
      <c r="D962" s="103"/>
      <c r="E962" s="63"/>
      <c r="F962" s="70"/>
      <c r="G962" s="105"/>
    </row>
    <row r="963">
      <c r="A963" s="101"/>
      <c r="B963" s="102"/>
      <c r="C963" s="99"/>
      <c r="D963" s="103"/>
      <c r="E963" s="63"/>
      <c r="F963" s="70"/>
      <c r="G963" s="105"/>
    </row>
    <row r="964">
      <c r="A964" s="101"/>
      <c r="B964" s="102"/>
      <c r="C964" s="99"/>
      <c r="D964" s="103"/>
      <c r="E964" s="63"/>
      <c r="F964" s="70"/>
      <c r="G964" s="105"/>
    </row>
    <row r="965">
      <c r="A965" s="101"/>
      <c r="B965" s="102"/>
      <c r="C965" s="99"/>
      <c r="D965" s="103"/>
      <c r="E965" s="63"/>
      <c r="F965" s="70"/>
      <c r="G965" s="105"/>
    </row>
    <row r="966">
      <c r="A966" s="101"/>
      <c r="B966" s="102"/>
      <c r="C966" s="99"/>
      <c r="D966" s="103"/>
      <c r="E966" s="63"/>
      <c r="F966" s="70"/>
      <c r="G966" s="105"/>
    </row>
    <row r="967">
      <c r="A967" s="101"/>
      <c r="B967" s="102"/>
      <c r="C967" s="99"/>
      <c r="D967" s="103"/>
      <c r="E967" s="63"/>
      <c r="F967" s="70"/>
      <c r="G967" s="105"/>
    </row>
    <row r="968">
      <c r="A968" s="101"/>
      <c r="B968" s="102"/>
      <c r="C968" s="99"/>
      <c r="D968" s="103"/>
      <c r="E968" s="63"/>
      <c r="F968" s="70"/>
      <c r="G968" s="105"/>
    </row>
    <row r="969">
      <c r="A969" s="101"/>
      <c r="B969" s="102"/>
      <c r="C969" s="99"/>
      <c r="D969" s="103"/>
      <c r="E969" s="63"/>
      <c r="F969" s="70"/>
      <c r="G969" s="105"/>
    </row>
    <row r="970">
      <c r="A970" s="101"/>
      <c r="B970" s="102"/>
      <c r="C970" s="99"/>
      <c r="D970" s="103"/>
      <c r="E970" s="63"/>
      <c r="F970" s="70"/>
      <c r="G970" s="105"/>
    </row>
    <row r="971">
      <c r="A971" s="101"/>
      <c r="B971" s="102"/>
      <c r="C971" s="99"/>
      <c r="D971" s="103"/>
      <c r="E971" s="63"/>
      <c r="F971" s="70"/>
      <c r="G971" s="105"/>
    </row>
    <row r="972">
      <c r="A972" s="101"/>
      <c r="B972" s="102"/>
      <c r="C972" s="99"/>
      <c r="D972" s="103"/>
      <c r="E972" s="63"/>
      <c r="F972" s="70"/>
      <c r="G972" s="105"/>
    </row>
    <row r="973">
      <c r="A973" s="101"/>
      <c r="B973" s="102"/>
      <c r="C973" s="99"/>
      <c r="D973" s="103"/>
      <c r="E973" s="63"/>
      <c r="F973" s="70"/>
      <c r="G973" s="105"/>
    </row>
    <row r="974">
      <c r="A974" s="101"/>
      <c r="B974" s="102"/>
      <c r="C974" s="99"/>
      <c r="D974" s="103"/>
      <c r="E974" s="63"/>
      <c r="F974" s="70"/>
      <c r="G974" s="105"/>
    </row>
    <row r="975">
      <c r="A975" s="101"/>
      <c r="B975" s="102"/>
      <c r="C975" s="99"/>
      <c r="D975" s="103"/>
      <c r="E975" s="63"/>
      <c r="F975" s="70"/>
      <c r="G975" s="105"/>
    </row>
    <row r="976">
      <c r="A976" s="101"/>
      <c r="B976" s="102"/>
      <c r="C976" s="99"/>
      <c r="D976" s="103"/>
      <c r="E976" s="63"/>
      <c r="F976" s="70"/>
      <c r="G976" s="105"/>
    </row>
    <row r="977">
      <c r="A977" s="101"/>
      <c r="B977" s="102"/>
      <c r="C977" s="99"/>
      <c r="D977" s="103"/>
      <c r="E977" s="63"/>
      <c r="F977" s="70"/>
      <c r="G977" s="105"/>
    </row>
    <row r="978">
      <c r="A978" s="101"/>
      <c r="B978" s="102"/>
      <c r="C978" s="99"/>
      <c r="D978" s="103"/>
      <c r="E978" s="63"/>
      <c r="F978" s="70"/>
      <c r="G978" s="105"/>
    </row>
    <row r="979">
      <c r="A979" s="101"/>
      <c r="B979" s="102"/>
      <c r="C979" s="99"/>
      <c r="D979" s="103"/>
      <c r="E979" s="63"/>
      <c r="F979" s="70"/>
      <c r="G979" s="105"/>
    </row>
    <row r="980">
      <c r="A980" s="101"/>
      <c r="B980" s="102"/>
      <c r="C980" s="99"/>
      <c r="D980" s="103"/>
      <c r="E980" s="63"/>
      <c r="F980" s="70"/>
      <c r="G980" s="105"/>
    </row>
    <row r="981">
      <c r="A981" s="101"/>
      <c r="B981" s="102"/>
      <c r="C981" s="99"/>
      <c r="D981" s="103"/>
      <c r="E981" s="63"/>
      <c r="F981" s="70"/>
      <c r="G981" s="105"/>
    </row>
    <row r="982">
      <c r="A982" s="101"/>
      <c r="B982" s="102"/>
      <c r="C982" s="99"/>
      <c r="D982" s="103"/>
      <c r="E982" s="63"/>
      <c r="F982" s="70"/>
      <c r="G982" s="105"/>
    </row>
    <row r="983">
      <c r="A983" s="101"/>
      <c r="B983" s="102"/>
      <c r="C983" s="99"/>
      <c r="D983" s="103"/>
      <c r="E983" s="63"/>
      <c r="F983" s="70"/>
      <c r="G983" s="105"/>
    </row>
    <row r="984">
      <c r="A984" s="101"/>
      <c r="B984" s="102"/>
      <c r="C984" s="99"/>
      <c r="D984" s="103"/>
      <c r="E984" s="63"/>
      <c r="F984" s="70"/>
      <c r="G984" s="105"/>
    </row>
    <row r="985">
      <c r="A985" s="101"/>
      <c r="B985" s="102"/>
      <c r="C985" s="99"/>
      <c r="D985" s="103"/>
      <c r="E985" s="63"/>
      <c r="F985" s="70"/>
      <c r="G985" s="105"/>
    </row>
    <row r="986">
      <c r="A986" s="101"/>
      <c r="B986" s="102"/>
      <c r="C986" s="99"/>
      <c r="D986" s="103"/>
      <c r="E986" s="63"/>
      <c r="F986" s="70"/>
      <c r="G986" s="105"/>
    </row>
    <row r="987">
      <c r="A987" s="101"/>
      <c r="B987" s="102"/>
      <c r="C987" s="99"/>
      <c r="D987" s="103"/>
      <c r="E987" s="63"/>
      <c r="F987" s="70"/>
      <c r="G987" s="105"/>
    </row>
    <row r="988">
      <c r="A988" s="101"/>
      <c r="B988" s="102"/>
      <c r="C988" s="99"/>
      <c r="D988" s="103"/>
      <c r="E988" s="63"/>
      <c r="F988" s="70"/>
      <c r="G988" s="105"/>
    </row>
    <row r="989">
      <c r="A989" s="101"/>
      <c r="B989" s="102"/>
      <c r="C989" s="99"/>
      <c r="D989" s="103"/>
      <c r="E989" s="63"/>
      <c r="F989" s="70"/>
      <c r="G989" s="105"/>
    </row>
    <row r="990">
      <c r="A990" s="101"/>
      <c r="B990" s="102"/>
      <c r="C990" s="99"/>
      <c r="D990" s="103"/>
      <c r="E990" s="63"/>
      <c r="F990" s="70"/>
      <c r="G990" s="105"/>
    </row>
    <row r="991">
      <c r="A991" s="101"/>
      <c r="B991" s="102"/>
      <c r="C991" s="99"/>
      <c r="D991" s="103"/>
      <c r="E991" s="63"/>
      <c r="F991" s="70"/>
      <c r="G991" s="105"/>
    </row>
    <row r="992">
      <c r="A992" s="101"/>
      <c r="B992" s="102"/>
      <c r="C992" s="99"/>
      <c r="D992" s="103"/>
      <c r="E992" s="63"/>
      <c r="F992" s="70"/>
      <c r="G992" s="105"/>
    </row>
    <row r="993">
      <c r="A993" s="101"/>
      <c r="B993" s="102"/>
      <c r="C993" s="99"/>
      <c r="D993" s="103"/>
      <c r="E993" s="63"/>
      <c r="F993" s="70"/>
      <c r="G993" s="105"/>
    </row>
    <row r="994">
      <c r="A994" s="101"/>
      <c r="B994" s="102"/>
      <c r="C994" s="99"/>
      <c r="D994" s="103"/>
      <c r="E994" s="63"/>
      <c r="F994" s="70"/>
      <c r="G994" s="105"/>
    </row>
    <row r="995">
      <c r="A995" s="101"/>
      <c r="B995" s="102"/>
      <c r="C995" s="99"/>
      <c r="D995" s="103"/>
      <c r="E995" s="63"/>
      <c r="F995" s="70"/>
      <c r="G995" s="105"/>
    </row>
    <row r="996">
      <c r="A996" s="101"/>
      <c r="B996" s="102"/>
      <c r="C996" s="99"/>
      <c r="D996" s="103"/>
      <c r="E996" s="63"/>
      <c r="F996" s="70"/>
      <c r="G996" s="105"/>
    </row>
    <row r="997">
      <c r="A997" s="101"/>
      <c r="B997" s="102"/>
      <c r="C997" s="99"/>
      <c r="D997" s="103"/>
      <c r="E997" s="63"/>
      <c r="F997" s="70"/>
      <c r="G997" s="105"/>
    </row>
    <row r="998">
      <c r="A998" s="101"/>
      <c r="B998" s="102"/>
      <c r="C998" s="99"/>
      <c r="D998" s="103"/>
      <c r="E998" s="63"/>
      <c r="F998" s="70"/>
      <c r="G998" s="105"/>
    </row>
    <row r="999">
      <c r="A999" s="101"/>
      <c r="B999" s="102"/>
      <c r="C999" s="99"/>
      <c r="D999" s="103"/>
      <c r="E999" s="63"/>
      <c r="F999" s="70"/>
      <c r="G999" s="105"/>
    </row>
    <row r="1000">
      <c r="A1000" s="101"/>
      <c r="B1000" s="102"/>
      <c r="C1000" s="99"/>
      <c r="D1000" s="103"/>
      <c r="E1000" s="63"/>
      <c r="F1000" s="70"/>
      <c r="G1000" s="105"/>
    </row>
    <row r="1001">
      <c r="A1001" s="101"/>
      <c r="B1001" s="102"/>
      <c r="C1001" s="99"/>
      <c r="D1001" s="103"/>
      <c r="E1001" s="63"/>
      <c r="F1001" s="70"/>
      <c r="G1001" s="105"/>
    </row>
    <row r="1002">
      <c r="A1002" s="101"/>
      <c r="B1002" s="102"/>
      <c r="C1002" s="99"/>
      <c r="D1002" s="103"/>
      <c r="E1002" s="63"/>
      <c r="F1002" s="70"/>
      <c r="G1002" s="105"/>
    </row>
    <row r="1003">
      <c r="A1003" s="101"/>
      <c r="B1003" s="102"/>
      <c r="C1003" s="99"/>
      <c r="D1003" s="103"/>
      <c r="E1003" s="63"/>
      <c r="F1003" s="70"/>
      <c r="G1003" s="105"/>
    </row>
    <row r="1004">
      <c r="A1004" s="101"/>
      <c r="B1004" s="102"/>
      <c r="C1004" s="99"/>
      <c r="D1004" s="103"/>
      <c r="E1004" s="63"/>
      <c r="F1004" s="70"/>
      <c r="G1004" s="105"/>
    </row>
    <row r="1005">
      <c r="A1005" s="101"/>
      <c r="B1005" s="102"/>
      <c r="C1005" s="99"/>
      <c r="D1005" s="103"/>
      <c r="E1005" s="63"/>
      <c r="F1005" s="70"/>
      <c r="G1005" s="105"/>
    </row>
    <row r="1006">
      <c r="A1006" s="101"/>
      <c r="B1006" s="102"/>
      <c r="C1006" s="99"/>
      <c r="D1006" s="103"/>
      <c r="E1006" s="63"/>
      <c r="F1006" s="70"/>
      <c r="G1006" s="105"/>
    </row>
    <row r="1007">
      <c r="A1007" s="101"/>
      <c r="B1007" s="102"/>
      <c r="C1007" s="99"/>
      <c r="D1007" s="103"/>
      <c r="E1007" s="63"/>
      <c r="F1007" s="70"/>
      <c r="G1007" s="105"/>
    </row>
    <row r="1008">
      <c r="A1008" s="101"/>
      <c r="B1008" s="102"/>
      <c r="C1008" s="99"/>
      <c r="D1008" s="103"/>
      <c r="E1008" s="63"/>
      <c r="F1008" s="70"/>
      <c r="G1008" s="105"/>
    </row>
    <row r="1009">
      <c r="A1009" s="101"/>
      <c r="B1009" s="102"/>
      <c r="C1009" s="99"/>
      <c r="D1009" s="103"/>
      <c r="E1009" s="63"/>
      <c r="F1009" s="70"/>
      <c r="G1009" s="105"/>
    </row>
    <row r="1010">
      <c r="A1010" s="101"/>
      <c r="B1010" s="102"/>
      <c r="C1010" s="99"/>
      <c r="D1010" s="103"/>
      <c r="E1010" s="63"/>
      <c r="F1010" s="70"/>
      <c r="G1010" s="105"/>
    </row>
    <row r="1011">
      <c r="A1011" s="101"/>
      <c r="B1011" s="102"/>
      <c r="C1011" s="99"/>
      <c r="D1011" s="103"/>
      <c r="E1011" s="63"/>
      <c r="F1011" s="70"/>
      <c r="G1011" s="105"/>
    </row>
    <row r="1012">
      <c r="A1012" s="101"/>
      <c r="B1012" s="102"/>
      <c r="C1012" s="99"/>
      <c r="D1012" s="103"/>
      <c r="E1012" s="63"/>
      <c r="F1012" s="70"/>
      <c r="G1012" s="105"/>
    </row>
    <row r="1013">
      <c r="A1013" s="101"/>
      <c r="B1013" s="102"/>
      <c r="C1013" s="99"/>
      <c r="D1013" s="103"/>
      <c r="E1013" s="63"/>
      <c r="F1013" s="70"/>
      <c r="G1013" s="105"/>
    </row>
    <row r="1014">
      <c r="A1014" s="101"/>
      <c r="B1014" s="102"/>
      <c r="C1014" s="99"/>
      <c r="D1014" s="103"/>
      <c r="E1014" s="63"/>
      <c r="F1014" s="70"/>
      <c r="G1014" s="105"/>
    </row>
    <row r="1015">
      <c r="A1015" s="101"/>
      <c r="B1015" s="102"/>
      <c r="C1015" s="99"/>
      <c r="D1015" s="103"/>
      <c r="E1015" s="63"/>
      <c r="F1015" s="70"/>
      <c r="G1015" s="105"/>
    </row>
    <row r="1016">
      <c r="A1016" s="101"/>
      <c r="B1016" s="102"/>
      <c r="C1016" s="99"/>
      <c r="D1016" s="103"/>
      <c r="E1016" s="63"/>
      <c r="F1016" s="70"/>
      <c r="G1016" s="105"/>
    </row>
    <row r="1017">
      <c r="A1017" s="101"/>
      <c r="B1017" s="102"/>
      <c r="C1017" s="99"/>
      <c r="D1017" s="103"/>
      <c r="E1017" s="63"/>
      <c r="F1017" s="70"/>
      <c r="G1017" s="105"/>
    </row>
    <row r="1018">
      <c r="A1018" s="101"/>
      <c r="B1018" s="102"/>
      <c r="C1018" s="99"/>
      <c r="D1018" s="103"/>
      <c r="E1018" s="63"/>
      <c r="F1018" s="70"/>
      <c r="G1018" s="105"/>
    </row>
    <row r="1019">
      <c r="A1019" s="101"/>
      <c r="B1019" s="102"/>
      <c r="C1019" s="99"/>
      <c r="D1019" s="103"/>
      <c r="E1019" s="63"/>
      <c r="F1019" s="70"/>
      <c r="G1019" s="105"/>
    </row>
    <row r="1020">
      <c r="A1020" s="101"/>
      <c r="B1020" s="102"/>
      <c r="C1020" s="99"/>
      <c r="D1020" s="103"/>
      <c r="E1020" s="63"/>
      <c r="F1020" s="70"/>
      <c r="G1020" s="105"/>
    </row>
    <row r="1021">
      <c r="A1021" s="101"/>
      <c r="B1021" s="102"/>
      <c r="C1021" s="99"/>
      <c r="D1021" s="103"/>
      <c r="E1021" s="63"/>
      <c r="F1021" s="70"/>
      <c r="G1021" s="105"/>
    </row>
    <row r="1022">
      <c r="A1022" s="101"/>
      <c r="B1022" s="102"/>
      <c r="C1022" s="99"/>
      <c r="D1022" s="103"/>
      <c r="E1022" s="63"/>
      <c r="F1022" s="70"/>
      <c r="G1022" s="105"/>
    </row>
    <row r="1023">
      <c r="A1023" s="101"/>
      <c r="B1023" s="102"/>
      <c r="C1023" s="99"/>
      <c r="D1023" s="103"/>
      <c r="E1023" s="63"/>
      <c r="F1023" s="70"/>
      <c r="G1023" s="105"/>
    </row>
    <row r="1024">
      <c r="A1024" s="101"/>
      <c r="B1024" s="102"/>
      <c r="C1024" s="99"/>
      <c r="D1024" s="103"/>
      <c r="E1024" s="63"/>
      <c r="F1024" s="70"/>
      <c r="G1024" s="105"/>
    </row>
    <row r="1025">
      <c r="A1025" s="101"/>
      <c r="B1025" s="102"/>
      <c r="C1025" s="99"/>
      <c r="D1025" s="103"/>
      <c r="E1025" s="63"/>
      <c r="F1025" s="70"/>
      <c r="G1025" s="105"/>
    </row>
    <row r="1026">
      <c r="A1026" s="101"/>
      <c r="B1026" s="102"/>
      <c r="C1026" s="99"/>
      <c r="D1026" s="103"/>
      <c r="E1026" s="63"/>
      <c r="F1026" s="70"/>
      <c r="G1026" s="105"/>
    </row>
    <row r="1027">
      <c r="A1027" s="101"/>
      <c r="B1027" s="102"/>
      <c r="C1027" s="99"/>
      <c r="D1027" s="103"/>
      <c r="E1027" s="63"/>
      <c r="F1027" s="70"/>
      <c r="G1027" s="105"/>
    </row>
    <row r="1028">
      <c r="A1028" s="101"/>
      <c r="B1028" s="102"/>
      <c r="C1028" s="99"/>
      <c r="D1028" s="103"/>
      <c r="E1028" s="63"/>
      <c r="F1028" s="70"/>
      <c r="G1028" s="105"/>
    </row>
    <row r="1029">
      <c r="A1029" s="101"/>
      <c r="B1029" s="102"/>
      <c r="C1029" s="99"/>
      <c r="D1029" s="103"/>
      <c r="E1029" s="63"/>
      <c r="F1029" s="70"/>
      <c r="G1029" s="105"/>
    </row>
    <row r="1030">
      <c r="A1030" s="101"/>
      <c r="B1030" s="102"/>
      <c r="C1030" s="99"/>
      <c r="D1030" s="103"/>
      <c r="E1030" s="63"/>
      <c r="F1030" s="70"/>
      <c r="G1030" s="105"/>
    </row>
    <row r="1031">
      <c r="A1031" s="101"/>
      <c r="B1031" s="102"/>
      <c r="C1031" s="99"/>
      <c r="D1031" s="103"/>
      <c r="E1031" s="63"/>
      <c r="F1031" s="70"/>
      <c r="G1031" s="105"/>
    </row>
    <row r="1032">
      <c r="A1032" s="101"/>
      <c r="B1032" s="102"/>
      <c r="C1032" s="99"/>
      <c r="D1032" s="103"/>
      <c r="E1032" s="63"/>
      <c r="F1032" s="70"/>
      <c r="G1032" s="105"/>
    </row>
    <row r="1033">
      <c r="A1033" s="101"/>
      <c r="B1033" s="102"/>
      <c r="C1033" s="99"/>
      <c r="D1033" s="103"/>
      <c r="E1033" s="63"/>
      <c r="F1033" s="70"/>
      <c r="G1033" s="105"/>
    </row>
    <row r="1034">
      <c r="A1034" s="101"/>
      <c r="B1034" s="102"/>
      <c r="C1034" s="99"/>
      <c r="D1034" s="103"/>
      <c r="E1034" s="63"/>
      <c r="F1034" s="70"/>
      <c r="G1034" s="105"/>
    </row>
    <row r="1035">
      <c r="A1035" s="101"/>
      <c r="B1035" s="102"/>
      <c r="C1035" s="99"/>
      <c r="D1035" s="103"/>
      <c r="E1035" s="63"/>
      <c r="F1035" s="70"/>
      <c r="G1035" s="105"/>
    </row>
    <row r="1036">
      <c r="A1036" s="101"/>
      <c r="B1036" s="102"/>
      <c r="C1036" s="99"/>
      <c r="D1036" s="103"/>
      <c r="E1036" s="63"/>
      <c r="F1036" s="70"/>
      <c r="G1036" s="105"/>
    </row>
    <row r="1037">
      <c r="A1037" s="101"/>
      <c r="B1037" s="102"/>
      <c r="C1037" s="99"/>
      <c r="D1037" s="103"/>
      <c r="E1037" s="63"/>
      <c r="F1037" s="70"/>
      <c r="G1037" s="105"/>
    </row>
    <row r="1038">
      <c r="A1038" s="101"/>
      <c r="B1038" s="102"/>
      <c r="C1038" s="99"/>
      <c r="D1038" s="103"/>
      <c r="E1038" s="63"/>
      <c r="F1038" s="70"/>
      <c r="G1038" s="105"/>
    </row>
    <row r="1039">
      <c r="A1039" s="101"/>
      <c r="B1039" s="102"/>
      <c r="C1039" s="99"/>
      <c r="D1039" s="103"/>
      <c r="E1039" s="63"/>
      <c r="F1039" s="70"/>
      <c r="G1039" s="105"/>
    </row>
    <row r="1040">
      <c r="A1040" s="101"/>
      <c r="B1040" s="102"/>
      <c r="C1040" s="99"/>
      <c r="D1040" s="103"/>
      <c r="E1040" s="63"/>
      <c r="F1040" s="70"/>
      <c r="G1040" s="105"/>
    </row>
    <row r="1041">
      <c r="A1041" s="101"/>
      <c r="B1041" s="102"/>
      <c r="C1041" s="99"/>
      <c r="D1041" s="103"/>
      <c r="E1041" s="63"/>
      <c r="F1041" s="70"/>
      <c r="G1041" s="105"/>
    </row>
    <row r="1042">
      <c r="A1042" s="101"/>
      <c r="B1042" s="102"/>
      <c r="C1042" s="99"/>
      <c r="D1042" s="103"/>
      <c r="E1042" s="63"/>
      <c r="F1042" s="70"/>
      <c r="G1042" s="105"/>
    </row>
    <row r="1043">
      <c r="A1043" s="101"/>
      <c r="B1043" s="102"/>
      <c r="C1043" s="99"/>
      <c r="D1043" s="103"/>
      <c r="E1043" s="63"/>
      <c r="F1043" s="70"/>
      <c r="G1043" s="105"/>
    </row>
    <row r="1044">
      <c r="A1044" s="101"/>
      <c r="B1044" s="102"/>
      <c r="C1044" s="99"/>
      <c r="D1044" s="103"/>
      <c r="E1044" s="63"/>
      <c r="F1044" s="70"/>
      <c r="G1044" s="105"/>
    </row>
    <row r="1045">
      <c r="A1045" s="101"/>
      <c r="B1045" s="102"/>
      <c r="C1045" s="99"/>
      <c r="D1045" s="103"/>
      <c r="E1045" s="63"/>
      <c r="F1045" s="70"/>
      <c r="G1045" s="105"/>
    </row>
    <row r="1046">
      <c r="A1046" s="101"/>
      <c r="B1046" s="102"/>
      <c r="C1046" s="99"/>
      <c r="D1046" s="103"/>
      <c r="E1046" s="63"/>
      <c r="F1046" s="70"/>
      <c r="G1046" s="105"/>
    </row>
    <row r="1047">
      <c r="A1047" s="101"/>
      <c r="B1047" s="102"/>
      <c r="C1047" s="99"/>
      <c r="D1047" s="103"/>
      <c r="E1047" s="63"/>
      <c r="F1047" s="70"/>
      <c r="G1047" s="105"/>
    </row>
    <row r="1048">
      <c r="A1048" s="101"/>
      <c r="B1048" s="102"/>
      <c r="C1048" s="99"/>
      <c r="D1048" s="103"/>
      <c r="E1048" s="63"/>
      <c r="F1048" s="70"/>
      <c r="G1048" s="105"/>
    </row>
    <row r="1049">
      <c r="A1049" s="101"/>
      <c r="B1049" s="102"/>
      <c r="C1049" s="99"/>
      <c r="D1049" s="103"/>
      <c r="E1049" s="63"/>
      <c r="F1049" s="70"/>
      <c r="G1049" s="105"/>
    </row>
    <row r="1050">
      <c r="A1050" s="101"/>
      <c r="B1050" s="102"/>
      <c r="C1050" s="99"/>
      <c r="D1050" s="103"/>
      <c r="E1050" s="63"/>
      <c r="F1050" s="70"/>
      <c r="G1050" s="105"/>
    </row>
    <row r="1051">
      <c r="A1051" s="101"/>
      <c r="B1051" s="102"/>
      <c r="C1051" s="99"/>
      <c r="D1051" s="103"/>
      <c r="E1051" s="63"/>
      <c r="F1051" s="70"/>
      <c r="G1051" s="105"/>
    </row>
    <row r="1052">
      <c r="A1052" s="101"/>
      <c r="B1052" s="102"/>
      <c r="C1052" s="99"/>
      <c r="D1052" s="103"/>
      <c r="E1052" s="63"/>
      <c r="F1052" s="70"/>
      <c r="G1052" s="105"/>
    </row>
    <row r="1053">
      <c r="A1053" s="101"/>
      <c r="B1053" s="102"/>
      <c r="C1053" s="99"/>
      <c r="D1053" s="103"/>
      <c r="E1053" s="63"/>
      <c r="F1053" s="70"/>
      <c r="G1053" s="105"/>
    </row>
    <row r="1054">
      <c r="A1054" s="101"/>
      <c r="B1054" s="102"/>
      <c r="C1054" s="99"/>
      <c r="D1054" s="103"/>
      <c r="E1054" s="63"/>
      <c r="F1054" s="70"/>
      <c r="G1054" s="105"/>
    </row>
    <row r="1055">
      <c r="A1055" s="101"/>
      <c r="B1055" s="102"/>
      <c r="C1055" s="99"/>
      <c r="D1055" s="103"/>
      <c r="E1055" s="63"/>
      <c r="F1055" s="70"/>
      <c r="G1055" s="105"/>
    </row>
    <row r="1056">
      <c r="A1056" s="101"/>
      <c r="B1056" s="102"/>
      <c r="C1056" s="99"/>
      <c r="D1056" s="103"/>
      <c r="E1056" s="63"/>
      <c r="F1056" s="70"/>
      <c r="G1056" s="105"/>
    </row>
    <row r="1057">
      <c r="A1057" s="101"/>
      <c r="B1057" s="102"/>
      <c r="C1057" s="99"/>
      <c r="D1057" s="103"/>
      <c r="E1057" s="63"/>
      <c r="F1057" s="70"/>
      <c r="G1057" s="105"/>
    </row>
    <row r="1058">
      <c r="A1058" s="101"/>
      <c r="B1058" s="102"/>
      <c r="C1058" s="99"/>
      <c r="D1058" s="103"/>
      <c r="E1058" s="63"/>
      <c r="F1058" s="70"/>
      <c r="G1058" s="105"/>
    </row>
    <row r="1059">
      <c r="A1059" s="101"/>
      <c r="B1059" s="102"/>
      <c r="C1059" s="99"/>
      <c r="D1059" s="103"/>
      <c r="E1059" s="63"/>
      <c r="F1059" s="70"/>
      <c r="G1059" s="105"/>
    </row>
    <row r="1060">
      <c r="A1060" s="101"/>
      <c r="B1060" s="102"/>
      <c r="C1060" s="99"/>
      <c r="D1060" s="103"/>
      <c r="E1060" s="63"/>
      <c r="F1060" s="70"/>
      <c r="G1060" s="105"/>
    </row>
    <row r="1061">
      <c r="A1061" s="101"/>
      <c r="B1061" s="102"/>
      <c r="C1061" s="99"/>
      <c r="D1061" s="103"/>
      <c r="E1061" s="63"/>
      <c r="F1061" s="70"/>
      <c r="G1061" s="105"/>
    </row>
    <row r="1062">
      <c r="A1062" s="101"/>
      <c r="B1062" s="102"/>
      <c r="C1062" s="99"/>
      <c r="D1062" s="103"/>
      <c r="E1062" s="63"/>
      <c r="F1062" s="70"/>
      <c r="G1062" s="105"/>
    </row>
    <row r="1063">
      <c r="A1063" s="101"/>
      <c r="B1063" s="102"/>
      <c r="C1063" s="99"/>
      <c r="D1063" s="103"/>
      <c r="E1063" s="63"/>
      <c r="F1063" s="70"/>
      <c r="G1063" s="105"/>
    </row>
    <row r="1064">
      <c r="A1064" s="101"/>
      <c r="B1064" s="102"/>
      <c r="C1064" s="99"/>
      <c r="D1064" s="103"/>
      <c r="E1064" s="63"/>
      <c r="F1064" s="70"/>
      <c r="G1064" s="105"/>
    </row>
    <row r="1065">
      <c r="A1065" s="101"/>
      <c r="B1065" s="102"/>
      <c r="C1065" s="99"/>
      <c r="D1065" s="103"/>
      <c r="E1065" s="63"/>
      <c r="F1065" s="70"/>
      <c r="G1065" s="105"/>
    </row>
    <row r="1066">
      <c r="A1066" s="101"/>
      <c r="B1066" s="102"/>
      <c r="C1066" s="99"/>
      <c r="D1066" s="103"/>
      <c r="E1066" s="63"/>
      <c r="F1066" s="70"/>
      <c r="G1066" s="105"/>
    </row>
    <row r="1067">
      <c r="A1067" s="101"/>
      <c r="B1067" s="102"/>
      <c r="C1067" s="99"/>
      <c r="D1067" s="103"/>
      <c r="E1067" s="63"/>
      <c r="F1067" s="70"/>
      <c r="G1067" s="105"/>
    </row>
    <row r="1068">
      <c r="A1068" s="101"/>
      <c r="B1068" s="102"/>
      <c r="C1068" s="99"/>
      <c r="D1068" s="103"/>
      <c r="E1068" s="63"/>
      <c r="F1068" s="70"/>
      <c r="G1068" s="105"/>
    </row>
    <row r="1069">
      <c r="A1069" s="101"/>
      <c r="B1069" s="102"/>
      <c r="C1069" s="99"/>
      <c r="D1069" s="103"/>
      <c r="E1069" s="63"/>
      <c r="F1069" s="70"/>
      <c r="G1069" s="105"/>
    </row>
    <row r="1070">
      <c r="A1070" s="101"/>
      <c r="B1070" s="102"/>
      <c r="C1070" s="99"/>
      <c r="D1070" s="103"/>
      <c r="E1070" s="63"/>
      <c r="F1070" s="70"/>
      <c r="G1070" s="105"/>
    </row>
    <row r="1071">
      <c r="A1071" s="101"/>
      <c r="B1071" s="102"/>
      <c r="C1071" s="99"/>
      <c r="D1071" s="103"/>
      <c r="E1071" s="63"/>
      <c r="F1071" s="70"/>
      <c r="G1071" s="105"/>
    </row>
    <row r="1072">
      <c r="A1072" s="101"/>
      <c r="B1072" s="102"/>
      <c r="C1072" s="99"/>
      <c r="D1072" s="103"/>
      <c r="E1072" s="63"/>
      <c r="F1072" s="70"/>
      <c r="G1072" s="105"/>
    </row>
  </sheetData>
  <mergeCells count="1">
    <mergeCell ref="A1:G1"/>
  </mergeCells>
  <hyperlinks>
    <hyperlink r:id="rId1" ref="F3"/>
    <hyperlink r:id="rId2" ref="F4"/>
  </hyperlinks>
  <drawing r:id="rId3"/>
</worksheet>
</file>