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nji\Downloads\"/>
    </mc:Choice>
  </mc:AlternateContent>
  <bookViews>
    <workbookView xWindow="0" yWindow="0" windowWidth="23040" windowHeight="8496" firstSheet="1" activeTab="1"/>
  </bookViews>
  <sheets>
    <sheet name="Sheet1" sheetId="1" state="hidden" r:id="rId1"/>
    <sheet name="SIP CALCULATOR" sheetId="3" r:id="rId2"/>
    <sheet name="Sheet2" sheetId="8" state="hidden" r:id="rId3"/>
    <sheet name="FOR SWP" sheetId="7" state="hidden" r:id="rId4"/>
    <sheet name="Main Backend Calculation" sheetId="4" state="hidden" r:id="rId5"/>
    <sheet name="SEP" sheetId="5" state="hidden" r:id="rId6"/>
    <sheet name="Sheet3" sheetId="6" state="hidden" r:id="rId7"/>
  </sheets>
  <definedNames>
    <definedName name="ExternalData_1" localSheetId="3" hidden="1">'FOR SWP'!$A$48:$H$63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5" l="1"/>
  <c r="K5" i="5"/>
  <c r="K2" i="5"/>
  <c r="A7" i="3"/>
  <c r="E7" i="3"/>
  <c r="BE8" i="4" l="1"/>
  <c r="A33" i="3" l="1"/>
  <c r="A34" i="3" s="1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129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BO155" i="4"/>
  <c r="BO156" i="4"/>
  <c r="BO157" i="4"/>
  <c r="BO158" i="4"/>
  <c r="BO159" i="4"/>
  <c r="BO160" i="4"/>
  <c r="BO161" i="4"/>
  <c r="BO162" i="4"/>
  <c r="BO163" i="4"/>
  <c r="BO164" i="4"/>
  <c r="BO165" i="4"/>
  <c r="BO166" i="4"/>
  <c r="BO167" i="4"/>
  <c r="BO168" i="4"/>
  <c r="BO169" i="4"/>
  <c r="BO170" i="4"/>
  <c r="BO171" i="4"/>
  <c r="BO172" i="4"/>
  <c r="BO173" i="4"/>
  <c r="BO174" i="4"/>
  <c r="BO175" i="4"/>
  <c r="BO176" i="4"/>
  <c r="BO177" i="4"/>
  <c r="BO178" i="4"/>
  <c r="BO179" i="4"/>
  <c r="BO180" i="4"/>
  <c r="BO181" i="4"/>
  <c r="BO182" i="4"/>
  <c r="BO183" i="4"/>
  <c r="BO184" i="4"/>
  <c r="BO185" i="4"/>
  <c r="BO186" i="4"/>
  <c r="BO187" i="4"/>
  <c r="BO188" i="4"/>
  <c r="BO189" i="4"/>
  <c r="BO190" i="4"/>
  <c r="BO191" i="4"/>
  <c r="BO192" i="4"/>
  <c r="BO193" i="4"/>
  <c r="BO194" i="4"/>
  <c r="BO195" i="4"/>
  <c r="BO196" i="4"/>
  <c r="BO197" i="4"/>
  <c r="BO198" i="4"/>
  <c r="BO199" i="4"/>
  <c r="BO200" i="4"/>
  <c r="BO201" i="4"/>
  <c r="BO202" i="4"/>
  <c r="BO203" i="4"/>
  <c r="BO204" i="4"/>
  <c r="BO205" i="4"/>
  <c r="BO206" i="4"/>
  <c r="BO207" i="4"/>
  <c r="BO208" i="4"/>
  <c r="BO209" i="4"/>
  <c r="BO210" i="4"/>
  <c r="BO211" i="4"/>
  <c r="BO212" i="4"/>
  <c r="BO213" i="4"/>
  <c r="BO214" i="4"/>
  <c r="BO215" i="4"/>
  <c r="BO216" i="4"/>
  <c r="BO217" i="4"/>
  <c r="BO218" i="4"/>
  <c r="BO219" i="4"/>
  <c r="BO220" i="4"/>
  <c r="BO221" i="4"/>
  <c r="BO222" i="4"/>
  <c r="BO223" i="4"/>
  <c r="BO224" i="4"/>
  <c r="BO225" i="4"/>
  <c r="BO226" i="4"/>
  <c r="BO227" i="4"/>
  <c r="BO228" i="4"/>
  <c r="BO229" i="4"/>
  <c r="BO230" i="4"/>
  <c r="BO231" i="4"/>
  <c r="BO232" i="4"/>
  <c r="BO233" i="4"/>
  <c r="BO234" i="4"/>
  <c r="BO235" i="4"/>
  <c r="BO236" i="4"/>
  <c r="BO237" i="4"/>
  <c r="BO238" i="4"/>
  <c r="BO239" i="4"/>
  <c r="BO240" i="4"/>
  <c r="BO241" i="4"/>
  <c r="BO242" i="4"/>
  <c r="BO243" i="4"/>
  <c r="BO244" i="4"/>
  <c r="BO245" i="4"/>
  <c r="BO246" i="4"/>
  <c r="BO247" i="4"/>
  <c r="BO248" i="4"/>
  <c r="BO249" i="4"/>
  <c r="BO250" i="4"/>
  <c r="BO251" i="4"/>
  <c r="BO252" i="4"/>
  <c r="BO253" i="4"/>
  <c r="BO254" i="4"/>
  <c r="BO255" i="4"/>
  <c r="BO256" i="4"/>
  <c r="BO257" i="4"/>
  <c r="BO258" i="4"/>
  <c r="BO259" i="4"/>
  <c r="BO260" i="4"/>
  <c r="BO261" i="4"/>
  <c r="BO262" i="4"/>
  <c r="BO263" i="4"/>
  <c r="BO264" i="4"/>
  <c r="BO265" i="4"/>
  <c r="BO266" i="4"/>
  <c r="BO267" i="4"/>
  <c r="BO268" i="4"/>
  <c r="BO269" i="4"/>
  <c r="BO270" i="4"/>
  <c r="BO271" i="4"/>
  <c r="BO272" i="4"/>
  <c r="BO273" i="4"/>
  <c r="BO274" i="4"/>
  <c r="BO275" i="4"/>
  <c r="BO276" i="4"/>
  <c r="BO277" i="4"/>
  <c r="BO278" i="4"/>
  <c r="BO279" i="4"/>
  <c r="BO280" i="4"/>
  <c r="BO281" i="4"/>
  <c r="BO282" i="4"/>
  <c r="BO283" i="4"/>
  <c r="BO284" i="4"/>
  <c r="BO285" i="4"/>
  <c r="BO286" i="4"/>
  <c r="BO287" i="4"/>
  <c r="BO288" i="4"/>
  <c r="BO289" i="4"/>
  <c r="BO290" i="4"/>
  <c r="BO291" i="4"/>
  <c r="BO292" i="4"/>
  <c r="BO293" i="4"/>
  <c r="BO294" i="4"/>
  <c r="BO295" i="4"/>
  <c r="BO296" i="4"/>
  <c r="BO297" i="4"/>
  <c r="BO298" i="4"/>
  <c r="BO299" i="4"/>
  <c r="BO300" i="4"/>
  <c r="BO301" i="4"/>
  <c r="BO302" i="4"/>
  <c r="BO303" i="4"/>
  <c r="BO304" i="4"/>
  <c r="BO305" i="4"/>
  <c r="BO306" i="4"/>
  <c r="BO307" i="4"/>
  <c r="BO308" i="4"/>
  <c r="BO309" i="4"/>
  <c r="BO310" i="4"/>
  <c r="BO311" i="4"/>
  <c r="BO312" i="4"/>
  <c r="BO313" i="4"/>
  <c r="BO314" i="4"/>
  <c r="BO315" i="4"/>
  <c r="BO316" i="4"/>
  <c r="BO317" i="4"/>
  <c r="BO318" i="4"/>
  <c r="BO319" i="4"/>
  <c r="BO320" i="4"/>
  <c r="BO321" i="4"/>
  <c r="BO322" i="4"/>
  <c r="BO323" i="4"/>
  <c r="BO324" i="4"/>
  <c r="BO325" i="4"/>
  <c r="BO326" i="4"/>
  <c r="BO327" i="4"/>
  <c r="BO328" i="4"/>
  <c r="BO329" i="4"/>
  <c r="BO330" i="4"/>
  <c r="BO331" i="4"/>
  <c r="BO332" i="4"/>
  <c r="BO333" i="4"/>
  <c r="BO334" i="4"/>
  <c r="BO335" i="4"/>
  <c r="BO336" i="4"/>
  <c r="BO337" i="4"/>
  <c r="BO338" i="4"/>
  <c r="BO339" i="4"/>
  <c r="BO340" i="4"/>
  <c r="BO341" i="4"/>
  <c r="BO342" i="4"/>
  <c r="BO343" i="4"/>
  <c r="BO344" i="4"/>
  <c r="BO345" i="4"/>
  <c r="BO346" i="4"/>
  <c r="BO347" i="4"/>
  <c r="BO348" i="4"/>
  <c r="BO349" i="4"/>
  <c r="BO350" i="4"/>
  <c r="BO351" i="4"/>
  <c r="BO352" i="4"/>
  <c r="BO353" i="4"/>
  <c r="BO354" i="4"/>
  <c r="BO355" i="4"/>
  <c r="BO356" i="4"/>
  <c r="BO357" i="4"/>
  <c r="BO358" i="4"/>
  <c r="BO359" i="4"/>
  <c r="BO360" i="4"/>
  <c r="BO361" i="4"/>
  <c r="BO362" i="4"/>
  <c r="BO363" i="4"/>
  <c r="BO364" i="4"/>
  <c r="BO365" i="4"/>
  <c r="BO366" i="4"/>
  <c r="BO367" i="4"/>
  <c r="BO368" i="4"/>
  <c r="BO369" i="4"/>
  <c r="BO370" i="4"/>
  <c r="BO371" i="4"/>
  <c r="BO372" i="4"/>
  <c r="BO373" i="4"/>
  <c r="BO374" i="4"/>
  <c r="BO375" i="4"/>
  <c r="BO376" i="4"/>
  <c r="BO377" i="4"/>
  <c r="BO378" i="4"/>
  <c r="BO379" i="4"/>
  <c r="BO380" i="4"/>
  <c r="BO381" i="4"/>
  <c r="BO382" i="4"/>
  <c r="BO383" i="4"/>
  <c r="BO384" i="4"/>
  <c r="BO385" i="4"/>
  <c r="BO386" i="4"/>
  <c r="BO387" i="4"/>
  <c r="BO388" i="4"/>
  <c r="BO389" i="4"/>
  <c r="BO390" i="4"/>
  <c r="BO391" i="4"/>
  <c r="BO392" i="4"/>
  <c r="BO393" i="4"/>
  <c r="BO394" i="4"/>
  <c r="BO395" i="4"/>
  <c r="BO396" i="4"/>
  <c r="BO397" i="4"/>
  <c r="BO398" i="4"/>
  <c r="BO399" i="4"/>
  <c r="BO400" i="4"/>
  <c r="BO401" i="4"/>
  <c r="BO402" i="4"/>
  <c r="BO403" i="4"/>
  <c r="BO404" i="4"/>
  <c r="BO405" i="4"/>
  <c r="BO406" i="4"/>
  <c r="BO407" i="4"/>
  <c r="BO408" i="4"/>
  <c r="BO409" i="4"/>
  <c r="BO410" i="4"/>
  <c r="BO411" i="4"/>
  <c r="BO412" i="4"/>
  <c r="BO413" i="4"/>
  <c r="BO414" i="4"/>
  <c r="BO415" i="4"/>
  <c r="BO416" i="4"/>
  <c r="BO417" i="4"/>
  <c r="BO418" i="4"/>
  <c r="BO419" i="4"/>
  <c r="BO420" i="4"/>
  <c r="BO421" i="4"/>
  <c r="BO422" i="4"/>
  <c r="BO423" i="4"/>
  <c r="BO424" i="4"/>
  <c r="BO425" i="4"/>
  <c r="BO426" i="4"/>
  <c r="BO427" i="4"/>
  <c r="BO428" i="4"/>
  <c r="BO429" i="4"/>
  <c r="BO430" i="4"/>
  <c r="BO431" i="4"/>
  <c r="BO432" i="4"/>
  <c r="BO433" i="4"/>
  <c r="BO434" i="4"/>
  <c r="BO435" i="4"/>
  <c r="BO436" i="4"/>
  <c r="BO437" i="4"/>
  <c r="BO438" i="4"/>
  <c r="BO439" i="4"/>
  <c r="BO440" i="4"/>
  <c r="BO441" i="4"/>
  <c r="BO442" i="4"/>
  <c r="BO443" i="4"/>
  <c r="BO444" i="4"/>
  <c r="BO445" i="4"/>
  <c r="BO446" i="4"/>
  <c r="BO447" i="4"/>
  <c r="BO448" i="4"/>
  <c r="BO449" i="4"/>
  <c r="BO450" i="4"/>
  <c r="BO451" i="4"/>
  <c r="BO452" i="4"/>
  <c r="BO453" i="4"/>
  <c r="BO454" i="4"/>
  <c r="BO455" i="4"/>
  <c r="BO456" i="4"/>
  <c r="BO457" i="4"/>
  <c r="BO458" i="4"/>
  <c r="BO459" i="4"/>
  <c r="BO460" i="4"/>
  <c r="BO461" i="4"/>
  <c r="BO462" i="4"/>
  <c r="BO463" i="4"/>
  <c r="BO464" i="4"/>
  <c r="BO465" i="4"/>
  <c r="BO466" i="4"/>
  <c r="BO467" i="4"/>
  <c r="BO468" i="4"/>
  <c r="BO469" i="4"/>
  <c r="BO470" i="4"/>
  <c r="BO471" i="4"/>
  <c r="BO472" i="4"/>
  <c r="BO473" i="4"/>
  <c r="BO474" i="4"/>
  <c r="BO475" i="4"/>
  <c r="BO476" i="4"/>
  <c r="BO477" i="4"/>
  <c r="BO478" i="4"/>
  <c r="BO479" i="4"/>
  <c r="BO480" i="4"/>
  <c r="BO481" i="4"/>
  <c r="BO482" i="4"/>
  <c r="BO483" i="4"/>
  <c r="BO484" i="4"/>
  <c r="BO485" i="4"/>
  <c r="BO486" i="4"/>
  <c r="BO487" i="4"/>
  <c r="BO488" i="4"/>
  <c r="BO489" i="4"/>
  <c r="BO490" i="4"/>
  <c r="BO491" i="4"/>
  <c r="BO492" i="4"/>
  <c r="BO493" i="4"/>
  <c r="BO494" i="4"/>
  <c r="BO495" i="4"/>
  <c r="BO496" i="4"/>
  <c r="BO497" i="4"/>
  <c r="BO498" i="4"/>
  <c r="BO499" i="4"/>
  <c r="BO500" i="4"/>
  <c r="BO501" i="4"/>
  <c r="BO502" i="4"/>
  <c r="BO503" i="4"/>
  <c r="BO504" i="4"/>
  <c r="BO505" i="4"/>
  <c r="BO506" i="4"/>
  <c r="BO507" i="4"/>
  <c r="BO508" i="4"/>
  <c r="BO509" i="4"/>
  <c r="BO510" i="4"/>
  <c r="BO511" i="4"/>
  <c r="BO512" i="4"/>
  <c r="BO513" i="4"/>
  <c r="BO514" i="4"/>
  <c r="BO515" i="4"/>
  <c r="BO516" i="4"/>
  <c r="BO517" i="4"/>
  <c r="BO518" i="4"/>
  <c r="BO519" i="4"/>
  <c r="BO520" i="4"/>
  <c r="BO521" i="4"/>
  <c r="BO522" i="4"/>
  <c r="BO523" i="4"/>
  <c r="BO524" i="4"/>
  <c r="BO525" i="4"/>
  <c r="BO526" i="4"/>
  <c r="BO527" i="4"/>
  <c r="BO528" i="4"/>
  <c r="BO529" i="4"/>
  <c r="BO530" i="4"/>
  <c r="BO531" i="4"/>
  <c r="BO532" i="4"/>
  <c r="BO533" i="4"/>
  <c r="BO534" i="4"/>
  <c r="BO535" i="4"/>
  <c r="BO536" i="4"/>
  <c r="BO537" i="4"/>
  <c r="BO538" i="4"/>
  <c r="BO539" i="4"/>
  <c r="BO540" i="4"/>
  <c r="BO541" i="4"/>
  <c r="BO542" i="4"/>
  <c r="BO543" i="4"/>
  <c r="BO544" i="4"/>
  <c r="BO545" i="4"/>
  <c r="BO546" i="4"/>
  <c r="BO547" i="4"/>
  <c r="BO548" i="4"/>
  <c r="BO549" i="4"/>
  <c r="BO550" i="4"/>
  <c r="BO551" i="4"/>
  <c r="BO552" i="4"/>
  <c r="BO553" i="4"/>
  <c r="BO554" i="4"/>
  <c r="BO555" i="4"/>
  <c r="BO556" i="4"/>
  <c r="BO557" i="4"/>
  <c r="BO558" i="4"/>
  <c r="BO559" i="4"/>
  <c r="BO560" i="4"/>
  <c r="BO561" i="4"/>
  <c r="BO562" i="4"/>
  <c r="BO563" i="4"/>
  <c r="BO564" i="4"/>
  <c r="BO565" i="4"/>
  <c r="BO566" i="4"/>
  <c r="BO567" i="4"/>
  <c r="BO568" i="4"/>
  <c r="BO569" i="4"/>
  <c r="BO570" i="4"/>
  <c r="BO571" i="4"/>
  <c r="BO572" i="4"/>
  <c r="BO573" i="4"/>
  <c r="BO574" i="4"/>
  <c r="BO575" i="4"/>
  <c r="BO576" i="4"/>
  <c r="BO577" i="4"/>
  <c r="BO578" i="4"/>
  <c r="BO579" i="4"/>
  <c r="BO580" i="4"/>
  <c r="BO581" i="4"/>
  <c r="BO582" i="4"/>
  <c r="BO583" i="4"/>
  <c r="BO584" i="4"/>
  <c r="BO585" i="4"/>
  <c r="BO586" i="4"/>
  <c r="BO587" i="4"/>
  <c r="BO588" i="4"/>
  <c r="BO589" i="4"/>
  <c r="BO590" i="4"/>
  <c r="BO591" i="4"/>
  <c r="BO592" i="4"/>
  <c r="BO593" i="4"/>
  <c r="BO594" i="4"/>
  <c r="BO595" i="4"/>
  <c r="BO596" i="4"/>
  <c r="BO597" i="4"/>
  <c r="BO598" i="4"/>
  <c r="BO599" i="4"/>
  <c r="BO600" i="4"/>
  <c r="BO601" i="4"/>
  <c r="BO602" i="4"/>
  <c r="BO603" i="4"/>
  <c r="BO604" i="4"/>
  <c r="BO605" i="4"/>
  <c r="BO606" i="4"/>
  <c r="BO607" i="4"/>
  <c r="BO608" i="4"/>
  <c r="BO609" i="4"/>
  <c r="BO610" i="4"/>
  <c r="BO611" i="4"/>
  <c r="BO612" i="4"/>
  <c r="BO613" i="4"/>
  <c r="BO614" i="4"/>
  <c r="BO615" i="4"/>
  <c r="BO616" i="4"/>
  <c r="BO617" i="4"/>
  <c r="BO618" i="4"/>
  <c r="BO619" i="4"/>
  <c r="BO620" i="4"/>
  <c r="BO621" i="4"/>
  <c r="BO622" i="4"/>
  <c r="BO623" i="4"/>
  <c r="BO624" i="4"/>
  <c r="BO625" i="4"/>
  <c r="BO626" i="4"/>
  <c r="BO627" i="4"/>
  <c r="BO628" i="4"/>
  <c r="BO629" i="4"/>
  <c r="BO630" i="4"/>
  <c r="BO631" i="4"/>
  <c r="BO632" i="4"/>
  <c r="BO633" i="4"/>
  <c r="BO634" i="4"/>
  <c r="BO635" i="4"/>
  <c r="BO636" i="4"/>
  <c r="BO637" i="4"/>
  <c r="BO638" i="4"/>
  <c r="BO639" i="4"/>
  <c r="BO640" i="4"/>
  <c r="BO641" i="4"/>
  <c r="BO642" i="4"/>
  <c r="BO643" i="4"/>
  <c r="BO644" i="4"/>
  <c r="BO645" i="4"/>
  <c r="BO646" i="4"/>
  <c r="BO647" i="4"/>
  <c r="BO648" i="4"/>
  <c r="BO649" i="4"/>
  <c r="BO650" i="4"/>
  <c r="BO651" i="4"/>
  <c r="BO652" i="4"/>
  <c r="BO653" i="4"/>
  <c r="BO654" i="4"/>
  <c r="BO655" i="4"/>
  <c r="BO656" i="4"/>
  <c r="BO657" i="4"/>
  <c r="BO658" i="4"/>
  <c r="BO659" i="4"/>
  <c r="BO660" i="4"/>
  <c r="BO661" i="4"/>
  <c r="BO662" i="4"/>
  <c r="BO663" i="4"/>
  <c r="BO664" i="4"/>
  <c r="BO665" i="4"/>
  <c r="BO666" i="4"/>
  <c r="BO667" i="4"/>
  <c r="BO668" i="4"/>
  <c r="BO669" i="4"/>
  <c r="BO670" i="4"/>
  <c r="BO671" i="4"/>
  <c r="BO672" i="4"/>
  <c r="BO673" i="4"/>
  <c r="BO674" i="4"/>
  <c r="BO675" i="4"/>
  <c r="BO676" i="4"/>
  <c r="BO677" i="4"/>
  <c r="BO678" i="4"/>
  <c r="BO679" i="4"/>
  <c r="BO680" i="4"/>
  <c r="BO681" i="4"/>
  <c r="BO682" i="4"/>
  <c r="BO683" i="4"/>
  <c r="BO684" i="4"/>
  <c r="BO685" i="4"/>
  <c r="BO686" i="4"/>
  <c r="BO687" i="4"/>
  <c r="BO688" i="4"/>
  <c r="BO689" i="4"/>
  <c r="BO690" i="4"/>
  <c r="BO691" i="4"/>
  <c r="BO692" i="4"/>
  <c r="BO693" i="4"/>
  <c r="BO694" i="4"/>
  <c r="BO695" i="4"/>
  <c r="BO696" i="4"/>
  <c r="BO697" i="4"/>
  <c r="BO698" i="4"/>
  <c r="BO699" i="4"/>
  <c r="BO700" i="4"/>
  <c r="BO701" i="4"/>
  <c r="BO702" i="4"/>
  <c r="BO703" i="4"/>
  <c r="BO704" i="4"/>
  <c r="BO705" i="4"/>
  <c r="BO706" i="4"/>
  <c r="BO707" i="4"/>
  <c r="BO708" i="4"/>
  <c r="BO709" i="4"/>
  <c r="BO710" i="4"/>
  <c r="BO711" i="4"/>
  <c r="BO712" i="4"/>
  <c r="BO713" i="4"/>
  <c r="BO714" i="4"/>
  <c r="BO715" i="4"/>
  <c r="BO716" i="4"/>
  <c r="BO717" i="4"/>
  <c r="BO718" i="4"/>
  <c r="BO719" i="4"/>
  <c r="BO720" i="4"/>
  <c r="BO721" i="4"/>
  <c r="BO722" i="4"/>
  <c r="BO723" i="4"/>
  <c r="BO4" i="4"/>
  <c r="BL483" i="4"/>
  <c r="BL484" i="4"/>
  <c r="BL485" i="4"/>
  <c r="BL486" i="4" s="1"/>
  <c r="BL487" i="4" s="1"/>
  <c r="BL488" i="4" s="1"/>
  <c r="BL489" i="4" s="1"/>
  <c r="BL490" i="4" s="1"/>
  <c r="BL491" i="4" s="1"/>
  <c r="BL492" i="4" s="1"/>
  <c r="BL493" i="4" s="1"/>
  <c r="BL494" i="4" s="1"/>
  <c r="BL495" i="4" s="1"/>
  <c r="BL496" i="4" s="1"/>
  <c r="BL497" i="4" s="1"/>
  <c r="BL498" i="4" s="1"/>
  <c r="BL499" i="4" s="1"/>
  <c r="BL500" i="4" s="1"/>
  <c r="BL501" i="4" s="1"/>
  <c r="BL502" i="4" s="1"/>
  <c r="BL503" i="4" s="1"/>
  <c r="BL504" i="4" s="1"/>
  <c r="BL505" i="4" s="1"/>
  <c r="BL506" i="4" s="1"/>
  <c r="BL507" i="4" s="1"/>
  <c r="BL508" i="4" s="1"/>
  <c r="BL509" i="4" s="1"/>
  <c r="BL510" i="4" s="1"/>
  <c r="BL511" i="4" s="1"/>
  <c r="BL512" i="4" s="1"/>
  <c r="BL513" i="4" s="1"/>
  <c r="BL514" i="4" s="1"/>
  <c r="BL515" i="4" s="1"/>
  <c r="BL516" i="4" s="1"/>
  <c r="BL517" i="4" s="1"/>
  <c r="BL518" i="4" s="1"/>
  <c r="BL519" i="4" s="1"/>
  <c r="BL520" i="4" s="1"/>
  <c r="BL521" i="4" s="1"/>
  <c r="BL522" i="4" s="1"/>
  <c r="BL523" i="4" s="1"/>
  <c r="BL524" i="4" s="1"/>
  <c r="BL525" i="4" s="1"/>
  <c r="BL526" i="4" s="1"/>
  <c r="BL527" i="4" s="1"/>
  <c r="BL528" i="4" s="1"/>
  <c r="BL529" i="4" s="1"/>
  <c r="BL530" i="4" s="1"/>
  <c r="BL531" i="4" s="1"/>
  <c r="BL532" i="4" s="1"/>
  <c r="BL533" i="4" s="1"/>
  <c r="BL534" i="4" s="1"/>
  <c r="BL535" i="4" s="1"/>
  <c r="BL536" i="4" s="1"/>
  <c r="BL537" i="4" s="1"/>
  <c r="BL538" i="4" s="1"/>
  <c r="BL539" i="4" s="1"/>
  <c r="BL540" i="4" s="1"/>
  <c r="BL541" i="4" s="1"/>
  <c r="BL542" i="4" s="1"/>
  <c r="BL543" i="4" s="1"/>
  <c r="BL544" i="4" s="1"/>
  <c r="BL545" i="4" s="1"/>
  <c r="BL546" i="4" s="1"/>
  <c r="BL547" i="4" s="1"/>
  <c r="BL548" i="4" s="1"/>
  <c r="BL549" i="4" s="1"/>
  <c r="BL550" i="4" s="1"/>
  <c r="BL551" i="4" s="1"/>
  <c r="BL552" i="4" s="1"/>
  <c r="BL553" i="4" s="1"/>
  <c r="BL554" i="4" s="1"/>
  <c r="BL555" i="4" s="1"/>
  <c r="BL556" i="4" s="1"/>
  <c r="BL557" i="4" s="1"/>
  <c r="BL558" i="4" s="1"/>
  <c r="BL559" i="4" s="1"/>
  <c r="BL560" i="4" s="1"/>
  <c r="BL561" i="4" s="1"/>
  <c r="BL562" i="4" s="1"/>
  <c r="BL563" i="4" s="1"/>
  <c r="BL564" i="4" s="1"/>
  <c r="BL565" i="4" s="1"/>
  <c r="BL566" i="4" s="1"/>
  <c r="BL567" i="4" s="1"/>
  <c r="BL568" i="4" s="1"/>
  <c r="BL569" i="4" s="1"/>
  <c r="BL570" i="4" s="1"/>
  <c r="BL571" i="4" s="1"/>
  <c r="BL572" i="4" s="1"/>
  <c r="BL573" i="4" s="1"/>
  <c r="BL574" i="4" s="1"/>
  <c r="BL575" i="4" s="1"/>
  <c r="BL576" i="4" s="1"/>
  <c r="BL577" i="4" s="1"/>
  <c r="BL578" i="4" s="1"/>
  <c r="BL579" i="4" s="1"/>
  <c r="BL580" i="4" s="1"/>
  <c r="BL581" i="4" s="1"/>
  <c r="BL582" i="4" s="1"/>
  <c r="BL583" i="4" s="1"/>
  <c r="BL584" i="4" s="1"/>
  <c r="BL585" i="4" s="1"/>
  <c r="BL586" i="4" s="1"/>
  <c r="BL587" i="4" s="1"/>
  <c r="BL588" i="4" s="1"/>
  <c r="BL589" i="4" s="1"/>
  <c r="BL590" i="4" s="1"/>
  <c r="BL591" i="4" s="1"/>
  <c r="BL592" i="4" s="1"/>
  <c r="BL593" i="4" s="1"/>
  <c r="BL594" i="4" s="1"/>
  <c r="BL595" i="4" s="1"/>
  <c r="BL596" i="4" s="1"/>
  <c r="BL597" i="4" s="1"/>
  <c r="BL598" i="4" s="1"/>
  <c r="BL599" i="4" s="1"/>
  <c r="BL600" i="4" s="1"/>
  <c r="BL601" i="4" s="1"/>
  <c r="BL602" i="4" s="1"/>
  <c r="BL603" i="4" s="1"/>
  <c r="BL604" i="4" s="1"/>
  <c r="BL605" i="4" s="1"/>
  <c r="BL606" i="4" s="1"/>
  <c r="BL607" i="4" s="1"/>
  <c r="BL608" i="4" s="1"/>
  <c r="BL609" i="4" s="1"/>
  <c r="BL610" i="4" s="1"/>
  <c r="BL611" i="4" s="1"/>
  <c r="BL612" i="4" s="1"/>
  <c r="BL613" i="4" s="1"/>
  <c r="BL614" i="4" s="1"/>
  <c r="BL615" i="4" s="1"/>
  <c r="BL616" i="4" s="1"/>
  <c r="BL617" i="4" s="1"/>
  <c r="BL618" i="4" s="1"/>
  <c r="BL619" i="4" s="1"/>
  <c r="BL620" i="4" s="1"/>
  <c r="BL621" i="4" s="1"/>
  <c r="BL622" i="4" s="1"/>
  <c r="BL623" i="4" s="1"/>
  <c r="BL624" i="4" s="1"/>
  <c r="BL625" i="4" s="1"/>
  <c r="BL626" i="4" s="1"/>
  <c r="BL627" i="4" s="1"/>
  <c r="BL628" i="4" s="1"/>
  <c r="BL629" i="4" s="1"/>
  <c r="BL630" i="4" s="1"/>
  <c r="BL631" i="4" s="1"/>
  <c r="BL632" i="4" s="1"/>
  <c r="BL633" i="4" s="1"/>
  <c r="BL634" i="4" s="1"/>
  <c r="BL635" i="4" s="1"/>
  <c r="BL636" i="4" s="1"/>
  <c r="BL637" i="4" s="1"/>
  <c r="BL638" i="4" s="1"/>
  <c r="BL639" i="4" s="1"/>
  <c r="BL640" i="4" s="1"/>
  <c r="BL641" i="4" s="1"/>
  <c r="BL642" i="4" s="1"/>
  <c r="BL643" i="4" s="1"/>
  <c r="BL644" i="4" s="1"/>
  <c r="BL645" i="4" s="1"/>
  <c r="BL646" i="4" s="1"/>
  <c r="BL647" i="4" s="1"/>
  <c r="BL648" i="4" s="1"/>
  <c r="BL649" i="4" s="1"/>
  <c r="BL650" i="4" s="1"/>
  <c r="BL651" i="4" s="1"/>
  <c r="BL652" i="4" s="1"/>
  <c r="BL653" i="4" s="1"/>
  <c r="BL654" i="4" s="1"/>
  <c r="BL655" i="4" s="1"/>
  <c r="BL656" i="4" s="1"/>
  <c r="BL657" i="4" s="1"/>
  <c r="BL658" i="4" s="1"/>
  <c r="BL659" i="4" s="1"/>
  <c r="BL660" i="4" s="1"/>
  <c r="BL661" i="4" s="1"/>
  <c r="BL662" i="4" s="1"/>
  <c r="BL663" i="4" s="1"/>
  <c r="BL664" i="4" s="1"/>
  <c r="BL665" i="4" s="1"/>
  <c r="BL666" i="4" s="1"/>
  <c r="BL667" i="4" s="1"/>
  <c r="BL668" i="4" s="1"/>
  <c r="BL669" i="4" s="1"/>
  <c r="BL670" i="4" s="1"/>
  <c r="BL671" i="4" s="1"/>
  <c r="BL672" i="4" s="1"/>
  <c r="BL673" i="4" s="1"/>
  <c r="BL674" i="4" s="1"/>
  <c r="BL675" i="4" s="1"/>
  <c r="BL676" i="4" s="1"/>
  <c r="BL677" i="4" s="1"/>
  <c r="BL678" i="4" s="1"/>
  <c r="BL679" i="4" s="1"/>
  <c r="BL680" i="4" s="1"/>
  <c r="BL681" i="4" s="1"/>
  <c r="BL682" i="4" s="1"/>
  <c r="BL683" i="4" s="1"/>
  <c r="BL684" i="4" s="1"/>
  <c r="BL685" i="4" s="1"/>
  <c r="BL686" i="4" s="1"/>
  <c r="BL687" i="4" s="1"/>
  <c r="BL688" i="4" s="1"/>
  <c r="BL689" i="4" s="1"/>
  <c r="BL690" i="4" s="1"/>
  <c r="BL691" i="4" s="1"/>
  <c r="BL692" i="4" s="1"/>
  <c r="BL693" i="4" s="1"/>
  <c r="BL694" i="4" s="1"/>
  <c r="BL695" i="4" s="1"/>
  <c r="BL696" i="4" s="1"/>
  <c r="BL697" i="4" s="1"/>
  <c r="BL698" i="4" s="1"/>
  <c r="BL699" i="4" s="1"/>
  <c r="BL700" i="4" s="1"/>
  <c r="BL701" i="4" s="1"/>
  <c r="BL702" i="4" s="1"/>
  <c r="BL703" i="4" s="1"/>
  <c r="BL704" i="4" s="1"/>
  <c r="BL705" i="4" s="1"/>
  <c r="BL706" i="4" s="1"/>
  <c r="BL707" i="4" s="1"/>
  <c r="BL708" i="4" s="1"/>
  <c r="BL709" i="4" s="1"/>
  <c r="BL710" i="4" s="1"/>
  <c r="BL711" i="4" s="1"/>
  <c r="BL712" i="4" s="1"/>
  <c r="BL713" i="4" s="1"/>
  <c r="BL714" i="4" s="1"/>
  <c r="BL715" i="4" s="1"/>
  <c r="BL716" i="4" s="1"/>
  <c r="BL717" i="4" s="1"/>
  <c r="BL718" i="4" s="1"/>
  <c r="BL719" i="4" s="1"/>
  <c r="BL720" i="4" s="1"/>
  <c r="BL721" i="4" s="1"/>
  <c r="BL722" i="4" s="1"/>
  <c r="BL723" i="4" s="1"/>
  <c r="BL6" i="4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96" i="4" s="1"/>
  <c r="BL97" i="4" s="1"/>
  <c r="BL98" i="4" s="1"/>
  <c r="BL99" i="4" s="1"/>
  <c r="BL100" i="4" s="1"/>
  <c r="BL101" i="4" s="1"/>
  <c r="BL102" i="4" s="1"/>
  <c r="BL103" i="4" s="1"/>
  <c r="BL104" i="4" s="1"/>
  <c r="BL105" i="4" s="1"/>
  <c r="BL106" i="4" s="1"/>
  <c r="BL107" i="4" s="1"/>
  <c r="BL108" i="4" s="1"/>
  <c r="BL109" i="4" s="1"/>
  <c r="BL110" i="4" s="1"/>
  <c r="BL111" i="4" s="1"/>
  <c r="BL112" i="4" s="1"/>
  <c r="BL113" i="4" s="1"/>
  <c r="BL114" i="4" s="1"/>
  <c r="BL115" i="4" s="1"/>
  <c r="BL116" i="4" s="1"/>
  <c r="BL117" i="4" s="1"/>
  <c r="BL118" i="4" s="1"/>
  <c r="BL119" i="4" s="1"/>
  <c r="BL120" i="4" s="1"/>
  <c r="BL121" i="4" s="1"/>
  <c r="BL122" i="4" s="1"/>
  <c r="BL123" i="4" s="1"/>
  <c r="BL124" i="4" s="1"/>
  <c r="BL125" i="4" s="1"/>
  <c r="BL126" i="4" s="1"/>
  <c r="BL127" i="4" s="1"/>
  <c r="BL128" i="4" s="1"/>
  <c r="BL129" i="4" s="1"/>
  <c r="BL130" i="4" s="1"/>
  <c r="BL131" i="4" s="1"/>
  <c r="BL132" i="4" s="1"/>
  <c r="BL133" i="4" s="1"/>
  <c r="BL134" i="4" s="1"/>
  <c r="BL135" i="4" s="1"/>
  <c r="BL136" i="4" s="1"/>
  <c r="BL137" i="4" s="1"/>
  <c r="BL138" i="4" s="1"/>
  <c r="BL139" i="4" s="1"/>
  <c r="BL140" i="4" s="1"/>
  <c r="BL141" i="4" s="1"/>
  <c r="BL142" i="4" s="1"/>
  <c r="BL143" i="4" s="1"/>
  <c r="BL144" i="4" s="1"/>
  <c r="BL145" i="4" s="1"/>
  <c r="BL146" i="4" s="1"/>
  <c r="BL147" i="4" s="1"/>
  <c r="BL148" i="4" s="1"/>
  <c r="BL149" i="4" s="1"/>
  <c r="BL150" i="4" s="1"/>
  <c r="BL151" i="4" s="1"/>
  <c r="BL152" i="4" s="1"/>
  <c r="BL153" i="4" s="1"/>
  <c r="BL154" i="4" s="1"/>
  <c r="BL155" i="4" s="1"/>
  <c r="BL156" i="4" s="1"/>
  <c r="BL157" i="4" s="1"/>
  <c r="BL158" i="4" s="1"/>
  <c r="BL159" i="4" s="1"/>
  <c r="BL160" i="4" s="1"/>
  <c r="BL161" i="4" s="1"/>
  <c r="BL162" i="4" s="1"/>
  <c r="BL163" i="4" s="1"/>
  <c r="BL164" i="4" s="1"/>
  <c r="BL165" i="4" s="1"/>
  <c r="BL166" i="4" s="1"/>
  <c r="BL167" i="4" s="1"/>
  <c r="BL168" i="4" s="1"/>
  <c r="BL169" i="4" s="1"/>
  <c r="BL170" i="4" s="1"/>
  <c r="BL171" i="4" s="1"/>
  <c r="BL172" i="4" s="1"/>
  <c r="BL173" i="4" s="1"/>
  <c r="BL174" i="4" s="1"/>
  <c r="BL175" i="4" s="1"/>
  <c r="BL176" i="4" s="1"/>
  <c r="BL177" i="4" s="1"/>
  <c r="BL178" i="4" s="1"/>
  <c r="BL179" i="4" s="1"/>
  <c r="BL180" i="4" s="1"/>
  <c r="BL181" i="4" s="1"/>
  <c r="BL182" i="4" s="1"/>
  <c r="BL183" i="4" s="1"/>
  <c r="BL184" i="4" s="1"/>
  <c r="BL185" i="4" s="1"/>
  <c r="BL186" i="4" s="1"/>
  <c r="BL187" i="4" s="1"/>
  <c r="BL188" i="4" s="1"/>
  <c r="BL189" i="4" s="1"/>
  <c r="BL190" i="4" s="1"/>
  <c r="BL191" i="4" s="1"/>
  <c r="BL192" i="4" s="1"/>
  <c r="BL193" i="4" s="1"/>
  <c r="BL194" i="4" s="1"/>
  <c r="BL195" i="4" s="1"/>
  <c r="BL196" i="4" s="1"/>
  <c r="BL197" i="4" s="1"/>
  <c r="BL198" i="4" s="1"/>
  <c r="BL199" i="4" s="1"/>
  <c r="BL200" i="4" s="1"/>
  <c r="BL201" i="4" s="1"/>
  <c r="BL202" i="4" s="1"/>
  <c r="BL203" i="4" s="1"/>
  <c r="BL204" i="4" s="1"/>
  <c r="BL205" i="4" s="1"/>
  <c r="BL206" i="4" s="1"/>
  <c r="BL207" i="4" s="1"/>
  <c r="BL208" i="4" s="1"/>
  <c r="BL209" i="4" s="1"/>
  <c r="BL210" i="4" s="1"/>
  <c r="BL211" i="4" s="1"/>
  <c r="BL212" i="4" s="1"/>
  <c r="BL213" i="4" s="1"/>
  <c r="BL214" i="4" s="1"/>
  <c r="BL215" i="4" s="1"/>
  <c r="BL216" i="4" s="1"/>
  <c r="BL217" i="4" s="1"/>
  <c r="BL218" i="4" s="1"/>
  <c r="BL219" i="4" s="1"/>
  <c r="BL220" i="4" s="1"/>
  <c r="BL221" i="4" s="1"/>
  <c r="BL222" i="4" s="1"/>
  <c r="BL223" i="4" s="1"/>
  <c r="BL224" i="4" s="1"/>
  <c r="BL225" i="4" s="1"/>
  <c r="BL226" i="4" s="1"/>
  <c r="BL227" i="4" s="1"/>
  <c r="BL228" i="4" s="1"/>
  <c r="BL229" i="4" s="1"/>
  <c r="BL230" i="4" s="1"/>
  <c r="BL231" i="4" s="1"/>
  <c r="BL232" i="4" s="1"/>
  <c r="BL233" i="4" s="1"/>
  <c r="BL234" i="4" s="1"/>
  <c r="BL235" i="4" s="1"/>
  <c r="BL236" i="4" s="1"/>
  <c r="BL237" i="4" s="1"/>
  <c r="BL238" i="4" s="1"/>
  <c r="BL239" i="4" s="1"/>
  <c r="BL240" i="4" s="1"/>
  <c r="BL241" i="4" s="1"/>
  <c r="BL242" i="4" s="1"/>
  <c r="BL243" i="4" s="1"/>
  <c r="BL244" i="4" s="1"/>
  <c r="BL245" i="4" s="1"/>
  <c r="BL246" i="4" s="1"/>
  <c r="BL247" i="4" s="1"/>
  <c r="BL248" i="4" s="1"/>
  <c r="BL249" i="4" s="1"/>
  <c r="BL250" i="4" s="1"/>
  <c r="BL251" i="4" s="1"/>
  <c r="BL252" i="4" s="1"/>
  <c r="BL253" i="4" s="1"/>
  <c r="BL254" i="4" s="1"/>
  <c r="BL255" i="4" s="1"/>
  <c r="BL256" i="4" s="1"/>
  <c r="BL257" i="4" s="1"/>
  <c r="BL258" i="4" s="1"/>
  <c r="BL259" i="4" s="1"/>
  <c r="BL260" i="4" s="1"/>
  <c r="BL261" i="4" s="1"/>
  <c r="BL262" i="4" s="1"/>
  <c r="BL263" i="4" s="1"/>
  <c r="BL264" i="4" s="1"/>
  <c r="BL265" i="4" s="1"/>
  <c r="BL266" i="4" s="1"/>
  <c r="BL267" i="4" s="1"/>
  <c r="BL268" i="4" s="1"/>
  <c r="BL269" i="4" s="1"/>
  <c r="BL270" i="4" s="1"/>
  <c r="BL271" i="4" s="1"/>
  <c r="BL272" i="4" s="1"/>
  <c r="BL273" i="4" s="1"/>
  <c r="BL274" i="4" s="1"/>
  <c r="BL275" i="4" s="1"/>
  <c r="BL276" i="4" s="1"/>
  <c r="BL277" i="4" s="1"/>
  <c r="BL278" i="4" s="1"/>
  <c r="BL279" i="4" s="1"/>
  <c r="BL280" i="4" s="1"/>
  <c r="BL281" i="4" s="1"/>
  <c r="BL282" i="4" s="1"/>
  <c r="BL283" i="4" s="1"/>
  <c r="BL284" i="4" s="1"/>
  <c r="BL285" i="4" s="1"/>
  <c r="BL286" i="4" s="1"/>
  <c r="BL287" i="4" s="1"/>
  <c r="BL288" i="4" s="1"/>
  <c r="BL289" i="4" s="1"/>
  <c r="BL290" i="4" s="1"/>
  <c r="BL291" i="4" s="1"/>
  <c r="BL292" i="4" s="1"/>
  <c r="BL293" i="4" s="1"/>
  <c r="BL294" i="4" s="1"/>
  <c r="BL295" i="4" s="1"/>
  <c r="BL296" i="4" s="1"/>
  <c r="BL297" i="4" s="1"/>
  <c r="BL298" i="4" s="1"/>
  <c r="BL299" i="4" s="1"/>
  <c r="BL300" i="4" s="1"/>
  <c r="BL301" i="4" s="1"/>
  <c r="BL302" i="4" s="1"/>
  <c r="BL303" i="4" s="1"/>
  <c r="BL304" i="4" s="1"/>
  <c r="BL305" i="4" s="1"/>
  <c r="BL306" i="4" s="1"/>
  <c r="BL307" i="4" s="1"/>
  <c r="BL308" i="4" s="1"/>
  <c r="BL309" i="4" s="1"/>
  <c r="BL310" i="4" s="1"/>
  <c r="BL311" i="4" s="1"/>
  <c r="BL312" i="4" s="1"/>
  <c r="BL313" i="4" s="1"/>
  <c r="BL314" i="4" s="1"/>
  <c r="BL315" i="4" s="1"/>
  <c r="BL316" i="4" s="1"/>
  <c r="BL317" i="4" s="1"/>
  <c r="BL318" i="4" s="1"/>
  <c r="BL319" i="4" s="1"/>
  <c r="BL320" i="4" s="1"/>
  <c r="BL321" i="4" s="1"/>
  <c r="BL322" i="4" s="1"/>
  <c r="BL323" i="4" s="1"/>
  <c r="BL324" i="4" s="1"/>
  <c r="BL325" i="4" s="1"/>
  <c r="BL326" i="4" s="1"/>
  <c r="BL327" i="4" s="1"/>
  <c r="BL328" i="4" s="1"/>
  <c r="BL329" i="4" s="1"/>
  <c r="BL330" i="4" s="1"/>
  <c r="BL331" i="4" s="1"/>
  <c r="BL332" i="4" s="1"/>
  <c r="BL333" i="4" s="1"/>
  <c r="BL334" i="4" s="1"/>
  <c r="BL335" i="4" s="1"/>
  <c r="BL336" i="4" s="1"/>
  <c r="BL337" i="4" s="1"/>
  <c r="BL338" i="4" s="1"/>
  <c r="BL339" i="4" s="1"/>
  <c r="BL340" i="4" s="1"/>
  <c r="BL341" i="4" s="1"/>
  <c r="BL342" i="4" s="1"/>
  <c r="BL343" i="4" s="1"/>
  <c r="BL344" i="4" s="1"/>
  <c r="BL345" i="4" s="1"/>
  <c r="BL346" i="4" s="1"/>
  <c r="BL347" i="4" s="1"/>
  <c r="BL348" i="4" s="1"/>
  <c r="BL349" i="4" s="1"/>
  <c r="BL350" i="4" s="1"/>
  <c r="BL351" i="4" s="1"/>
  <c r="BL352" i="4" s="1"/>
  <c r="BL353" i="4" s="1"/>
  <c r="BL354" i="4" s="1"/>
  <c r="BL355" i="4" s="1"/>
  <c r="BL356" i="4" s="1"/>
  <c r="BL357" i="4" s="1"/>
  <c r="BL358" i="4" s="1"/>
  <c r="BL359" i="4" s="1"/>
  <c r="BL360" i="4" s="1"/>
  <c r="BL361" i="4" s="1"/>
  <c r="BL362" i="4" s="1"/>
  <c r="BL363" i="4" s="1"/>
  <c r="BL364" i="4" s="1"/>
  <c r="BL365" i="4" s="1"/>
  <c r="BL366" i="4" s="1"/>
  <c r="BL367" i="4" s="1"/>
  <c r="BL368" i="4" s="1"/>
  <c r="BL369" i="4" s="1"/>
  <c r="BL370" i="4" s="1"/>
  <c r="BL371" i="4" s="1"/>
  <c r="BL372" i="4" s="1"/>
  <c r="BL373" i="4" s="1"/>
  <c r="BL374" i="4" s="1"/>
  <c r="BL375" i="4" s="1"/>
  <c r="BL376" i="4" s="1"/>
  <c r="BL377" i="4" s="1"/>
  <c r="BL378" i="4" s="1"/>
  <c r="BL379" i="4" s="1"/>
  <c r="BL380" i="4" s="1"/>
  <c r="BL381" i="4" s="1"/>
  <c r="BL382" i="4" s="1"/>
  <c r="BL383" i="4" s="1"/>
  <c r="BL384" i="4" s="1"/>
  <c r="BL385" i="4" s="1"/>
  <c r="BL386" i="4" s="1"/>
  <c r="BL387" i="4" s="1"/>
  <c r="BL388" i="4" s="1"/>
  <c r="BL389" i="4" s="1"/>
  <c r="BL390" i="4" s="1"/>
  <c r="BL391" i="4" s="1"/>
  <c r="BL392" i="4" s="1"/>
  <c r="BL393" i="4" s="1"/>
  <c r="BL394" i="4" s="1"/>
  <c r="BL395" i="4" s="1"/>
  <c r="BL396" i="4" s="1"/>
  <c r="BL397" i="4" s="1"/>
  <c r="BL398" i="4" s="1"/>
  <c r="BL399" i="4" s="1"/>
  <c r="BL400" i="4" s="1"/>
  <c r="BL401" i="4" s="1"/>
  <c r="BL402" i="4" s="1"/>
  <c r="BL403" i="4" s="1"/>
  <c r="BL404" i="4" s="1"/>
  <c r="BL405" i="4" s="1"/>
  <c r="BL406" i="4" s="1"/>
  <c r="BL407" i="4" s="1"/>
  <c r="BL408" i="4" s="1"/>
  <c r="BL409" i="4" s="1"/>
  <c r="BL410" i="4" s="1"/>
  <c r="BL411" i="4" s="1"/>
  <c r="BL412" i="4" s="1"/>
  <c r="BL413" i="4" s="1"/>
  <c r="BL414" i="4" s="1"/>
  <c r="BL415" i="4" s="1"/>
  <c r="BL416" i="4" s="1"/>
  <c r="BL417" i="4" s="1"/>
  <c r="BL418" i="4" s="1"/>
  <c r="BL419" i="4" s="1"/>
  <c r="BL420" i="4" s="1"/>
  <c r="BL421" i="4" s="1"/>
  <c r="BL422" i="4" s="1"/>
  <c r="BL423" i="4" s="1"/>
  <c r="BL424" i="4" s="1"/>
  <c r="BL425" i="4" s="1"/>
  <c r="BL426" i="4" s="1"/>
  <c r="BL427" i="4" s="1"/>
  <c r="BL428" i="4" s="1"/>
  <c r="BL429" i="4" s="1"/>
  <c r="BL430" i="4" s="1"/>
  <c r="BL431" i="4" s="1"/>
  <c r="BL432" i="4" s="1"/>
  <c r="BL433" i="4" s="1"/>
  <c r="BL434" i="4" s="1"/>
  <c r="BL435" i="4" s="1"/>
  <c r="BL436" i="4" s="1"/>
  <c r="BL437" i="4" s="1"/>
  <c r="BL438" i="4" s="1"/>
  <c r="BL439" i="4" s="1"/>
  <c r="BL440" i="4" s="1"/>
  <c r="BL441" i="4" s="1"/>
  <c r="BL442" i="4" s="1"/>
  <c r="BL443" i="4" s="1"/>
  <c r="BL444" i="4" s="1"/>
  <c r="BL445" i="4" s="1"/>
  <c r="BL446" i="4" s="1"/>
  <c r="BL447" i="4" s="1"/>
  <c r="BL448" i="4" s="1"/>
  <c r="BL449" i="4" s="1"/>
  <c r="BL450" i="4" s="1"/>
  <c r="BL451" i="4" s="1"/>
  <c r="BL452" i="4" s="1"/>
  <c r="BL453" i="4" s="1"/>
  <c r="BL454" i="4" s="1"/>
  <c r="BL455" i="4" s="1"/>
  <c r="BL456" i="4" s="1"/>
  <c r="BL457" i="4" s="1"/>
  <c r="BL458" i="4" s="1"/>
  <c r="BL459" i="4" s="1"/>
  <c r="BL460" i="4" s="1"/>
  <c r="BL461" i="4" s="1"/>
  <c r="BL462" i="4" s="1"/>
  <c r="BL463" i="4" s="1"/>
  <c r="BL464" i="4" s="1"/>
  <c r="BL465" i="4" s="1"/>
  <c r="BL466" i="4" s="1"/>
  <c r="BL467" i="4" s="1"/>
  <c r="BL468" i="4" s="1"/>
  <c r="BL469" i="4" s="1"/>
  <c r="BL470" i="4" s="1"/>
  <c r="BL471" i="4" s="1"/>
  <c r="BL472" i="4" s="1"/>
  <c r="BL473" i="4" s="1"/>
  <c r="BL474" i="4" s="1"/>
  <c r="BL475" i="4" s="1"/>
  <c r="BL476" i="4" s="1"/>
  <c r="BL477" i="4" s="1"/>
  <c r="BL478" i="4" s="1"/>
  <c r="BL479" i="4" s="1"/>
  <c r="BL480" i="4" s="1"/>
  <c r="BL481" i="4" s="1"/>
  <c r="BL482" i="4" s="1"/>
  <c r="BL5" i="4"/>
  <c r="BL4" i="4"/>
  <c r="D49" i="3" l="1"/>
  <c r="N46" i="3" l="1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AY443" i="4"/>
  <c r="AY444" i="4"/>
  <c r="AY445" i="4"/>
  <c r="AY446" i="4"/>
  <c r="AY447" i="4"/>
  <c r="AY448" i="4"/>
  <c r="AY449" i="4"/>
  <c r="AY450" i="4"/>
  <c r="AY451" i="4"/>
  <c r="AY452" i="4"/>
  <c r="AY453" i="4"/>
  <c r="AY454" i="4"/>
  <c r="AY455" i="4"/>
  <c r="AY456" i="4"/>
  <c r="AY457" i="4"/>
  <c r="AY458" i="4"/>
  <c r="AY459" i="4"/>
  <c r="AY460" i="4"/>
  <c r="AY461" i="4"/>
  <c r="AY462" i="4"/>
  <c r="AY463" i="4"/>
  <c r="AY464" i="4"/>
  <c r="AY465" i="4"/>
  <c r="AY466" i="4"/>
  <c r="AY467" i="4"/>
  <c r="AY468" i="4"/>
  <c r="AY469" i="4"/>
  <c r="AY470" i="4"/>
  <c r="AY471" i="4"/>
  <c r="AY472" i="4"/>
  <c r="AY473" i="4"/>
  <c r="AY474" i="4"/>
  <c r="AY475" i="4"/>
  <c r="AY476" i="4"/>
  <c r="AY477" i="4"/>
  <c r="AY478" i="4"/>
  <c r="AY479" i="4"/>
  <c r="AY480" i="4"/>
  <c r="AY481" i="4"/>
  <c r="AY482" i="4"/>
  <c r="AY483" i="4"/>
  <c r="AY484" i="4"/>
  <c r="AY485" i="4"/>
  <c r="AY486" i="4"/>
  <c r="AY487" i="4"/>
  <c r="AY488" i="4"/>
  <c r="AY489" i="4"/>
  <c r="AY490" i="4"/>
  <c r="AY491" i="4"/>
  <c r="AY492" i="4"/>
  <c r="AY493" i="4"/>
  <c r="AY494" i="4"/>
  <c r="AY495" i="4"/>
  <c r="AY496" i="4"/>
  <c r="AY497" i="4"/>
  <c r="AY498" i="4"/>
  <c r="AY499" i="4"/>
  <c r="AY500" i="4"/>
  <c r="AY501" i="4"/>
  <c r="AY502" i="4"/>
  <c r="AY503" i="4"/>
  <c r="AY504" i="4"/>
  <c r="AY505" i="4"/>
  <c r="AY506" i="4"/>
  <c r="AY507" i="4"/>
  <c r="AY508" i="4"/>
  <c r="AY509" i="4"/>
  <c r="AY510" i="4"/>
  <c r="AY511" i="4"/>
  <c r="AY512" i="4"/>
  <c r="AY513" i="4"/>
  <c r="AY514" i="4"/>
  <c r="AY515" i="4"/>
  <c r="AY516" i="4"/>
  <c r="AY517" i="4"/>
  <c r="AY518" i="4"/>
  <c r="AY519" i="4"/>
  <c r="AY520" i="4"/>
  <c r="AY521" i="4"/>
  <c r="AY522" i="4"/>
  <c r="AY523" i="4"/>
  <c r="AY524" i="4"/>
  <c r="AY525" i="4"/>
  <c r="AY526" i="4"/>
  <c r="AY527" i="4"/>
  <c r="AY528" i="4"/>
  <c r="AY529" i="4"/>
  <c r="AY530" i="4"/>
  <c r="AY531" i="4"/>
  <c r="AY532" i="4"/>
  <c r="AY533" i="4"/>
  <c r="AY534" i="4"/>
  <c r="AY535" i="4"/>
  <c r="AY536" i="4"/>
  <c r="AY537" i="4"/>
  <c r="AY538" i="4"/>
  <c r="AY539" i="4"/>
  <c r="AY540" i="4"/>
  <c r="AY541" i="4"/>
  <c r="AY542" i="4"/>
  <c r="AY543" i="4"/>
  <c r="AY544" i="4"/>
  <c r="AY545" i="4"/>
  <c r="AY546" i="4"/>
  <c r="AY547" i="4"/>
  <c r="AY548" i="4"/>
  <c r="AY549" i="4"/>
  <c r="AY550" i="4"/>
  <c r="AY551" i="4"/>
  <c r="AY552" i="4"/>
  <c r="AY553" i="4"/>
  <c r="AY554" i="4"/>
  <c r="AY555" i="4"/>
  <c r="AY556" i="4"/>
  <c r="AY557" i="4"/>
  <c r="AY558" i="4"/>
  <c r="AY559" i="4"/>
  <c r="AY560" i="4"/>
  <c r="AY561" i="4"/>
  <c r="AY562" i="4"/>
  <c r="AY563" i="4"/>
  <c r="AY564" i="4"/>
  <c r="AY565" i="4"/>
  <c r="AY566" i="4"/>
  <c r="AY567" i="4"/>
  <c r="AY568" i="4"/>
  <c r="AY569" i="4"/>
  <c r="AY570" i="4"/>
  <c r="AY571" i="4"/>
  <c r="AY572" i="4"/>
  <c r="AY573" i="4"/>
  <c r="AY574" i="4"/>
  <c r="AY575" i="4"/>
  <c r="AY576" i="4"/>
  <c r="AY577" i="4"/>
  <c r="AY578" i="4"/>
  <c r="AY579" i="4"/>
  <c r="AY580" i="4"/>
  <c r="AY581" i="4"/>
  <c r="AY582" i="4"/>
  <c r="AY583" i="4"/>
  <c r="AY584" i="4"/>
  <c r="AY585" i="4"/>
  <c r="AY586" i="4"/>
  <c r="AY587" i="4"/>
  <c r="AY588" i="4"/>
  <c r="AY589" i="4"/>
  <c r="AY590" i="4"/>
  <c r="AY591" i="4"/>
  <c r="AY592" i="4"/>
  <c r="AY593" i="4"/>
  <c r="AY594" i="4"/>
  <c r="AY595" i="4"/>
  <c r="AY596" i="4"/>
  <c r="AY597" i="4"/>
  <c r="AY598" i="4"/>
  <c r="AY599" i="4"/>
  <c r="AY600" i="4"/>
  <c r="AY601" i="4"/>
  <c r="AY602" i="4"/>
  <c r="AY603" i="4"/>
  <c r="AY604" i="4"/>
  <c r="AY605" i="4"/>
  <c r="AY606" i="4"/>
  <c r="AY607" i="4"/>
  <c r="AY608" i="4"/>
  <c r="AY609" i="4"/>
  <c r="AY610" i="4"/>
  <c r="AY611" i="4"/>
  <c r="AY612" i="4"/>
  <c r="AY613" i="4"/>
  <c r="AY614" i="4"/>
  <c r="AY615" i="4"/>
  <c r="AY616" i="4"/>
  <c r="AY617" i="4"/>
  <c r="AY618" i="4"/>
  <c r="AY619" i="4"/>
  <c r="AY620" i="4"/>
  <c r="AY621" i="4"/>
  <c r="AY622" i="4"/>
  <c r="AY623" i="4"/>
  <c r="AY624" i="4"/>
  <c r="AY625" i="4"/>
  <c r="AY626" i="4"/>
  <c r="AY627" i="4"/>
  <c r="AY628" i="4"/>
  <c r="AY629" i="4"/>
  <c r="AY630" i="4"/>
  <c r="AY631" i="4"/>
  <c r="AY632" i="4"/>
  <c r="AY633" i="4"/>
  <c r="AY634" i="4"/>
  <c r="AY635" i="4"/>
  <c r="AY636" i="4"/>
  <c r="AY637" i="4"/>
  <c r="AY638" i="4"/>
  <c r="AY639" i="4"/>
  <c r="AY640" i="4"/>
  <c r="AY641" i="4"/>
  <c r="AY642" i="4"/>
  <c r="AY643" i="4"/>
  <c r="AY644" i="4"/>
  <c r="AY645" i="4"/>
  <c r="AY646" i="4"/>
  <c r="AY647" i="4"/>
  <c r="AY648" i="4"/>
  <c r="AY649" i="4"/>
  <c r="AY650" i="4"/>
  <c r="AY651" i="4"/>
  <c r="AY652" i="4"/>
  <c r="AY653" i="4"/>
  <c r="AY654" i="4"/>
  <c r="AY655" i="4"/>
  <c r="AY656" i="4"/>
  <c r="AY657" i="4"/>
  <c r="AY658" i="4"/>
  <c r="AY659" i="4"/>
  <c r="AY660" i="4"/>
  <c r="AY661" i="4"/>
  <c r="AY662" i="4"/>
  <c r="AY663" i="4"/>
  <c r="AY664" i="4"/>
  <c r="AY665" i="4"/>
  <c r="AY666" i="4"/>
  <c r="AY667" i="4"/>
  <c r="AY668" i="4"/>
  <c r="AY669" i="4"/>
  <c r="AY670" i="4"/>
  <c r="AY671" i="4"/>
  <c r="AY672" i="4"/>
  <c r="AY673" i="4"/>
  <c r="AY674" i="4"/>
  <c r="AY675" i="4"/>
  <c r="AY676" i="4"/>
  <c r="AY677" i="4"/>
  <c r="AY678" i="4"/>
  <c r="AY679" i="4"/>
  <c r="AY680" i="4"/>
  <c r="AY681" i="4"/>
  <c r="AY682" i="4"/>
  <c r="AY683" i="4"/>
  <c r="AY684" i="4"/>
  <c r="AY685" i="4"/>
  <c r="AY686" i="4"/>
  <c r="AY687" i="4"/>
  <c r="AY688" i="4"/>
  <c r="AY689" i="4"/>
  <c r="AY690" i="4"/>
  <c r="AY691" i="4"/>
  <c r="AY692" i="4"/>
  <c r="AY693" i="4"/>
  <c r="AY694" i="4"/>
  <c r="AY695" i="4"/>
  <c r="AY696" i="4"/>
  <c r="AY697" i="4"/>
  <c r="AY698" i="4"/>
  <c r="AY699" i="4"/>
  <c r="AY700" i="4"/>
  <c r="AY701" i="4"/>
  <c r="AY702" i="4"/>
  <c r="AY703" i="4"/>
  <c r="AY704" i="4"/>
  <c r="AY705" i="4"/>
  <c r="AY706" i="4"/>
  <c r="AY707" i="4"/>
  <c r="AY708" i="4"/>
  <c r="AY709" i="4"/>
  <c r="AY710" i="4"/>
  <c r="AY711" i="4"/>
  <c r="AY712" i="4"/>
  <c r="AY713" i="4"/>
  <c r="AY714" i="4"/>
  <c r="AY715" i="4"/>
  <c r="AY716" i="4"/>
  <c r="AY717" i="4"/>
  <c r="AY718" i="4"/>
  <c r="AY719" i="4"/>
  <c r="AY720" i="4"/>
  <c r="AY721" i="4"/>
  <c r="AY722" i="4"/>
  <c r="AY723" i="4"/>
  <c r="AY724" i="4"/>
  <c r="AY725" i="4"/>
  <c r="AY726" i="4"/>
  <c r="AY727" i="4"/>
  <c r="AY8" i="4"/>
  <c r="BA727" i="4" l="1"/>
  <c r="BA721" i="4"/>
  <c r="BA722" i="4" s="1"/>
  <c r="BA723" i="4" s="1"/>
  <c r="BA724" i="4" s="1"/>
  <c r="BA725" i="4" s="1"/>
  <c r="BA726" i="4" s="1"/>
  <c r="BA713" i="4"/>
  <c r="BA714" i="4" s="1"/>
  <c r="BA715" i="4" s="1"/>
  <c r="BA716" i="4" s="1"/>
  <c r="BA717" i="4" s="1"/>
  <c r="BA718" i="4" s="1"/>
  <c r="BA719" i="4" s="1"/>
  <c r="BA720" i="4" s="1"/>
  <c r="BA648" i="4"/>
  <c r="BA649" i="4"/>
  <c r="BA650" i="4" s="1"/>
  <c r="BA651" i="4" s="1"/>
  <c r="BA652" i="4" s="1"/>
  <c r="BA653" i="4" s="1"/>
  <c r="BA654" i="4" s="1"/>
  <c r="BA655" i="4" s="1"/>
  <c r="BA656" i="4" s="1"/>
  <c r="BA657" i="4" s="1"/>
  <c r="BA658" i="4" s="1"/>
  <c r="BA659" i="4" s="1"/>
  <c r="BA660" i="4" s="1"/>
  <c r="BA661" i="4" s="1"/>
  <c r="BA662" i="4" s="1"/>
  <c r="BA663" i="4" s="1"/>
  <c r="BA664" i="4" s="1"/>
  <c r="BA665" i="4" s="1"/>
  <c r="BA666" i="4" s="1"/>
  <c r="BA667" i="4" s="1"/>
  <c r="BA668" i="4" s="1"/>
  <c r="BA669" i="4" s="1"/>
  <c r="BA670" i="4" s="1"/>
  <c r="BA671" i="4" s="1"/>
  <c r="BA672" i="4" s="1"/>
  <c r="BA673" i="4" s="1"/>
  <c r="BA674" i="4" s="1"/>
  <c r="BA675" i="4" s="1"/>
  <c r="BA676" i="4" s="1"/>
  <c r="BA677" i="4" s="1"/>
  <c r="BA678" i="4" s="1"/>
  <c r="BA679" i="4" s="1"/>
  <c r="BA680" i="4" s="1"/>
  <c r="BA681" i="4" s="1"/>
  <c r="BA682" i="4" s="1"/>
  <c r="BA683" i="4" s="1"/>
  <c r="BA684" i="4" s="1"/>
  <c r="BA685" i="4" s="1"/>
  <c r="BA686" i="4" s="1"/>
  <c r="BA687" i="4" s="1"/>
  <c r="BA688" i="4" s="1"/>
  <c r="BA689" i="4" s="1"/>
  <c r="BA690" i="4" s="1"/>
  <c r="BA691" i="4" s="1"/>
  <c r="BA692" i="4" s="1"/>
  <c r="BA693" i="4" s="1"/>
  <c r="BA694" i="4" s="1"/>
  <c r="BA695" i="4" s="1"/>
  <c r="BA696" i="4" s="1"/>
  <c r="BA697" i="4" s="1"/>
  <c r="BA698" i="4" s="1"/>
  <c r="BA699" i="4" s="1"/>
  <c r="BA700" i="4" s="1"/>
  <c r="BA701" i="4" s="1"/>
  <c r="BA702" i="4" s="1"/>
  <c r="BA703" i="4" s="1"/>
  <c r="BA704" i="4" s="1"/>
  <c r="BA705" i="4" s="1"/>
  <c r="BA706" i="4" s="1"/>
  <c r="BA707" i="4" s="1"/>
  <c r="BA708" i="4" s="1"/>
  <c r="BA709" i="4" s="1"/>
  <c r="BA710" i="4" s="1"/>
  <c r="BA711" i="4" s="1"/>
  <c r="BA712" i="4" s="1"/>
  <c r="BA634" i="4"/>
  <c r="BA635" i="4"/>
  <c r="BA636" i="4" s="1"/>
  <c r="BA637" i="4" s="1"/>
  <c r="BA638" i="4" s="1"/>
  <c r="BA639" i="4" s="1"/>
  <c r="BA640" i="4" s="1"/>
  <c r="BA641" i="4" s="1"/>
  <c r="BA642" i="4" s="1"/>
  <c r="BA643" i="4" s="1"/>
  <c r="BA644" i="4" s="1"/>
  <c r="BA645" i="4" s="1"/>
  <c r="BA646" i="4" s="1"/>
  <c r="BA647" i="4" s="1"/>
  <c r="BA622" i="4"/>
  <c r="BA623" i="4"/>
  <c r="BA624" i="4" s="1"/>
  <c r="BA625" i="4" s="1"/>
  <c r="BA626" i="4" s="1"/>
  <c r="BA627" i="4" s="1"/>
  <c r="BA628" i="4" s="1"/>
  <c r="BA629" i="4" s="1"/>
  <c r="BA630" i="4" s="1"/>
  <c r="BA631" i="4" s="1"/>
  <c r="BA632" i="4" s="1"/>
  <c r="BA633" i="4" s="1"/>
  <c r="BA605" i="4"/>
  <c r="BA606" i="4" s="1"/>
  <c r="BA607" i="4" s="1"/>
  <c r="BA608" i="4" s="1"/>
  <c r="BA609" i="4" s="1"/>
  <c r="BA610" i="4" s="1"/>
  <c r="BA611" i="4" s="1"/>
  <c r="BA612" i="4" s="1"/>
  <c r="BA613" i="4" s="1"/>
  <c r="BA614" i="4" s="1"/>
  <c r="BA615" i="4" s="1"/>
  <c r="BA616" i="4" s="1"/>
  <c r="BA617" i="4" s="1"/>
  <c r="BA618" i="4" s="1"/>
  <c r="BA619" i="4" s="1"/>
  <c r="BA620" i="4" s="1"/>
  <c r="BA621" i="4" s="1"/>
  <c r="BA289" i="4"/>
  <c r="BA290" i="4"/>
  <c r="BA291" i="4" s="1"/>
  <c r="BA292" i="4" s="1"/>
  <c r="BA293" i="4" s="1"/>
  <c r="BA294" i="4" s="1"/>
  <c r="BA295" i="4" s="1"/>
  <c r="BA296" i="4" s="1"/>
  <c r="BA297" i="4" s="1"/>
  <c r="BA298" i="4" s="1"/>
  <c r="BA299" i="4" s="1"/>
  <c r="BA300" i="4" s="1"/>
  <c r="BA301" i="4" s="1"/>
  <c r="BA302" i="4" s="1"/>
  <c r="BA303" i="4" s="1"/>
  <c r="BA304" i="4" s="1"/>
  <c r="BA305" i="4" s="1"/>
  <c r="BA306" i="4" s="1"/>
  <c r="BA307" i="4" s="1"/>
  <c r="BA308" i="4" s="1"/>
  <c r="BA309" i="4" s="1"/>
  <c r="BA310" i="4" s="1"/>
  <c r="BA311" i="4" s="1"/>
  <c r="BA312" i="4" s="1"/>
  <c r="BA313" i="4" s="1"/>
  <c r="BA314" i="4" s="1"/>
  <c r="BA315" i="4" s="1"/>
  <c r="BA316" i="4" s="1"/>
  <c r="BA317" i="4" s="1"/>
  <c r="BA318" i="4" s="1"/>
  <c r="BA319" i="4" s="1"/>
  <c r="BA320" i="4" s="1"/>
  <c r="BA321" i="4" s="1"/>
  <c r="BA322" i="4" s="1"/>
  <c r="BA323" i="4" s="1"/>
  <c r="BA324" i="4" s="1"/>
  <c r="BA325" i="4" s="1"/>
  <c r="BA326" i="4" s="1"/>
  <c r="BA327" i="4" s="1"/>
  <c r="BA328" i="4" s="1"/>
  <c r="BA329" i="4" s="1"/>
  <c r="BA330" i="4" s="1"/>
  <c r="BA331" i="4" s="1"/>
  <c r="BA332" i="4" s="1"/>
  <c r="BA333" i="4" s="1"/>
  <c r="BA334" i="4" s="1"/>
  <c r="BA335" i="4" s="1"/>
  <c r="BA336" i="4" s="1"/>
  <c r="BA337" i="4" s="1"/>
  <c r="BA338" i="4" s="1"/>
  <c r="BA339" i="4" s="1"/>
  <c r="BA340" i="4" s="1"/>
  <c r="BA341" i="4" s="1"/>
  <c r="BA342" i="4" s="1"/>
  <c r="BA343" i="4" s="1"/>
  <c r="BA344" i="4" s="1"/>
  <c r="BA345" i="4" s="1"/>
  <c r="BA346" i="4" s="1"/>
  <c r="BA347" i="4" s="1"/>
  <c r="BA348" i="4" s="1"/>
  <c r="BA349" i="4" s="1"/>
  <c r="BA350" i="4" s="1"/>
  <c r="BA351" i="4" s="1"/>
  <c r="BA352" i="4" s="1"/>
  <c r="BA353" i="4" s="1"/>
  <c r="BA354" i="4" s="1"/>
  <c r="BA355" i="4" s="1"/>
  <c r="BA356" i="4" s="1"/>
  <c r="BA357" i="4" s="1"/>
  <c r="BA358" i="4" s="1"/>
  <c r="BA359" i="4" s="1"/>
  <c r="BA360" i="4" s="1"/>
  <c r="BA361" i="4" s="1"/>
  <c r="BA362" i="4" s="1"/>
  <c r="BA363" i="4" s="1"/>
  <c r="BA364" i="4" s="1"/>
  <c r="BA365" i="4" s="1"/>
  <c r="BA366" i="4" s="1"/>
  <c r="BA367" i="4" s="1"/>
  <c r="BA368" i="4" s="1"/>
  <c r="BA369" i="4" s="1"/>
  <c r="BA370" i="4" s="1"/>
  <c r="BA371" i="4" s="1"/>
  <c r="BA372" i="4" s="1"/>
  <c r="BA373" i="4" s="1"/>
  <c r="BA374" i="4" s="1"/>
  <c r="BA375" i="4" s="1"/>
  <c r="BA376" i="4" s="1"/>
  <c r="BA377" i="4" s="1"/>
  <c r="BA378" i="4" s="1"/>
  <c r="BA379" i="4" s="1"/>
  <c r="BA380" i="4" s="1"/>
  <c r="BA381" i="4" s="1"/>
  <c r="BA382" i="4" s="1"/>
  <c r="BA383" i="4" s="1"/>
  <c r="BA384" i="4" s="1"/>
  <c r="BA385" i="4" s="1"/>
  <c r="BA386" i="4" s="1"/>
  <c r="BA387" i="4" s="1"/>
  <c r="BA388" i="4" s="1"/>
  <c r="BA389" i="4" s="1"/>
  <c r="BA390" i="4" s="1"/>
  <c r="BA391" i="4" s="1"/>
  <c r="BA392" i="4" s="1"/>
  <c r="BA393" i="4" s="1"/>
  <c r="BA394" i="4" s="1"/>
  <c r="BA395" i="4" s="1"/>
  <c r="BA396" i="4" s="1"/>
  <c r="BA397" i="4" s="1"/>
  <c r="BA398" i="4" s="1"/>
  <c r="BA399" i="4" s="1"/>
  <c r="BA400" i="4" s="1"/>
  <c r="BA401" i="4" s="1"/>
  <c r="BA402" i="4" s="1"/>
  <c r="BA403" i="4" s="1"/>
  <c r="BA404" i="4" s="1"/>
  <c r="BA405" i="4" s="1"/>
  <c r="BA406" i="4" s="1"/>
  <c r="BA407" i="4" s="1"/>
  <c r="BA408" i="4" s="1"/>
  <c r="BA409" i="4" s="1"/>
  <c r="BA410" i="4" s="1"/>
  <c r="BA411" i="4" s="1"/>
  <c r="BA412" i="4" s="1"/>
  <c r="BA413" i="4" s="1"/>
  <c r="BA414" i="4" s="1"/>
  <c r="BA415" i="4" s="1"/>
  <c r="BA416" i="4" s="1"/>
  <c r="BA417" i="4" s="1"/>
  <c r="BA418" i="4" s="1"/>
  <c r="BA419" i="4" s="1"/>
  <c r="BA420" i="4" s="1"/>
  <c r="BA421" i="4" s="1"/>
  <c r="BA422" i="4" s="1"/>
  <c r="BA423" i="4" s="1"/>
  <c r="BA424" i="4" s="1"/>
  <c r="BA425" i="4" s="1"/>
  <c r="BA426" i="4" s="1"/>
  <c r="BA427" i="4" s="1"/>
  <c r="BA428" i="4" s="1"/>
  <c r="BA429" i="4" s="1"/>
  <c r="BA430" i="4" s="1"/>
  <c r="BA431" i="4" s="1"/>
  <c r="BA432" i="4" s="1"/>
  <c r="BA433" i="4" s="1"/>
  <c r="BA434" i="4" s="1"/>
  <c r="BA435" i="4" s="1"/>
  <c r="BA436" i="4" s="1"/>
  <c r="BA437" i="4" s="1"/>
  <c r="BA438" i="4" s="1"/>
  <c r="BA439" i="4" s="1"/>
  <c r="BA440" i="4" s="1"/>
  <c r="BA441" i="4" s="1"/>
  <c r="BA442" i="4" s="1"/>
  <c r="BA443" i="4" s="1"/>
  <c r="BA444" i="4" s="1"/>
  <c r="BA445" i="4" s="1"/>
  <c r="BA446" i="4" s="1"/>
  <c r="BA447" i="4" s="1"/>
  <c r="BA448" i="4" s="1"/>
  <c r="BA449" i="4" s="1"/>
  <c r="BA450" i="4" s="1"/>
  <c r="BA451" i="4" s="1"/>
  <c r="BA452" i="4" s="1"/>
  <c r="BA453" i="4" s="1"/>
  <c r="BA454" i="4" s="1"/>
  <c r="BA455" i="4" s="1"/>
  <c r="BA456" i="4" s="1"/>
  <c r="BA457" i="4" s="1"/>
  <c r="BA458" i="4" s="1"/>
  <c r="BA459" i="4" s="1"/>
  <c r="BA460" i="4" s="1"/>
  <c r="BA461" i="4" s="1"/>
  <c r="BA462" i="4" s="1"/>
  <c r="BA463" i="4" s="1"/>
  <c r="BA464" i="4" s="1"/>
  <c r="BA465" i="4" s="1"/>
  <c r="BA466" i="4" s="1"/>
  <c r="BA467" i="4" s="1"/>
  <c r="BA468" i="4" s="1"/>
  <c r="BA469" i="4" s="1"/>
  <c r="BA470" i="4" s="1"/>
  <c r="BA471" i="4" s="1"/>
  <c r="BA472" i="4" s="1"/>
  <c r="BA473" i="4" s="1"/>
  <c r="BA474" i="4" s="1"/>
  <c r="BA475" i="4" s="1"/>
  <c r="BA476" i="4" s="1"/>
  <c r="BA477" i="4" s="1"/>
  <c r="BA478" i="4" s="1"/>
  <c r="BA479" i="4" s="1"/>
  <c r="BA480" i="4" s="1"/>
  <c r="BA481" i="4" s="1"/>
  <c r="BA482" i="4" s="1"/>
  <c r="BA483" i="4" s="1"/>
  <c r="BA484" i="4" s="1"/>
  <c r="BA485" i="4" s="1"/>
  <c r="BA486" i="4" s="1"/>
  <c r="BA487" i="4" s="1"/>
  <c r="BA488" i="4" s="1"/>
  <c r="BA489" i="4" s="1"/>
  <c r="BA490" i="4" s="1"/>
  <c r="BA491" i="4" s="1"/>
  <c r="BA492" i="4" s="1"/>
  <c r="BA493" i="4" s="1"/>
  <c r="BA494" i="4" s="1"/>
  <c r="BA495" i="4" s="1"/>
  <c r="BA496" i="4" s="1"/>
  <c r="BA497" i="4" s="1"/>
  <c r="BA498" i="4" s="1"/>
  <c r="BA499" i="4" s="1"/>
  <c r="BA500" i="4" s="1"/>
  <c r="BA501" i="4" s="1"/>
  <c r="BA502" i="4" s="1"/>
  <c r="BA503" i="4" s="1"/>
  <c r="BA504" i="4" s="1"/>
  <c r="BA505" i="4" s="1"/>
  <c r="BA506" i="4" s="1"/>
  <c r="BA507" i="4" s="1"/>
  <c r="BA508" i="4" s="1"/>
  <c r="BA509" i="4" s="1"/>
  <c r="BA510" i="4" s="1"/>
  <c r="BA511" i="4" s="1"/>
  <c r="BA512" i="4" s="1"/>
  <c r="BA513" i="4" s="1"/>
  <c r="BA514" i="4" s="1"/>
  <c r="BA515" i="4" s="1"/>
  <c r="BA516" i="4" s="1"/>
  <c r="BA517" i="4" s="1"/>
  <c r="BA518" i="4" s="1"/>
  <c r="BA519" i="4" s="1"/>
  <c r="BA520" i="4" s="1"/>
  <c r="BA521" i="4" s="1"/>
  <c r="BA522" i="4" s="1"/>
  <c r="BA523" i="4" s="1"/>
  <c r="BA524" i="4" s="1"/>
  <c r="BA525" i="4" s="1"/>
  <c r="BA526" i="4" s="1"/>
  <c r="BA527" i="4" s="1"/>
  <c r="BA528" i="4" s="1"/>
  <c r="BA529" i="4" s="1"/>
  <c r="BA530" i="4" s="1"/>
  <c r="BA531" i="4" s="1"/>
  <c r="BA532" i="4" s="1"/>
  <c r="BA533" i="4" s="1"/>
  <c r="BA534" i="4" s="1"/>
  <c r="BA535" i="4" s="1"/>
  <c r="BA536" i="4" s="1"/>
  <c r="BA537" i="4" s="1"/>
  <c r="BA538" i="4" s="1"/>
  <c r="BA539" i="4" s="1"/>
  <c r="BA540" i="4" s="1"/>
  <c r="BA541" i="4" s="1"/>
  <c r="BA542" i="4" s="1"/>
  <c r="BA543" i="4" s="1"/>
  <c r="BA544" i="4" s="1"/>
  <c r="BA545" i="4" s="1"/>
  <c r="BA546" i="4" s="1"/>
  <c r="BA547" i="4" s="1"/>
  <c r="BA548" i="4" s="1"/>
  <c r="BA549" i="4" s="1"/>
  <c r="BA550" i="4" s="1"/>
  <c r="BA551" i="4" s="1"/>
  <c r="BA552" i="4" s="1"/>
  <c r="BA553" i="4" s="1"/>
  <c r="BA554" i="4" s="1"/>
  <c r="BA555" i="4" s="1"/>
  <c r="BA556" i="4" s="1"/>
  <c r="BA557" i="4" s="1"/>
  <c r="BA558" i="4" s="1"/>
  <c r="BA559" i="4" s="1"/>
  <c r="BA560" i="4" s="1"/>
  <c r="BA561" i="4" s="1"/>
  <c r="BA562" i="4" s="1"/>
  <c r="BA563" i="4" s="1"/>
  <c r="BA564" i="4" s="1"/>
  <c r="BA565" i="4" s="1"/>
  <c r="BA566" i="4" s="1"/>
  <c r="BA567" i="4" s="1"/>
  <c r="BA568" i="4" s="1"/>
  <c r="BA569" i="4" s="1"/>
  <c r="BA570" i="4" s="1"/>
  <c r="BA571" i="4" s="1"/>
  <c r="BA572" i="4" s="1"/>
  <c r="BA573" i="4" s="1"/>
  <c r="BA574" i="4" s="1"/>
  <c r="BA575" i="4" s="1"/>
  <c r="BA576" i="4" s="1"/>
  <c r="BA577" i="4" s="1"/>
  <c r="BA578" i="4" s="1"/>
  <c r="BA579" i="4" s="1"/>
  <c r="BA580" i="4" s="1"/>
  <c r="BA581" i="4" s="1"/>
  <c r="BA582" i="4" s="1"/>
  <c r="BA583" i="4" s="1"/>
  <c r="BA584" i="4" s="1"/>
  <c r="BA585" i="4" s="1"/>
  <c r="BA586" i="4" s="1"/>
  <c r="BA587" i="4" s="1"/>
  <c r="BA588" i="4" s="1"/>
  <c r="BA589" i="4" s="1"/>
  <c r="BA590" i="4" s="1"/>
  <c r="BA591" i="4" s="1"/>
  <c r="BA592" i="4" s="1"/>
  <c r="BA593" i="4" s="1"/>
  <c r="BA594" i="4" s="1"/>
  <c r="BA595" i="4" s="1"/>
  <c r="BA596" i="4" s="1"/>
  <c r="BA597" i="4" s="1"/>
  <c r="BA598" i="4" s="1"/>
  <c r="BA599" i="4" s="1"/>
  <c r="BA600" i="4" s="1"/>
  <c r="BA601" i="4" s="1"/>
  <c r="BA602" i="4" s="1"/>
  <c r="BA603" i="4" s="1"/>
  <c r="BA604" i="4" s="1"/>
  <c r="BA176" i="4"/>
  <c r="BA177" i="4" s="1"/>
  <c r="BA178" i="4" s="1"/>
  <c r="BA179" i="4" s="1"/>
  <c r="BA180" i="4" s="1"/>
  <c r="BA181" i="4" s="1"/>
  <c r="BA182" i="4" s="1"/>
  <c r="BA183" i="4" s="1"/>
  <c r="BA184" i="4" s="1"/>
  <c r="BA185" i="4" s="1"/>
  <c r="BA186" i="4" s="1"/>
  <c r="BA187" i="4" s="1"/>
  <c r="BA188" i="4" s="1"/>
  <c r="BA189" i="4" s="1"/>
  <c r="BA190" i="4" s="1"/>
  <c r="BA191" i="4" s="1"/>
  <c r="BA192" i="4" s="1"/>
  <c r="BA193" i="4" s="1"/>
  <c r="BA194" i="4" s="1"/>
  <c r="BA195" i="4" s="1"/>
  <c r="BA196" i="4" s="1"/>
  <c r="BA197" i="4" s="1"/>
  <c r="BA198" i="4" s="1"/>
  <c r="BA199" i="4" s="1"/>
  <c r="BA200" i="4" s="1"/>
  <c r="BA201" i="4" s="1"/>
  <c r="BA202" i="4" s="1"/>
  <c r="BA203" i="4" s="1"/>
  <c r="BA204" i="4" s="1"/>
  <c r="BA205" i="4" s="1"/>
  <c r="BA206" i="4" s="1"/>
  <c r="BA207" i="4" s="1"/>
  <c r="BA208" i="4" s="1"/>
  <c r="BA209" i="4" s="1"/>
  <c r="BA210" i="4" s="1"/>
  <c r="BA211" i="4" s="1"/>
  <c r="BA212" i="4" s="1"/>
  <c r="BA213" i="4" s="1"/>
  <c r="BA214" i="4" s="1"/>
  <c r="BA215" i="4" s="1"/>
  <c r="BA216" i="4" s="1"/>
  <c r="BA217" i="4" s="1"/>
  <c r="BA218" i="4" s="1"/>
  <c r="BA219" i="4" s="1"/>
  <c r="BA220" i="4" s="1"/>
  <c r="BA221" i="4" s="1"/>
  <c r="BA222" i="4" s="1"/>
  <c r="BA223" i="4" s="1"/>
  <c r="BA224" i="4" s="1"/>
  <c r="BA225" i="4" s="1"/>
  <c r="BA226" i="4" s="1"/>
  <c r="BA227" i="4" s="1"/>
  <c r="BA228" i="4" s="1"/>
  <c r="BA229" i="4" s="1"/>
  <c r="BA230" i="4" s="1"/>
  <c r="BA231" i="4" s="1"/>
  <c r="BA232" i="4" s="1"/>
  <c r="BA233" i="4" s="1"/>
  <c r="BA234" i="4" s="1"/>
  <c r="BA235" i="4" s="1"/>
  <c r="BA236" i="4" s="1"/>
  <c r="BA237" i="4" s="1"/>
  <c r="BA238" i="4" s="1"/>
  <c r="BA239" i="4" s="1"/>
  <c r="BA240" i="4" s="1"/>
  <c r="BA241" i="4" s="1"/>
  <c r="BA242" i="4" s="1"/>
  <c r="BA243" i="4" s="1"/>
  <c r="BA244" i="4" s="1"/>
  <c r="BA245" i="4" s="1"/>
  <c r="BA246" i="4" s="1"/>
  <c r="BA247" i="4" s="1"/>
  <c r="BA248" i="4" s="1"/>
  <c r="BA249" i="4" s="1"/>
  <c r="BA250" i="4" s="1"/>
  <c r="BA251" i="4" s="1"/>
  <c r="BA252" i="4" s="1"/>
  <c r="BA253" i="4" s="1"/>
  <c r="BA254" i="4" s="1"/>
  <c r="BA255" i="4" s="1"/>
  <c r="BA256" i="4" s="1"/>
  <c r="BA257" i="4" s="1"/>
  <c r="BA258" i="4" s="1"/>
  <c r="BA259" i="4" s="1"/>
  <c r="BA260" i="4" s="1"/>
  <c r="BA261" i="4" s="1"/>
  <c r="BA262" i="4" s="1"/>
  <c r="BA263" i="4" s="1"/>
  <c r="BA264" i="4" s="1"/>
  <c r="BA265" i="4" s="1"/>
  <c r="BA266" i="4" s="1"/>
  <c r="BA267" i="4" s="1"/>
  <c r="BA268" i="4" s="1"/>
  <c r="BA269" i="4" s="1"/>
  <c r="BA270" i="4" s="1"/>
  <c r="BA271" i="4" s="1"/>
  <c r="BA272" i="4" s="1"/>
  <c r="BA273" i="4" s="1"/>
  <c r="BA274" i="4" s="1"/>
  <c r="BA275" i="4" s="1"/>
  <c r="BA276" i="4" s="1"/>
  <c r="BA277" i="4" s="1"/>
  <c r="BA278" i="4" s="1"/>
  <c r="BA279" i="4" s="1"/>
  <c r="BA280" i="4" s="1"/>
  <c r="BA281" i="4" s="1"/>
  <c r="BA282" i="4" s="1"/>
  <c r="BA283" i="4" s="1"/>
  <c r="BA284" i="4" s="1"/>
  <c r="BA285" i="4" s="1"/>
  <c r="BA286" i="4" s="1"/>
  <c r="BA287" i="4" s="1"/>
  <c r="BA288" i="4" s="1"/>
  <c r="BA10" i="4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BA102" i="4" s="1"/>
  <c r="BA103" i="4" s="1"/>
  <c r="BA104" i="4" s="1"/>
  <c r="BA105" i="4" s="1"/>
  <c r="BA106" i="4" s="1"/>
  <c r="BA107" i="4" s="1"/>
  <c r="BA108" i="4" s="1"/>
  <c r="BA109" i="4" s="1"/>
  <c r="BA110" i="4" s="1"/>
  <c r="BA111" i="4" s="1"/>
  <c r="BA112" i="4" s="1"/>
  <c r="BA113" i="4" s="1"/>
  <c r="BA114" i="4" s="1"/>
  <c r="BA115" i="4" s="1"/>
  <c r="BA116" i="4" s="1"/>
  <c r="BA117" i="4" s="1"/>
  <c r="BA118" i="4" s="1"/>
  <c r="BA119" i="4" s="1"/>
  <c r="BA120" i="4" s="1"/>
  <c r="BA121" i="4" s="1"/>
  <c r="BA122" i="4" s="1"/>
  <c r="BA123" i="4" s="1"/>
  <c r="BA124" i="4" s="1"/>
  <c r="BA125" i="4" s="1"/>
  <c r="BA126" i="4" s="1"/>
  <c r="BA127" i="4" s="1"/>
  <c r="BA128" i="4" s="1"/>
  <c r="BA129" i="4" s="1"/>
  <c r="BA130" i="4" s="1"/>
  <c r="BA131" i="4" s="1"/>
  <c r="BA132" i="4" s="1"/>
  <c r="BA133" i="4" s="1"/>
  <c r="BA134" i="4" s="1"/>
  <c r="BA135" i="4" s="1"/>
  <c r="BA136" i="4" s="1"/>
  <c r="BA137" i="4" s="1"/>
  <c r="BA138" i="4" s="1"/>
  <c r="BA139" i="4" s="1"/>
  <c r="BA140" i="4" s="1"/>
  <c r="BA141" i="4" s="1"/>
  <c r="BA142" i="4" s="1"/>
  <c r="BA143" i="4" s="1"/>
  <c r="BA144" i="4" s="1"/>
  <c r="BA145" i="4" s="1"/>
  <c r="BA146" i="4" s="1"/>
  <c r="BA147" i="4" s="1"/>
  <c r="BA148" i="4" s="1"/>
  <c r="BA149" i="4" s="1"/>
  <c r="BA150" i="4" s="1"/>
  <c r="BA151" i="4" s="1"/>
  <c r="BA152" i="4" s="1"/>
  <c r="BA153" i="4" s="1"/>
  <c r="BA154" i="4" s="1"/>
  <c r="BA155" i="4" s="1"/>
  <c r="BA156" i="4" s="1"/>
  <c r="BA157" i="4" s="1"/>
  <c r="BA158" i="4" s="1"/>
  <c r="BA159" i="4" s="1"/>
  <c r="BA160" i="4" s="1"/>
  <c r="BA161" i="4" s="1"/>
  <c r="BA162" i="4" s="1"/>
  <c r="BA163" i="4" s="1"/>
  <c r="BA164" i="4" s="1"/>
  <c r="BA165" i="4" s="1"/>
  <c r="BA166" i="4" s="1"/>
  <c r="BA167" i="4" s="1"/>
  <c r="BA168" i="4" s="1"/>
  <c r="BA169" i="4" s="1"/>
  <c r="BA170" i="4" s="1"/>
  <c r="BA171" i="4" s="1"/>
  <c r="BA172" i="4" s="1"/>
  <c r="BA173" i="4" s="1"/>
  <c r="BA174" i="4" s="1"/>
  <c r="BA175" i="4" s="1"/>
  <c r="BA9" i="4"/>
  <c r="E12" i="3"/>
  <c r="K7" i="5"/>
  <c r="K4" i="5"/>
  <c r="K3" i="5"/>
  <c r="I7" i="5"/>
  <c r="I6" i="5"/>
  <c r="I5" i="5"/>
  <c r="I4" i="5"/>
  <c r="I3" i="5"/>
  <c r="I2" i="5"/>
  <c r="AQ3" i="4" l="1"/>
  <c r="AR3" i="4"/>
  <c r="AN3" i="4" s="1"/>
  <c r="AM4" i="4"/>
  <c r="AM5" i="4" l="1"/>
  <c r="AQ5" i="4" s="1"/>
  <c r="AS3" i="4"/>
  <c r="AO3" i="4"/>
  <c r="AP3" i="4" s="1"/>
  <c r="AN4" i="4" s="1"/>
  <c r="AQ4" i="4"/>
  <c r="AR4" i="4"/>
  <c r="AS4" i="4" s="1"/>
  <c r="AF3" i="4"/>
  <c r="AF4" i="4"/>
  <c r="AF5" i="4"/>
  <c r="AF6" i="4"/>
  <c r="AF7" i="4"/>
  <c r="AF8" i="4"/>
  <c r="AF9" i="4"/>
  <c r="AF10" i="4"/>
  <c r="AF11" i="4"/>
  <c r="AF12" i="4"/>
  <c r="AF13" i="4"/>
  <c r="AF2" i="4"/>
  <c r="AH718" i="4"/>
  <c r="AH719" i="4" s="1"/>
  <c r="AH720" i="4" s="1"/>
  <c r="AH721" i="4" s="1"/>
  <c r="AH712" i="4"/>
  <c r="AH713" i="4"/>
  <c r="AH714" i="4" s="1"/>
  <c r="AH715" i="4" s="1"/>
  <c r="AH716" i="4" s="1"/>
  <c r="AH717" i="4" s="1"/>
  <c r="AH626" i="4"/>
  <c r="AH627" i="4" s="1"/>
  <c r="AH628" i="4" s="1"/>
  <c r="AH629" i="4" s="1"/>
  <c r="AH630" i="4" s="1"/>
  <c r="AH631" i="4" s="1"/>
  <c r="AH632" i="4" s="1"/>
  <c r="AH633" i="4" s="1"/>
  <c r="AH634" i="4" s="1"/>
  <c r="AH635" i="4" s="1"/>
  <c r="AH636" i="4" s="1"/>
  <c r="AH637" i="4" s="1"/>
  <c r="AH638" i="4" s="1"/>
  <c r="AH639" i="4" s="1"/>
  <c r="AH640" i="4" s="1"/>
  <c r="AH641" i="4" s="1"/>
  <c r="AH642" i="4" s="1"/>
  <c r="AH643" i="4" s="1"/>
  <c r="AH644" i="4" s="1"/>
  <c r="AH645" i="4" s="1"/>
  <c r="AH646" i="4" s="1"/>
  <c r="AH647" i="4" s="1"/>
  <c r="AH648" i="4" s="1"/>
  <c r="AH649" i="4" s="1"/>
  <c r="AH650" i="4" s="1"/>
  <c r="AH651" i="4" s="1"/>
  <c r="AH652" i="4" s="1"/>
  <c r="AH653" i="4" s="1"/>
  <c r="AH654" i="4" s="1"/>
  <c r="AH655" i="4" s="1"/>
  <c r="AH656" i="4" s="1"/>
  <c r="AH657" i="4" s="1"/>
  <c r="AH658" i="4" s="1"/>
  <c r="AH659" i="4" s="1"/>
  <c r="AH660" i="4" s="1"/>
  <c r="AH661" i="4" s="1"/>
  <c r="AH662" i="4" s="1"/>
  <c r="AH663" i="4" s="1"/>
  <c r="AH664" i="4" s="1"/>
  <c r="AH665" i="4" s="1"/>
  <c r="AH666" i="4" s="1"/>
  <c r="AH667" i="4" s="1"/>
  <c r="AH668" i="4" s="1"/>
  <c r="AH669" i="4" s="1"/>
  <c r="AH670" i="4" s="1"/>
  <c r="AH671" i="4" s="1"/>
  <c r="AH672" i="4" s="1"/>
  <c r="AH673" i="4" s="1"/>
  <c r="AH674" i="4" s="1"/>
  <c r="AH675" i="4" s="1"/>
  <c r="AH676" i="4" s="1"/>
  <c r="AH677" i="4" s="1"/>
  <c r="AH678" i="4" s="1"/>
  <c r="AH679" i="4" s="1"/>
  <c r="AH680" i="4" s="1"/>
  <c r="AH681" i="4" s="1"/>
  <c r="AH682" i="4" s="1"/>
  <c r="AH683" i="4" s="1"/>
  <c r="AH684" i="4" s="1"/>
  <c r="AH685" i="4" s="1"/>
  <c r="AH686" i="4" s="1"/>
  <c r="AH687" i="4" s="1"/>
  <c r="AH688" i="4" s="1"/>
  <c r="AH689" i="4" s="1"/>
  <c r="AH690" i="4" s="1"/>
  <c r="AH691" i="4" s="1"/>
  <c r="AH692" i="4" s="1"/>
  <c r="AH693" i="4" s="1"/>
  <c r="AH694" i="4" s="1"/>
  <c r="AH695" i="4" s="1"/>
  <c r="AH696" i="4" s="1"/>
  <c r="AH697" i="4" s="1"/>
  <c r="AH698" i="4" s="1"/>
  <c r="AH699" i="4" s="1"/>
  <c r="AH700" i="4" s="1"/>
  <c r="AH701" i="4" s="1"/>
  <c r="AH702" i="4" s="1"/>
  <c r="AH703" i="4" s="1"/>
  <c r="AH704" i="4" s="1"/>
  <c r="AH705" i="4" s="1"/>
  <c r="AH706" i="4" s="1"/>
  <c r="AH707" i="4" s="1"/>
  <c r="AH708" i="4" s="1"/>
  <c r="AH709" i="4" s="1"/>
  <c r="AH710" i="4" s="1"/>
  <c r="AH711" i="4" s="1"/>
  <c r="AH600" i="4"/>
  <c r="AH601" i="4"/>
  <c r="AH602" i="4" s="1"/>
  <c r="AH603" i="4" s="1"/>
  <c r="AH604" i="4" s="1"/>
  <c r="AH605" i="4" s="1"/>
  <c r="AH606" i="4" s="1"/>
  <c r="AH607" i="4" s="1"/>
  <c r="AH608" i="4" s="1"/>
  <c r="AH609" i="4" s="1"/>
  <c r="AH610" i="4" s="1"/>
  <c r="AH611" i="4" s="1"/>
  <c r="AH612" i="4" s="1"/>
  <c r="AH613" i="4" s="1"/>
  <c r="AH614" i="4" s="1"/>
  <c r="AH615" i="4" s="1"/>
  <c r="AH616" i="4" s="1"/>
  <c r="AH617" i="4" s="1"/>
  <c r="AH618" i="4" s="1"/>
  <c r="AH619" i="4" s="1"/>
  <c r="AH620" i="4" s="1"/>
  <c r="AH621" i="4" s="1"/>
  <c r="AH622" i="4" s="1"/>
  <c r="AH623" i="4" s="1"/>
  <c r="AH624" i="4" s="1"/>
  <c r="AH625" i="4" s="1"/>
  <c r="AH459" i="4"/>
  <c r="AH460" i="4"/>
  <c r="AH461" i="4"/>
  <c r="AH462" i="4" s="1"/>
  <c r="AH463" i="4" s="1"/>
  <c r="AH464" i="4" s="1"/>
  <c r="AH465" i="4" s="1"/>
  <c r="AH466" i="4" s="1"/>
  <c r="AH467" i="4" s="1"/>
  <c r="AH468" i="4" s="1"/>
  <c r="AH469" i="4" s="1"/>
  <c r="AH470" i="4" s="1"/>
  <c r="AH471" i="4" s="1"/>
  <c r="AH472" i="4" s="1"/>
  <c r="AH473" i="4" s="1"/>
  <c r="AH474" i="4" s="1"/>
  <c r="AH475" i="4" s="1"/>
  <c r="AH476" i="4" s="1"/>
  <c r="AH477" i="4" s="1"/>
  <c r="AH478" i="4" s="1"/>
  <c r="AH479" i="4" s="1"/>
  <c r="AH480" i="4" s="1"/>
  <c r="AH481" i="4" s="1"/>
  <c r="AH482" i="4" s="1"/>
  <c r="AH483" i="4" s="1"/>
  <c r="AH484" i="4" s="1"/>
  <c r="AH485" i="4" s="1"/>
  <c r="AH486" i="4" s="1"/>
  <c r="AH487" i="4" s="1"/>
  <c r="AH488" i="4" s="1"/>
  <c r="AH489" i="4" s="1"/>
  <c r="AH490" i="4" s="1"/>
  <c r="AH491" i="4" s="1"/>
  <c r="AH492" i="4" s="1"/>
  <c r="AH493" i="4" s="1"/>
  <c r="AH494" i="4" s="1"/>
  <c r="AH495" i="4" s="1"/>
  <c r="AH496" i="4" s="1"/>
  <c r="AH497" i="4" s="1"/>
  <c r="AH498" i="4" s="1"/>
  <c r="AH499" i="4" s="1"/>
  <c r="AH500" i="4" s="1"/>
  <c r="AH501" i="4" s="1"/>
  <c r="AH502" i="4" s="1"/>
  <c r="AH503" i="4" s="1"/>
  <c r="AH504" i="4" s="1"/>
  <c r="AH505" i="4" s="1"/>
  <c r="AH506" i="4" s="1"/>
  <c r="AH507" i="4" s="1"/>
  <c r="AH508" i="4" s="1"/>
  <c r="AH509" i="4" s="1"/>
  <c r="AH510" i="4" s="1"/>
  <c r="AH511" i="4" s="1"/>
  <c r="AH512" i="4" s="1"/>
  <c r="AH513" i="4" s="1"/>
  <c r="AH514" i="4" s="1"/>
  <c r="AH515" i="4" s="1"/>
  <c r="AH516" i="4" s="1"/>
  <c r="AH517" i="4" s="1"/>
  <c r="AH518" i="4" s="1"/>
  <c r="AH519" i="4" s="1"/>
  <c r="AH520" i="4" s="1"/>
  <c r="AH521" i="4" s="1"/>
  <c r="AH522" i="4" s="1"/>
  <c r="AH523" i="4" s="1"/>
  <c r="AH524" i="4" s="1"/>
  <c r="AH525" i="4" s="1"/>
  <c r="AH526" i="4" s="1"/>
  <c r="AH527" i="4" s="1"/>
  <c r="AH528" i="4" s="1"/>
  <c r="AH529" i="4" s="1"/>
  <c r="AH530" i="4" s="1"/>
  <c r="AH531" i="4" s="1"/>
  <c r="AH532" i="4" s="1"/>
  <c r="AH533" i="4" s="1"/>
  <c r="AH534" i="4" s="1"/>
  <c r="AH535" i="4" s="1"/>
  <c r="AH536" i="4" s="1"/>
  <c r="AH537" i="4" s="1"/>
  <c r="AH538" i="4" s="1"/>
  <c r="AH539" i="4" s="1"/>
  <c r="AH540" i="4" s="1"/>
  <c r="AH541" i="4" s="1"/>
  <c r="AH542" i="4" s="1"/>
  <c r="AH543" i="4" s="1"/>
  <c r="AH544" i="4" s="1"/>
  <c r="AH545" i="4" s="1"/>
  <c r="AH546" i="4" s="1"/>
  <c r="AH547" i="4" s="1"/>
  <c r="AH548" i="4" s="1"/>
  <c r="AH549" i="4" s="1"/>
  <c r="AH550" i="4" s="1"/>
  <c r="AH551" i="4" s="1"/>
  <c r="AH552" i="4" s="1"/>
  <c r="AH553" i="4" s="1"/>
  <c r="AH554" i="4" s="1"/>
  <c r="AH555" i="4" s="1"/>
  <c r="AH556" i="4" s="1"/>
  <c r="AH557" i="4" s="1"/>
  <c r="AH558" i="4" s="1"/>
  <c r="AH559" i="4" s="1"/>
  <c r="AH560" i="4" s="1"/>
  <c r="AH561" i="4" s="1"/>
  <c r="AH562" i="4" s="1"/>
  <c r="AH563" i="4" s="1"/>
  <c r="AH564" i="4" s="1"/>
  <c r="AH565" i="4" s="1"/>
  <c r="AH566" i="4" s="1"/>
  <c r="AH567" i="4" s="1"/>
  <c r="AH568" i="4" s="1"/>
  <c r="AH569" i="4" s="1"/>
  <c r="AH570" i="4" s="1"/>
  <c r="AH571" i="4" s="1"/>
  <c r="AH572" i="4" s="1"/>
  <c r="AH573" i="4" s="1"/>
  <c r="AH574" i="4" s="1"/>
  <c r="AH575" i="4" s="1"/>
  <c r="AH576" i="4" s="1"/>
  <c r="AH577" i="4" s="1"/>
  <c r="AH578" i="4" s="1"/>
  <c r="AH579" i="4" s="1"/>
  <c r="AH580" i="4" s="1"/>
  <c r="AH581" i="4" s="1"/>
  <c r="AH582" i="4" s="1"/>
  <c r="AH583" i="4" s="1"/>
  <c r="AH584" i="4" s="1"/>
  <c r="AH585" i="4" s="1"/>
  <c r="AH586" i="4" s="1"/>
  <c r="AH587" i="4" s="1"/>
  <c r="AH588" i="4" s="1"/>
  <c r="AH589" i="4" s="1"/>
  <c r="AH590" i="4" s="1"/>
  <c r="AH591" i="4" s="1"/>
  <c r="AH592" i="4" s="1"/>
  <c r="AH593" i="4" s="1"/>
  <c r="AH594" i="4" s="1"/>
  <c r="AH595" i="4" s="1"/>
  <c r="AH596" i="4" s="1"/>
  <c r="AH597" i="4" s="1"/>
  <c r="AH598" i="4" s="1"/>
  <c r="AH599" i="4" s="1"/>
  <c r="AH292" i="4"/>
  <c r="AH293" i="4"/>
  <c r="AH294" i="4"/>
  <c r="AH295" i="4" s="1"/>
  <c r="AH296" i="4" s="1"/>
  <c r="AH297" i="4" s="1"/>
  <c r="AH298" i="4" s="1"/>
  <c r="AH299" i="4" s="1"/>
  <c r="AH300" i="4" s="1"/>
  <c r="AH301" i="4" s="1"/>
  <c r="AH302" i="4" s="1"/>
  <c r="AH303" i="4" s="1"/>
  <c r="AH304" i="4" s="1"/>
  <c r="AH305" i="4" s="1"/>
  <c r="AH306" i="4" s="1"/>
  <c r="AH307" i="4" s="1"/>
  <c r="AH308" i="4" s="1"/>
  <c r="AH309" i="4" s="1"/>
  <c r="AH310" i="4" s="1"/>
  <c r="AH311" i="4" s="1"/>
  <c r="AH312" i="4" s="1"/>
  <c r="AH313" i="4" s="1"/>
  <c r="AH314" i="4" s="1"/>
  <c r="AH315" i="4" s="1"/>
  <c r="AH316" i="4" s="1"/>
  <c r="AH317" i="4" s="1"/>
  <c r="AH318" i="4" s="1"/>
  <c r="AH319" i="4" s="1"/>
  <c r="AH320" i="4" s="1"/>
  <c r="AH321" i="4" s="1"/>
  <c r="AH322" i="4" s="1"/>
  <c r="AH323" i="4" s="1"/>
  <c r="AH324" i="4" s="1"/>
  <c r="AH325" i="4" s="1"/>
  <c r="AH326" i="4" s="1"/>
  <c r="AH327" i="4" s="1"/>
  <c r="AH328" i="4" s="1"/>
  <c r="AH329" i="4" s="1"/>
  <c r="AH330" i="4" s="1"/>
  <c r="AH331" i="4" s="1"/>
  <c r="AH332" i="4" s="1"/>
  <c r="AH333" i="4" s="1"/>
  <c r="AH334" i="4" s="1"/>
  <c r="AH335" i="4" s="1"/>
  <c r="AH336" i="4" s="1"/>
  <c r="AH337" i="4" s="1"/>
  <c r="AH338" i="4" s="1"/>
  <c r="AH339" i="4" s="1"/>
  <c r="AH340" i="4" s="1"/>
  <c r="AH341" i="4" s="1"/>
  <c r="AH342" i="4" s="1"/>
  <c r="AH343" i="4" s="1"/>
  <c r="AH344" i="4" s="1"/>
  <c r="AH345" i="4" s="1"/>
  <c r="AH346" i="4" s="1"/>
  <c r="AH347" i="4" s="1"/>
  <c r="AH348" i="4" s="1"/>
  <c r="AH349" i="4" s="1"/>
  <c r="AH350" i="4" s="1"/>
  <c r="AH351" i="4" s="1"/>
  <c r="AH352" i="4" s="1"/>
  <c r="AH353" i="4" s="1"/>
  <c r="AH354" i="4" s="1"/>
  <c r="AH355" i="4" s="1"/>
  <c r="AH356" i="4" s="1"/>
  <c r="AH357" i="4" s="1"/>
  <c r="AH358" i="4" s="1"/>
  <c r="AH359" i="4" s="1"/>
  <c r="AH360" i="4" s="1"/>
  <c r="AH361" i="4" s="1"/>
  <c r="AH362" i="4" s="1"/>
  <c r="AH363" i="4" s="1"/>
  <c r="AH364" i="4" s="1"/>
  <c r="AH365" i="4" s="1"/>
  <c r="AH366" i="4" s="1"/>
  <c r="AH367" i="4" s="1"/>
  <c r="AH368" i="4" s="1"/>
  <c r="AH369" i="4" s="1"/>
  <c r="AH370" i="4" s="1"/>
  <c r="AH371" i="4" s="1"/>
  <c r="AH372" i="4" s="1"/>
  <c r="AH373" i="4" s="1"/>
  <c r="AH374" i="4" s="1"/>
  <c r="AH375" i="4" s="1"/>
  <c r="AH376" i="4" s="1"/>
  <c r="AH377" i="4" s="1"/>
  <c r="AH378" i="4" s="1"/>
  <c r="AH379" i="4" s="1"/>
  <c r="AH380" i="4" s="1"/>
  <c r="AH381" i="4" s="1"/>
  <c r="AH382" i="4" s="1"/>
  <c r="AH383" i="4" s="1"/>
  <c r="AH384" i="4" s="1"/>
  <c r="AH385" i="4" s="1"/>
  <c r="AH386" i="4" s="1"/>
  <c r="AH387" i="4" s="1"/>
  <c r="AH388" i="4" s="1"/>
  <c r="AH389" i="4" s="1"/>
  <c r="AH390" i="4" s="1"/>
  <c r="AH391" i="4" s="1"/>
  <c r="AH392" i="4" s="1"/>
  <c r="AH393" i="4" s="1"/>
  <c r="AH394" i="4" s="1"/>
  <c r="AH395" i="4" s="1"/>
  <c r="AH396" i="4" s="1"/>
  <c r="AH397" i="4" s="1"/>
  <c r="AH398" i="4" s="1"/>
  <c r="AH399" i="4" s="1"/>
  <c r="AH400" i="4" s="1"/>
  <c r="AH401" i="4" s="1"/>
  <c r="AH402" i="4" s="1"/>
  <c r="AH403" i="4" s="1"/>
  <c r="AH404" i="4" s="1"/>
  <c r="AH405" i="4" s="1"/>
  <c r="AH406" i="4" s="1"/>
  <c r="AH407" i="4" s="1"/>
  <c r="AH408" i="4" s="1"/>
  <c r="AH409" i="4" s="1"/>
  <c r="AH410" i="4" s="1"/>
  <c r="AH411" i="4" s="1"/>
  <c r="AH412" i="4" s="1"/>
  <c r="AH413" i="4" s="1"/>
  <c r="AH414" i="4" s="1"/>
  <c r="AH415" i="4" s="1"/>
  <c r="AH416" i="4" s="1"/>
  <c r="AH417" i="4" s="1"/>
  <c r="AH418" i="4" s="1"/>
  <c r="AH419" i="4" s="1"/>
  <c r="AH420" i="4" s="1"/>
  <c r="AH421" i="4" s="1"/>
  <c r="AH422" i="4" s="1"/>
  <c r="AH423" i="4" s="1"/>
  <c r="AH424" i="4" s="1"/>
  <c r="AH425" i="4" s="1"/>
  <c r="AH426" i="4" s="1"/>
  <c r="AH427" i="4" s="1"/>
  <c r="AH428" i="4" s="1"/>
  <c r="AH429" i="4" s="1"/>
  <c r="AH430" i="4" s="1"/>
  <c r="AH431" i="4" s="1"/>
  <c r="AH432" i="4" s="1"/>
  <c r="AH433" i="4" s="1"/>
  <c r="AH434" i="4" s="1"/>
  <c r="AH435" i="4" s="1"/>
  <c r="AH436" i="4" s="1"/>
  <c r="AH437" i="4" s="1"/>
  <c r="AH438" i="4" s="1"/>
  <c r="AH439" i="4" s="1"/>
  <c r="AH440" i="4" s="1"/>
  <c r="AH441" i="4" s="1"/>
  <c r="AH442" i="4" s="1"/>
  <c r="AH443" i="4" s="1"/>
  <c r="AH444" i="4" s="1"/>
  <c r="AH445" i="4" s="1"/>
  <c r="AH446" i="4" s="1"/>
  <c r="AH447" i="4" s="1"/>
  <c r="AH448" i="4" s="1"/>
  <c r="AH449" i="4" s="1"/>
  <c r="AH450" i="4" s="1"/>
  <c r="AH451" i="4" s="1"/>
  <c r="AH452" i="4" s="1"/>
  <c r="AH453" i="4" s="1"/>
  <c r="AH454" i="4" s="1"/>
  <c r="AH455" i="4" s="1"/>
  <c r="AH456" i="4" s="1"/>
  <c r="AH457" i="4" s="1"/>
  <c r="AH458" i="4" s="1"/>
  <c r="AH268" i="4"/>
  <c r="AH269" i="4" s="1"/>
  <c r="AH270" i="4" s="1"/>
  <c r="AH271" i="4" s="1"/>
  <c r="AH272" i="4" s="1"/>
  <c r="AH273" i="4" s="1"/>
  <c r="AH274" i="4" s="1"/>
  <c r="AH275" i="4" s="1"/>
  <c r="AH276" i="4" s="1"/>
  <c r="AH277" i="4" s="1"/>
  <c r="AH278" i="4" s="1"/>
  <c r="AH279" i="4" s="1"/>
  <c r="AH280" i="4" s="1"/>
  <c r="AH281" i="4" s="1"/>
  <c r="AH282" i="4" s="1"/>
  <c r="AH283" i="4" s="1"/>
  <c r="AH284" i="4" s="1"/>
  <c r="AH285" i="4" s="1"/>
  <c r="AH286" i="4" s="1"/>
  <c r="AH287" i="4" s="1"/>
  <c r="AH288" i="4" s="1"/>
  <c r="AH289" i="4" s="1"/>
  <c r="AH290" i="4" s="1"/>
  <c r="AH291" i="4" s="1"/>
  <c r="AH19" i="4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H266" i="4" s="1"/>
  <c r="AH267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O4" i="4" l="1"/>
  <c r="AP4" i="4" s="1"/>
  <c r="AM6" i="4"/>
  <c r="AR5" i="4"/>
  <c r="G5" i="3"/>
  <c r="AC3" i="4"/>
  <c r="I8" i="5"/>
  <c r="J18" i="5" s="1"/>
  <c r="J17" i="5"/>
  <c r="J16" i="5"/>
  <c r="J14" i="5"/>
  <c r="J13" i="5"/>
  <c r="J12" i="5"/>
  <c r="J15" i="5"/>
  <c r="P26" i="3"/>
  <c r="P27" i="3" s="1"/>
  <c r="P28" i="3" s="1"/>
  <c r="P29" i="3" s="1"/>
  <c r="M5" i="4"/>
  <c r="X13" i="4"/>
  <c r="AN5" i="4" l="1"/>
  <c r="AO5" i="4" s="1"/>
  <c r="AP5" i="4" s="1"/>
  <c r="AM7" i="4"/>
  <c r="AQ6" i="4"/>
  <c r="AR6" i="4"/>
  <c r="AR7" i="4" s="1"/>
  <c r="AS5" i="4"/>
  <c r="M9" i="4"/>
  <c r="M10" i="4" s="1"/>
  <c r="AM8" i="4" l="1"/>
  <c r="AR8" i="4" s="1"/>
  <c r="AQ7" i="4"/>
  <c r="AS6" i="4"/>
  <c r="AS7" i="4" s="1"/>
  <c r="AN6" i="4"/>
  <c r="AO6" i="4" s="1"/>
  <c r="AP6" i="4" s="1"/>
  <c r="AN7" i="4" s="1"/>
  <c r="D15" i="3"/>
  <c r="P3" i="4"/>
  <c r="P4" i="4"/>
  <c r="P5" i="4"/>
  <c r="P6" i="4"/>
  <c r="P7" i="4"/>
  <c r="P8" i="4"/>
  <c r="P9" i="4"/>
  <c r="P10" i="4"/>
  <c r="P11" i="4"/>
  <c r="P12" i="4"/>
  <c r="P13" i="4"/>
  <c r="P18" i="4" s="1"/>
  <c r="P2" i="4"/>
  <c r="Q2" i="4" s="1"/>
  <c r="I17" i="5"/>
  <c r="I13" i="5"/>
  <c r="I14" i="5"/>
  <c r="I15" i="5"/>
  <c r="I16" i="5"/>
  <c r="I12" i="5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J162" i="4"/>
  <c r="J163" i="4"/>
  <c r="J164" i="4"/>
  <c r="J165" i="4"/>
  <c r="J166" i="4"/>
  <c r="J167" i="4"/>
  <c r="K167" i="4"/>
  <c r="K162" i="4"/>
  <c r="K163" i="4"/>
  <c r="K164" i="4"/>
  <c r="K165" i="4" s="1"/>
  <c r="K166" i="4" s="1"/>
  <c r="K153" i="4"/>
  <c r="K154" i="4"/>
  <c r="K155" i="4" s="1"/>
  <c r="K156" i="4" s="1"/>
  <c r="K157" i="4" s="1"/>
  <c r="K158" i="4" s="1"/>
  <c r="K159" i="4" s="1"/>
  <c r="K160" i="4" s="1"/>
  <c r="K161" i="4" s="1"/>
  <c r="J153" i="4"/>
  <c r="J154" i="4"/>
  <c r="J155" i="4"/>
  <c r="J156" i="4"/>
  <c r="J157" i="4"/>
  <c r="J158" i="4"/>
  <c r="J159" i="4"/>
  <c r="J160" i="4"/>
  <c r="J161" i="4"/>
  <c r="L144" i="4"/>
  <c r="L145" i="4"/>
  <c r="L146" i="4"/>
  <c r="L147" i="4"/>
  <c r="L148" i="4"/>
  <c r="L149" i="4"/>
  <c r="L150" i="4"/>
  <c r="L151" i="4"/>
  <c r="L152" i="4"/>
  <c r="K144" i="4"/>
  <c r="K145" i="4"/>
  <c r="K146" i="4" s="1"/>
  <c r="K147" i="4" s="1"/>
  <c r="K148" i="4" s="1"/>
  <c r="K149" i="4" s="1"/>
  <c r="K150" i="4" s="1"/>
  <c r="K151" i="4" s="1"/>
  <c r="K152" i="4" s="1"/>
  <c r="J144" i="4"/>
  <c r="J145" i="4"/>
  <c r="J146" i="4"/>
  <c r="J147" i="4"/>
  <c r="J148" i="4"/>
  <c r="J149" i="4"/>
  <c r="J150" i="4"/>
  <c r="J151" i="4"/>
  <c r="J152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K132" i="4"/>
  <c r="K133" i="4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J132" i="4"/>
  <c r="J133" i="4"/>
  <c r="J134" i="4"/>
  <c r="J135" i="4"/>
  <c r="J136" i="4"/>
  <c r="J137" i="4"/>
  <c r="J138" i="4"/>
  <c r="J139" i="4"/>
  <c r="J140" i="4"/>
  <c r="J141" i="4"/>
  <c r="J142" i="4"/>
  <c r="J143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J128" i="4"/>
  <c r="J129" i="4"/>
  <c r="J130" i="4"/>
  <c r="J131" i="4"/>
  <c r="K120" i="4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J120" i="4"/>
  <c r="J121" i="4"/>
  <c r="J122" i="4"/>
  <c r="J123" i="4"/>
  <c r="J124" i="4"/>
  <c r="J125" i="4"/>
  <c r="J126" i="4"/>
  <c r="J127" i="4"/>
  <c r="K110" i="4"/>
  <c r="K111" i="4" s="1"/>
  <c r="K112" i="4" s="1"/>
  <c r="K113" i="4" s="1"/>
  <c r="K114" i="4" s="1"/>
  <c r="K115" i="4" s="1"/>
  <c r="K116" i="4" s="1"/>
  <c r="K117" i="4" s="1"/>
  <c r="K118" i="4" s="1"/>
  <c r="K119" i="4" s="1"/>
  <c r="L109" i="4"/>
  <c r="K109" i="4"/>
  <c r="J109" i="4"/>
  <c r="J110" i="4"/>
  <c r="J111" i="4"/>
  <c r="J112" i="4"/>
  <c r="J113" i="4"/>
  <c r="J114" i="4"/>
  <c r="J115" i="4"/>
  <c r="J116" i="4"/>
  <c r="J117" i="4"/>
  <c r="J118" i="4"/>
  <c r="J119" i="4"/>
  <c r="L108" i="4"/>
  <c r="K108" i="4"/>
  <c r="J108" i="4"/>
  <c r="R38" i="4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20" i="4"/>
  <c r="R21" i="4"/>
  <c r="R22" i="4" s="1"/>
  <c r="R23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3" i="4"/>
  <c r="R2" i="4"/>
  <c r="M2" i="4"/>
  <c r="AK3" i="4" s="1"/>
  <c r="M3" i="4"/>
  <c r="L3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2" i="4"/>
  <c r="F7" i="3"/>
  <c r="AO7" i="4" l="1"/>
  <c r="AP7" i="4" s="1"/>
  <c r="AN8" i="4" s="1"/>
  <c r="AM9" i="4"/>
  <c r="AQ8" i="4"/>
  <c r="AS8" i="4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P25" i="4"/>
  <c r="P26" i="4" s="1"/>
  <c r="N38" i="4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P24" i="4"/>
  <c r="P17" i="4"/>
  <c r="P16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M4" i="4"/>
  <c r="AF14" i="4" s="1"/>
  <c r="L4" i="4"/>
  <c r="P23" i="4"/>
  <c r="P15" i="4"/>
  <c r="P22" i="4"/>
  <c r="P21" i="4"/>
  <c r="P20" i="4"/>
  <c r="P19" i="4"/>
  <c r="P14" i="4"/>
  <c r="K9" i="6"/>
  <c r="M9" i="6" s="1"/>
  <c r="AM10" i="4" l="1"/>
  <c r="AQ9" i="4"/>
  <c r="AR9" i="4"/>
  <c r="AR10" i="4" s="1"/>
  <c r="AO8" i="4"/>
  <c r="AP8" i="4" s="1"/>
  <c r="P27" i="4"/>
  <c r="O13" i="4"/>
  <c r="Y13" i="4" s="1"/>
  <c r="AD28" i="4"/>
  <c r="AD36" i="4"/>
  <c r="AD44" i="4"/>
  <c r="AD52" i="4"/>
  <c r="AD60" i="4"/>
  <c r="AD68" i="4"/>
  <c r="AD76" i="4"/>
  <c r="AD84" i="4"/>
  <c r="AD92" i="4"/>
  <c r="AD100" i="4"/>
  <c r="AD108" i="4"/>
  <c r="AD116" i="4"/>
  <c r="AD124" i="4"/>
  <c r="AD132" i="4"/>
  <c r="AD140" i="4"/>
  <c r="AD148" i="4"/>
  <c r="AD156" i="4"/>
  <c r="AD164" i="4"/>
  <c r="AD172" i="4"/>
  <c r="AD180" i="4"/>
  <c r="AD188" i="4"/>
  <c r="AD196" i="4"/>
  <c r="AD204" i="4"/>
  <c r="AD212" i="4"/>
  <c r="AD220" i="4"/>
  <c r="AD228" i="4"/>
  <c r="AD236" i="4"/>
  <c r="AD244" i="4"/>
  <c r="AD252" i="4"/>
  <c r="AD260" i="4"/>
  <c r="AD268" i="4"/>
  <c r="AD276" i="4"/>
  <c r="AD284" i="4"/>
  <c r="AD292" i="4"/>
  <c r="AD300" i="4"/>
  <c r="AD308" i="4"/>
  <c r="AD316" i="4"/>
  <c r="AD324" i="4"/>
  <c r="AD332" i="4"/>
  <c r="AD340" i="4"/>
  <c r="AD348" i="4"/>
  <c r="AD356" i="4"/>
  <c r="AD364" i="4"/>
  <c r="AD372" i="4"/>
  <c r="AD380" i="4"/>
  <c r="AD388" i="4"/>
  <c r="AD396" i="4"/>
  <c r="AD404" i="4"/>
  <c r="AD412" i="4"/>
  <c r="AD420" i="4"/>
  <c r="AD428" i="4"/>
  <c r="AD436" i="4"/>
  <c r="AD444" i="4"/>
  <c r="AD31" i="4"/>
  <c r="AD39" i="4"/>
  <c r="AD47" i="4"/>
  <c r="AD55" i="4"/>
  <c r="AD63" i="4"/>
  <c r="AD71" i="4"/>
  <c r="AD79" i="4"/>
  <c r="AD87" i="4"/>
  <c r="AD95" i="4"/>
  <c r="AD103" i="4"/>
  <c r="AD111" i="4"/>
  <c r="AD119" i="4"/>
  <c r="AD127" i="4"/>
  <c r="AD135" i="4"/>
  <c r="AD143" i="4"/>
  <c r="AD151" i="4"/>
  <c r="AD159" i="4"/>
  <c r="AD167" i="4"/>
  <c r="AD175" i="4"/>
  <c r="AD183" i="4"/>
  <c r="AD191" i="4"/>
  <c r="AD199" i="4"/>
  <c r="AD207" i="4"/>
  <c r="AD215" i="4"/>
  <c r="AD223" i="4"/>
  <c r="AD231" i="4"/>
  <c r="AD239" i="4"/>
  <c r="AD247" i="4"/>
  <c r="AD255" i="4"/>
  <c r="AD263" i="4"/>
  <c r="AD271" i="4"/>
  <c r="AD279" i="4"/>
  <c r="AD287" i="4"/>
  <c r="AD295" i="4"/>
  <c r="AD303" i="4"/>
  <c r="AD311" i="4"/>
  <c r="AD319" i="4"/>
  <c r="AD327" i="4"/>
  <c r="AD335" i="4"/>
  <c r="AD343" i="4"/>
  <c r="AD351" i="4"/>
  <c r="AD359" i="4"/>
  <c r="AD367" i="4"/>
  <c r="AD375" i="4"/>
  <c r="AD383" i="4"/>
  <c r="AD391" i="4"/>
  <c r="AD399" i="4"/>
  <c r="AD407" i="4"/>
  <c r="AD415" i="4"/>
  <c r="AD423" i="4"/>
  <c r="AD431" i="4"/>
  <c r="AD439" i="4"/>
  <c r="AD447" i="4"/>
  <c r="AD455" i="4"/>
  <c r="AD463" i="4"/>
  <c r="AD471" i="4"/>
  <c r="AD479" i="4"/>
  <c r="AD487" i="4"/>
  <c r="AD495" i="4"/>
  <c r="AD503" i="4"/>
  <c r="AD511" i="4"/>
  <c r="AD519" i="4"/>
  <c r="AD527" i="4"/>
  <c r="AD535" i="4"/>
  <c r="AD543" i="4"/>
  <c r="AD551" i="4"/>
  <c r="AD559" i="4"/>
  <c r="AD567" i="4"/>
  <c r="AD575" i="4"/>
  <c r="AD583" i="4"/>
  <c r="AD591" i="4"/>
  <c r="AD599" i="4"/>
  <c r="AD607" i="4"/>
  <c r="AD615" i="4"/>
  <c r="AD623" i="4"/>
  <c r="AD631" i="4"/>
  <c r="AD639" i="4"/>
  <c r="AD647" i="4"/>
  <c r="AD655" i="4"/>
  <c r="AD663" i="4"/>
  <c r="AD671" i="4"/>
  <c r="AD679" i="4"/>
  <c r="AD687" i="4"/>
  <c r="AD695" i="4"/>
  <c r="AD29" i="4"/>
  <c r="AD30" i="4"/>
  <c r="AD41" i="4"/>
  <c r="AD51" i="4"/>
  <c r="AD62" i="4"/>
  <c r="AD73" i="4"/>
  <c r="AD83" i="4"/>
  <c r="AD94" i="4"/>
  <c r="AD105" i="4"/>
  <c r="AD115" i="4"/>
  <c r="AD126" i="4"/>
  <c r="AD137" i="4"/>
  <c r="AD147" i="4"/>
  <c r="AD158" i="4"/>
  <c r="AD169" i="4"/>
  <c r="AD179" i="4"/>
  <c r="AD190" i="4"/>
  <c r="AD201" i="4"/>
  <c r="AD211" i="4"/>
  <c r="AD222" i="4"/>
  <c r="AD233" i="4"/>
  <c r="AD243" i="4"/>
  <c r="AD254" i="4"/>
  <c r="AD265" i="4"/>
  <c r="AD275" i="4"/>
  <c r="AD286" i="4"/>
  <c r="AD297" i="4"/>
  <c r="AD307" i="4"/>
  <c r="AD318" i="4"/>
  <c r="AD329" i="4"/>
  <c r="AD339" i="4"/>
  <c r="AD350" i="4"/>
  <c r="AD361" i="4"/>
  <c r="AD371" i="4"/>
  <c r="AD382" i="4"/>
  <c r="AD393" i="4"/>
  <c r="AD403" i="4"/>
  <c r="AD414" i="4"/>
  <c r="AD425" i="4"/>
  <c r="AD435" i="4"/>
  <c r="AD446" i="4"/>
  <c r="AD456" i="4"/>
  <c r="AD465" i="4"/>
  <c r="AD474" i="4"/>
  <c r="AD483" i="4"/>
  <c r="AD492" i="4"/>
  <c r="AD501" i="4"/>
  <c r="AD510" i="4"/>
  <c r="AD520" i="4"/>
  <c r="AD529" i="4"/>
  <c r="AD538" i="4"/>
  <c r="AD547" i="4"/>
  <c r="AD556" i="4"/>
  <c r="AD565" i="4"/>
  <c r="AD574" i="4"/>
  <c r="AD584" i="4"/>
  <c r="AD593" i="4"/>
  <c r="AD602" i="4"/>
  <c r="AD611" i="4"/>
  <c r="AD620" i="4"/>
  <c r="AD629" i="4"/>
  <c r="AD638" i="4"/>
  <c r="AD648" i="4"/>
  <c r="AD657" i="4"/>
  <c r="AD666" i="4"/>
  <c r="AD675" i="4"/>
  <c r="AD684" i="4"/>
  <c r="AD693" i="4"/>
  <c r="AD702" i="4"/>
  <c r="AD710" i="4"/>
  <c r="AD718" i="4"/>
  <c r="AD18" i="4"/>
  <c r="AD7" i="4"/>
  <c r="AI7" i="4" s="1"/>
  <c r="AD3" i="4"/>
  <c r="AI3" i="4" s="1"/>
  <c r="AD486" i="4"/>
  <c r="AD550" i="4"/>
  <c r="AD578" i="4"/>
  <c r="AD596" i="4"/>
  <c r="AD614" i="4"/>
  <c r="AD633" i="4"/>
  <c r="AD651" i="4"/>
  <c r="AD669" i="4"/>
  <c r="AD688" i="4"/>
  <c r="AD705" i="4"/>
  <c r="AD713" i="4"/>
  <c r="AD21" i="4"/>
  <c r="AD32" i="4"/>
  <c r="AD42" i="4"/>
  <c r="AD53" i="4"/>
  <c r="AD64" i="4"/>
  <c r="AD74" i="4"/>
  <c r="AD85" i="4"/>
  <c r="AD96" i="4"/>
  <c r="AD106" i="4"/>
  <c r="AD117" i="4"/>
  <c r="AD128" i="4"/>
  <c r="AD138" i="4"/>
  <c r="AD149" i="4"/>
  <c r="AD160" i="4"/>
  <c r="AD170" i="4"/>
  <c r="AD181" i="4"/>
  <c r="AD192" i="4"/>
  <c r="AD202" i="4"/>
  <c r="AD213" i="4"/>
  <c r="AD224" i="4"/>
  <c r="AD234" i="4"/>
  <c r="AD245" i="4"/>
  <c r="AD256" i="4"/>
  <c r="AD266" i="4"/>
  <c r="AD277" i="4"/>
  <c r="AD288" i="4"/>
  <c r="AD298" i="4"/>
  <c r="AD309" i="4"/>
  <c r="AD320" i="4"/>
  <c r="AD330" i="4"/>
  <c r="AD341" i="4"/>
  <c r="AD352" i="4"/>
  <c r="AD362" i="4"/>
  <c r="AD373" i="4"/>
  <c r="AD384" i="4"/>
  <c r="AD394" i="4"/>
  <c r="AD405" i="4"/>
  <c r="AD416" i="4"/>
  <c r="AD426" i="4"/>
  <c r="AD437" i="4"/>
  <c r="AD448" i="4"/>
  <c r="AD457" i="4"/>
  <c r="AD466" i="4"/>
  <c r="AD475" i="4"/>
  <c r="AD484" i="4"/>
  <c r="AD493" i="4"/>
  <c r="AD502" i="4"/>
  <c r="AD512" i="4"/>
  <c r="AD521" i="4"/>
  <c r="AD530" i="4"/>
  <c r="AD539" i="4"/>
  <c r="AD548" i="4"/>
  <c r="AD557" i="4"/>
  <c r="AD566" i="4"/>
  <c r="AD576" i="4"/>
  <c r="AD585" i="4"/>
  <c r="AD594" i="4"/>
  <c r="AD603" i="4"/>
  <c r="AD612" i="4"/>
  <c r="AD621" i="4"/>
  <c r="AD630" i="4"/>
  <c r="AD640" i="4"/>
  <c r="AD649" i="4"/>
  <c r="AD658" i="4"/>
  <c r="AD667" i="4"/>
  <c r="AD676" i="4"/>
  <c r="AD685" i="4"/>
  <c r="AD694" i="4"/>
  <c r="AD703" i="4"/>
  <c r="AD711" i="4"/>
  <c r="AD719" i="4"/>
  <c r="AD19" i="4"/>
  <c r="AD8" i="4"/>
  <c r="AI8" i="4" s="1"/>
  <c r="AD2" i="4"/>
  <c r="AI2" i="4" s="1"/>
  <c r="AD152" i="4"/>
  <c r="AD269" i="4"/>
  <c r="AD301" i="4"/>
  <c r="AD333" i="4"/>
  <c r="AD344" i="4"/>
  <c r="AD365" i="4"/>
  <c r="AD386" i="4"/>
  <c r="AD33" i="4"/>
  <c r="AD43" i="4"/>
  <c r="AD54" i="4"/>
  <c r="AD65" i="4"/>
  <c r="AD75" i="4"/>
  <c r="AD86" i="4"/>
  <c r="AD97" i="4"/>
  <c r="AD107" i="4"/>
  <c r="AD118" i="4"/>
  <c r="AD129" i="4"/>
  <c r="AD139" i="4"/>
  <c r="AD150" i="4"/>
  <c r="AD161" i="4"/>
  <c r="AD171" i="4"/>
  <c r="AD182" i="4"/>
  <c r="AD193" i="4"/>
  <c r="AD203" i="4"/>
  <c r="AD214" i="4"/>
  <c r="AD225" i="4"/>
  <c r="AD235" i="4"/>
  <c r="AD246" i="4"/>
  <c r="AD257" i="4"/>
  <c r="AD267" i="4"/>
  <c r="AD278" i="4"/>
  <c r="AD289" i="4"/>
  <c r="AD299" i="4"/>
  <c r="AD310" i="4"/>
  <c r="AD321" i="4"/>
  <c r="AD331" i="4"/>
  <c r="AD342" i="4"/>
  <c r="AD353" i="4"/>
  <c r="AD363" i="4"/>
  <c r="AD374" i="4"/>
  <c r="AD385" i="4"/>
  <c r="AD395" i="4"/>
  <c r="AD406" i="4"/>
  <c r="AD417" i="4"/>
  <c r="AD427" i="4"/>
  <c r="AD438" i="4"/>
  <c r="AD449" i="4"/>
  <c r="AD458" i="4"/>
  <c r="AD467" i="4"/>
  <c r="AD476" i="4"/>
  <c r="AD485" i="4"/>
  <c r="AD494" i="4"/>
  <c r="AD504" i="4"/>
  <c r="AD513" i="4"/>
  <c r="AD522" i="4"/>
  <c r="AD531" i="4"/>
  <c r="AD540" i="4"/>
  <c r="AD549" i="4"/>
  <c r="AD558" i="4"/>
  <c r="AD568" i="4"/>
  <c r="AD577" i="4"/>
  <c r="AD586" i="4"/>
  <c r="AD595" i="4"/>
  <c r="AD604" i="4"/>
  <c r="AD613" i="4"/>
  <c r="AD622" i="4"/>
  <c r="AD632" i="4"/>
  <c r="AD641" i="4"/>
  <c r="AD650" i="4"/>
  <c r="AD659" i="4"/>
  <c r="AD668" i="4"/>
  <c r="AD677" i="4"/>
  <c r="AD686" i="4"/>
  <c r="AD696" i="4"/>
  <c r="AD704" i="4"/>
  <c r="AD712" i="4"/>
  <c r="AD720" i="4"/>
  <c r="AD20" i="4"/>
  <c r="AD9" i="4"/>
  <c r="AI9" i="4" s="1"/>
  <c r="O2" i="4"/>
  <c r="T2" i="4" s="1"/>
  <c r="AD24" i="4"/>
  <c r="AD34" i="4"/>
  <c r="AD45" i="4"/>
  <c r="AD56" i="4"/>
  <c r="AD66" i="4"/>
  <c r="AD77" i="4"/>
  <c r="AD88" i="4"/>
  <c r="AD98" i="4"/>
  <c r="AD109" i="4"/>
  <c r="AD120" i="4"/>
  <c r="AD130" i="4"/>
  <c r="AD141" i="4"/>
  <c r="AD162" i="4"/>
  <c r="AD173" i="4"/>
  <c r="AD184" i="4"/>
  <c r="AD194" i="4"/>
  <c r="AD205" i="4"/>
  <c r="AD216" i="4"/>
  <c r="AD226" i="4"/>
  <c r="AD237" i="4"/>
  <c r="AD248" i="4"/>
  <c r="AD258" i="4"/>
  <c r="AD280" i="4"/>
  <c r="AD290" i="4"/>
  <c r="AD312" i="4"/>
  <c r="AD322" i="4"/>
  <c r="AD354" i="4"/>
  <c r="AD376" i="4"/>
  <c r="AD397" i="4"/>
  <c r="AD408" i="4"/>
  <c r="AD418" i="4"/>
  <c r="AD429" i="4"/>
  <c r="AD440" i="4"/>
  <c r="AD450" i="4"/>
  <c r="AD459" i="4"/>
  <c r="AD468" i="4"/>
  <c r="AD477" i="4"/>
  <c r="AD496" i="4"/>
  <c r="AD505" i="4"/>
  <c r="AD514" i="4"/>
  <c r="AD523" i="4"/>
  <c r="AD532" i="4"/>
  <c r="AD541" i="4"/>
  <c r="AD560" i="4"/>
  <c r="AD569" i="4"/>
  <c r="AD587" i="4"/>
  <c r="AD605" i="4"/>
  <c r="AD624" i="4"/>
  <c r="AD642" i="4"/>
  <c r="AD660" i="4"/>
  <c r="AD678" i="4"/>
  <c r="AD697" i="4"/>
  <c r="AD721" i="4"/>
  <c r="AD25" i="4"/>
  <c r="AD35" i="4"/>
  <c r="AD46" i="4"/>
  <c r="AD57" i="4"/>
  <c r="AD67" i="4"/>
  <c r="AD78" i="4"/>
  <c r="AD89" i="4"/>
  <c r="AD99" i="4"/>
  <c r="AD110" i="4"/>
  <c r="AD121" i="4"/>
  <c r="AD131" i="4"/>
  <c r="AD142" i="4"/>
  <c r="AD153" i="4"/>
  <c r="AD163" i="4"/>
  <c r="AD174" i="4"/>
  <c r="AD185" i="4"/>
  <c r="AD195" i="4"/>
  <c r="AD206" i="4"/>
  <c r="AD217" i="4"/>
  <c r="AD227" i="4"/>
  <c r="AD238" i="4"/>
  <c r="AD249" i="4"/>
  <c r="AD259" i="4"/>
  <c r="AD270" i="4"/>
  <c r="AD281" i="4"/>
  <c r="AD291" i="4"/>
  <c r="AD302" i="4"/>
  <c r="AD313" i="4"/>
  <c r="AD323" i="4"/>
  <c r="AD334" i="4"/>
  <c r="AD345" i="4"/>
  <c r="AD355" i="4"/>
  <c r="AD366" i="4"/>
  <c r="AD377" i="4"/>
  <c r="AD387" i="4"/>
  <c r="AD398" i="4"/>
  <c r="AD409" i="4"/>
  <c r="AD419" i="4"/>
  <c r="AD430" i="4"/>
  <c r="AD441" i="4"/>
  <c r="AD451" i="4"/>
  <c r="AD460" i="4"/>
  <c r="AD469" i="4"/>
  <c r="AD478" i="4"/>
  <c r="AD488" i="4"/>
  <c r="AD497" i="4"/>
  <c r="AD506" i="4"/>
  <c r="AD515" i="4"/>
  <c r="AD38" i="4"/>
  <c r="AD69" i="4"/>
  <c r="AD93" i="4"/>
  <c r="AD123" i="4"/>
  <c r="AD154" i="4"/>
  <c r="AD178" i="4"/>
  <c r="AD209" i="4"/>
  <c r="AD240" i="4"/>
  <c r="AD264" i="4"/>
  <c r="AD294" i="4"/>
  <c r="AD325" i="4"/>
  <c r="AD349" i="4"/>
  <c r="AD379" i="4"/>
  <c r="AD410" i="4"/>
  <c r="AD434" i="4"/>
  <c r="AD462" i="4"/>
  <c r="AD489" i="4"/>
  <c r="AD509" i="4"/>
  <c r="AD533" i="4"/>
  <c r="AD552" i="4"/>
  <c r="AD570" i="4"/>
  <c r="AD588" i="4"/>
  <c r="AD606" i="4"/>
  <c r="AD625" i="4"/>
  <c r="AD643" i="4"/>
  <c r="AD661" i="4"/>
  <c r="AD680" i="4"/>
  <c r="AD698" i="4"/>
  <c r="AD714" i="4"/>
  <c r="AD22" i="4"/>
  <c r="AD4" i="4"/>
  <c r="AI4" i="4" s="1"/>
  <c r="AD40" i="4"/>
  <c r="AD70" i="4"/>
  <c r="AD101" i="4"/>
  <c r="AD125" i="4"/>
  <c r="AD155" i="4"/>
  <c r="AD186" i="4"/>
  <c r="AD210" i="4"/>
  <c r="AD241" i="4"/>
  <c r="AD272" i="4"/>
  <c r="AD296" i="4"/>
  <c r="AD326" i="4"/>
  <c r="AD357" i="4"/>
  <c r="AD381" i="4"/>
  <c r="AD411" i="4"/>
  <c r="AD442" i="4"/>
  <c r="AD464" i="4"/>
  <c r="AD490" i="4"/>
  <c r="AD516" i="4"/>
  <c r="AD534" i="4"/>
  <c r="AD553" i="4"/>
  <c r="AD571" i="4"/>
  <c r="AD589" i="4"/>
  <c r="AD608" i="4"/>
  <c r="AD626" i="4"/>
  <c r="AD644" i="4"/>
  <c r="AD662" i="4"/>
  <c r="AD681" i="4"/>
  <c r="AD699" i="4"/>
  <c r="AD715" i="4"/>
  <c r="AD23" i="4"/>
  <c r="AD49" i="4"/>
  <c r="AD80" i="4"/>
  <c r="AD104" i="4"/>
  <c r="AD134" i="4"/>
  <c r="AD165" i="4"/>
  <c r="AD189" i="4"/>
  <c r="AD219" i="4"/>
  <c r="AD250" i="4"/>
  <c r="AD274" i="4"/>
  <c r="AD305" i="4"/>
  <c r="AD336" i="4"/>
  <c r="AD390" i="4"/>
  <c r="AD445" i="4"/>
  <c r="AD498" i="4"/>
  <c r="AD518" i="4"/>
  <c r="AD555" i="4"/>
  <c r="AD592" i="4"/>
  <c r="AD628" i="4"/>
  <c r="AD665" i="4"/>
  <c r="AD701" i="4"/>
  <c r="AD6" i="4"/>
  <c r="AI6" i="4" s="1"/>
  <c r="AD81" i="4"/>
  <c r="AD48" i="4"/>
  <c r="AD72" i="4"/>
  <c r="AD102" i="4"/>
  <c r="AD133" i="4"/>
  <c r="AD157" i="4"/>
  <c r="AD187" i="4"/>
  <c r="AD218" i="4"/>
  <c r="AD242" i="4"/>
  <c r="AD273" i="4"/>
  <c r="AD304" i="4"/>
  <c r="AD328" i="4"/>
  <c r="AD358" i="4"/>
  <c r="AD389" i="4"/>
  <c r="AD413" i="4"/>
  <c r="AD443" i="4"/>
  <c r="AD470" i="4"/>
  <c r="AD491" i="4"/>
  <c r="AD517" i="4"/>
  <c r="AD536" i="4"/>
  <c r="AD554" i="4"/>
  <c r="AD572" i="4"/>
  <c r="AD590" i="4"/>
  <c r="AD609" i="4"/>
  <c r="AD627" i="4"/>
  <c r="AD645" i="4"/>
  <c r="AD664" i="4"/>
  <c r="AD682" i="4"/>
  <c r="AD700" i="4"/>
  <c r="AD716" i="4"/>
  <c r="AD5" i="4"/>
  <c r="AI5" i="4" s="1"/>
  <c r="AD360" i="4"/>
  <c r="AD421" i="4"/>
  <c r="AD472" i="4"/>
  <c r="AD537" i="4"/>
  <c r="AD573" i="4"/>
  <c r="AD610" i="4"/>
  <c r="AD646" i="4"/>
  <c r="AD683" i="4"/>
  <c r="AD717" i="4"/>
  <c r="AD50" i="4"/>
  <c r="AD112" i="4"/>
  <c r="AD27" i="4"/>
  <c r="AD113" i="4"/>
  <c r="AD168" i="4"/>
  <c r="AD229" i="4"/>
  <c r="AD283" i="4"/>
  <c r="AD338" i="4"/>
  <c r="AD400" i="4"/>
  <c r="AD453" i="4"/>
  <c r="AD500" i="4"/>
  <c r="AD544" i="4"/>
  <c r="AD580" i="4"/>
  <c r="AD617" i="4"/>
  <c r="AD653" i="4"/>
  <c r="AD690" i="4"/>
  <c r="AD15" i="4"/>
  <c r="AD37" i="4"/>
  <c r="AD114" i="4"/>
  <c r="AD176" i="4"/>
  <c r="AD230" i="4"/>
  <c r="AD285" i="4"/>
  <c r="AD346" i="4"/>
  <c r="AD401" i="4"/>
  <c r="AD454" i="4"/>
  <c r="AD507" i="4"/>
  <c r="AD545" i="4"/>
  <c r="AD581" i="4"/>
  <c r="AD618" i="4"/>
  <c r="AD654" i="4"/>
  <c r="AD691" i="4"/>
  <c r="AD16" i="4"/>
  <c r="AD232" i="4"/>
  <c r="AD347" i="4"/>
  <c r="AD461" i="4"/>
  <c r="AD508" i="4"/>
  <c r="AD582" i="4"/>
  <c r="AD619" i="4"/>
  <c r="AD692" i="4"/>
  <c r="AD17" i="4"/>
  <c r="AD58" i="4"/>
  <c r="AD122" i="4"/>
  <c r="AD177" i="4"/>
  <c r="AD293" i="4"/>
  <c r="AD402" i="4"/>
  <c r="AD546" i="4"/>
  <c r="AD656" i="4"/>
  <c r="AD59" i="4"/>
  <c r="AD136" i="4"/>
  <c r="AD197" i="4"/>
  <c r="AD251" i="4"/>
  <c r="AD306" i="4"/>
  <c r="AD368" i="4"/>
  <c r="AD422" i="4"/>
  <c r="AD473" i="4"/>
  <c r="AD524" i="4"/>
  <c r="AD561" i="4"/>
  <c r="AD597" i="4"/>
  <c r="AD634" i="4"/>
  <c r="AD670" i="4"/>
  <c r="AD706" i="4"/>
  <c r="AD10" i="4"/>
  <c r="AI10" i="4" s="1"/>
  <c r="AD673" i="4"/>
  <c r="AD12" i="4"/>
  <c r="AI12" i="4" s="1"/>
  <c r="AD262" i="4"/>
  <c r="AD378" i="4"/>
  <c r="AD482" i="4"/>
  <c r="AD528" i="4"/>
  <c r="AD601" i="4"/>
  <c r="AD674" i="4"/>
  <c r="AD709" i="4"/>
  <c r="AD91" i="4"/>
  <c r="AD166" i="4"/>
  <c r="AD282" i="4"/>
  <c r="AD337" i="4"/>
  <c r="AD392" i="4"/>
  <c r="AD499" i="4"/>
  <c r="AD579" i="4"/>
  <c r="AD652" i="4"/>
  <c r="AD689" i="4"/>
  <c r="AD61" i="4"/>
  <c r="AD144" i="4"/>
  <c r="AD198" i="4"/>
  <c r="AD253" i="4"/>
  <c r="AD314" i="4"/>
  <c r="AD369" i="4"/>
  <c r="AD424" i="4"/>
  <c r="AD480" i="4"/>
  <c r="AD525" i="4"/>
  <c r="AD562" i="4"/>
  <c r="AD598" i="4"/>
  <c r="AD635" i="4"/>
  <c r="AD672" i="4"/>
  <c r="AD707" i="4"/>
  <c r="AD11" i="4"/>
  <c r="AI11" i="4" s="1"/>
  <c r="AD82" i="4"/>
  <c r="AD145" i="4"/>
  <c r="AD200" i="4"/>
  <c r="AD261" i="4"/>
  <c r="AD315" i="4"/>
  <c r="AD370" i="4"/>
  <c r="AD432" i="4"/>
  <c r="AD481" i="4"/>
  <c r="AD526" i="4"/>
  <c r="AD563" i="4"/>
  <c r="AD600" i="4"/>
  <c r="AD636" i="4"/>
  <c r="AD708" i="4"/>
  <c r="AD90" i="4"/>
  <c r="AD146" i="4"/>
  <c r="AD208" i="4"/>
  <c r="AD317" i="4"/>
  <c r="AD433" i="4"/>
  <c r="AD564" i="4"/>
  <c r="AD637" i="4"/>
  <c r="AD13" i="4"/>
  <c r="AI13" i="4" s="1"/>
  <c r="AD26" i="4"/>
  <c r="AD221" i="4"/>
  <c r="AD452" i="4"/>
  <c r="AD542" i="4"/>
  <c r="AD616" i="4"/>
  <c r="AD14" i="4"/>
  <c r="AF21" i="4"/>
  <c r="AF24" i="4"/>
  <c r="AF20" i="4"/>
  <c r="AF16" i="4"/>
  <c r="AF19" i="4"/>
  <c r="AI19" i="4" s="1"/>
  <c r="AF23" i="4"/>
  <c r="AF15" i="4"/>
  <c r="AF17" i="4"/>
  <c r="AF18" i="4"/>
  <c r="AF25" i="4"/>
  <c r="AF22" i="4"/>
  <c r="AF30" i="4"/>
  <c r="AF35" i="4"/>
  <c r="AF26" i="4"/>
  <c r="AF37" i="4"/>
  <c r="AF31" i="4"/>
  <c r="AF28" i="4"/>
  <c r="AF32" i="4"/>
  <c r="AF36" i="4"/>
  <c r="AF29" i="4"/>
  <c r="AF33" i="4"/>
  <c r="AF34" i="4"/>
  <c r="AF27" i="4"/>
  <c r="AF46" i="4"/>
  <c r="AF42" i="4"/>
  <c r="AF39" i="4"/>
  <c r="AF38" i="4"/>
  <c r="AF47" i="4"/>
  <c r="AF45" i="4"/>
  <c r="AF40" i="4"/>
  <c r="AF43" i="4"/>
  <c r="AF49" i="4"/>
  <c r="AF48" i="4"/>
  <c r="AF44" i="4"/>
  <c r="AF41" i="4"/>
  <c r="AI41" i="4" s="1"/>
  <c r="AF51" i="4"/>
  <c r="AI51" i="4" s="1"/>
  <c r="AF59" i="4"/>
  <c r="AF52" i="4"/>
  <c r="AF56" i="4"/>
  <c r="AF61" i="4"/>
  <c r="AF54" i="4"/>
  <c r="AI54" i="4" s="1"/>
  <c r="AF57" i="4"/>
  <c r="AF58" i="4"/>
  <c r="AF50" i="4"/>
  <c r="AF53" i="4"/>
  <c r="AF55" i="4"/>
  <c r="AF60" i="4"/>
  <c r="AF66" i="4"/>
  <c r="AF70" i="4"/>
  <c r="AF62" i="4"/>
  <c r="AF63" i="4"/>
  <c r="AF71" i="4"/>
  <c r="AF68" i="4"/>
  <c r="AI68" i="4" s="1"/>
  <c r="AF64" i="4"/>
  <c r="AF69" i="4"/>
  <c r="AF72" i="4"/>
  <c r="AF65" i="4"/>
  <c r="AF73" i="4"/>
  <c r="AF67" i="4"/>
  <c r="AF83" i="4"/>
  <c r="AF79" i="4"/>
  <c r="AI79" i="4" s="1"/>
  <c r="AF77" i="4"/>
  <c r="AF78" i="4"/>
  <c r="AF85" i="4"/>
  <c r="AF80" i="4"/>
  <c r="AF82" i="4"/>
  <c r="AF74" i="4"/>
  <c r="AF76" i="4"/>
  <c r="AF84" i="4"/>
  <c r="AF81" i="4"/>
  <c r="AF75" i="4"/>
  <c r="AF90" i="4"/>
  <c r="AF97" i="4"/>
  <c r="AF94" i="4"/>
  <c r="AF86" i="4"/>
  <c r="AF87" i="4"/>
  <c r="AI87" i="4" s="1"/>
  <c r="AF91" i="4"/>
  <c r="AF95" i="4"/>
  <c r="AF93" i="4"/>
  <c r="AF88" i="4"/>
  <c r="AF92" i="4"/>
  <c r="AF96" i="4"/>
  <c r="AF89" i="4"/>
  <c r="AF107" i="4"/>
  <c r="AF102" i="4"/>
  <c r="AF101" i="4"/>
  <c r="AI101" i="4" s="1"/>
  <c r="AF98" i="4"/>
  <c r="AI98" i="4" s="1"/>
  <c r="AF100" i="4"/>
  <c r="AF103" i="4"/>
  <c r="AF108" i="4"/>
  <c r="AF104" i="4"/>
  <c r="AF109" i="4"/>
  <c r="AF105" i="4"/>
  <c r="AF106" i="4"/>
  <c r="AF99" i="4"/>
  <c r="AF114" i="4"/>
  <c r="AF118" i="4"/>
  <c r="AF110" i="4"/>
  <c r="AF111" i="4"/>
  <c r="AF115" i="4"/>
  <c r="AF119" i="4"/>
  <c r="AF116" i="4"/>
  <c r="AF112" i="4"/>
  <c r="AF117" i="4"/>
  <c r="AF120" i="4"/>
  <c r="AF113" i="4"/>
  <c r="AF121" i="4"/>
  <c r="AF131" i="4"/>
  <c r="AF132" i="4"/>
  <c r="AI132" i="4" s="1"/>
  <c r="AF123" i="4"/>
  <c r="AF126" i="4"/>
  <c r="AI126" i="4" s="1"/>
  <c r="AF133" i="4"/>
  <c r="AF127" i="4"/>
  <c r="AI127" i="4" s="1"/>
  <c r="AF129" i="4"/>
  <c r="AF122" i="4"/>
  <c r="AF124" i="4"/>
  <c r="AF125" i="4"/>
  <c r="AF130" i="4"/>
  <c r="AF128" i="4"/>
  <c r="AF138" i="4"/>
  <c r="AF137" i="4"/>
  <c r="AF142" i="4"/>
  <c r="AF134" i="4"/>
  <c r="AF140" i="4"/>
  <c r="AF144" i="4"/>
  <c r="AF145" i="4"/>
  <c r="AF135" i="4"/>
  <c r="AF139" i="4"/>
  <c r="AF141" i="4"/>
  <c r="AF143" i="4"/>
  <c r="AI143" i="4" s="1"/>
  <c r="AF136" i="4"/>
  <c r="AF155" i="4"/>
  <c r="AF149" i="4"/>
  <c r="AF151" i="4"/>
  <c r="AF157" i="4"/>
  <c r="AF147" i="4"/>
  <c r="AF150" i="4"/>
  <c r="AF152" i="4"/>
  <c r="AF154" i="4"/>
  <c r="AF146" i="4"/>
  <c r="AF148" i="4"/>
  <c r="AF156" i="4"/>
  <c r="AF153" i="4"/>
  <c r="AF162" i="4"/>
  <c r="AF163" i="4"/>
  <c r="AF164" i="4"/>
  <c r="AF160" i="4"/>
  <c r="AI160" i="4" s="1"/>
  <c r="AF161" i="4"/>
  <c r="AF166" i="4"/>
  <c r="AF158" i="4"/>
  <c r="AI158" i="4" s="1"/>
  <c r="AF168" i="4"/>
  <c r="AF159" i="4"/>
  <c r="AF167" i="4"/>
  <c r="AF165" i="4"/>
  <c r="AF169" i="4"/>
  <c r="AF179" i="4"/>
  <c r="AF174" i="4"/>
  <c r="AF181" i="4"/>
  <c r="AF170" i="4"/>
  <c r="AF172" i="4"/>
  <c r="AF175" i="4"/>
  <c r="AF180" i="4"/>
  <c r="AI180" i="4" s="1"/>
  <c r="AF176" i="4"/>
  <c r="AF173" i="4"/>
  <c r="AF177" i="4"/>
  <c r="AF171" i="4"/>
  <c r="AF178" i="4"/>
  <c r="AF186" i="4"/>
  <c r="AF190" i="4"/>
  <c r="AI190" i="4" s="1"/>
  <c r="AF182" i="4"/>
  <c r="AF183" i="4"/>
  <c r="AF187" i="4"/>
  <c r="AF191" i="4"/>
  <c r="AF189" i="4"/>
  <c r="AF184" i="4"/>
  <c r="AF188" i="4"/>
  <c r="AF193" i="4"/>
  <c r="AF192" i="4"/>
  <c r="AF185" i="4"/>
  <c r="AF202" i="4"/>
  <c r="AF198" i="4"/>
  <c r="AF205" i="4"/>
  <c r="AF200" i="4"/>
  <c r="AF195" i="4"/>
  <c r="AF203" i="4"/>
  <c r="AF204" i="4"/>
  <c r="AF201" i="4"/>
  <c r="AF196" i="4"/>
  <c r="AF197" i="4"/>
  <c r="AF194" i="4"/>
  <c r="AF199" i="4"/>
  <c r="AF208" i="4"/>
  <c r="AF216" i="4"/>
  <c r="AI216" i="4" s="1"/>
  <c r="AF206" i="4"/>
  <c r="AF211" i="4"/>
  <c r="AI211" i="4" s="1"/>
  <c r="AF212" i="4"/>
  <c r="AF207" i="4"/>
  <c r="AI207" i="4" s="1"/>
  <c r="AF210" i="4"/>
  <c r="AF209" i="4"/>
  <c r="AF214" i="4"/>
  <c r="AF217" i="4"/>
  <c r="AF213" i="4"/>
  <c r="AF215" i="4"/>
  <c r="AF223" i="4"/>
  <c r="AF226" i="4"/>
  <c r="AF224" i="4"/>
  <c r="AF219" i="4"/>
  <c r="AF222" i="4"/>
  <c r="AF221" i="4"/>
  <c r="AF227" i="4"/>
  <c r="AF225" i="4"/>
  <c r="AF229" i="4"/>
  <c r="AF220" i="4"/>
  <c r="AF218" i="4"/>
  <c r="AF228" i="4"/>
  <c r="AF232" i="4"/>
  <c r="AF240" i="4"/>
  <c r="AF241" i="4"/>
  <c r="AF235" i="4"/>
  <c r="AF238" i="4"/>
  <c r="AF237" i="4"/>
  <c r="AF239" i="4"/>
  <c r="AF234" i="4"/>
  <c r="AF236" i="4"/>
  <c r="AF230" i="4"/>
  <c r="AF231" i="4"/>
  <c r="AF233" i="4"/>
  <c r="AF247" i="4"/>
  <c r="AF250" i="4"/>
  <c r="AF248" i="4"/>
  <c r="AF243" i="4"/>
  <c r="AF251" i="4"/>
  <c r="AF244" i="4"/>
  <c r="AI244" i="4" s="1"/>
  <c r="AF252" i="4"/>
  <c r="AF246" i="4"/>
  <c r="AF242" i="4"/>
  <c r="AF253" i="4"/>
  <c r="AF249" i="4"/>
  <c r="AF245" i="4"/>
  <c r="AF256" i="4"/>
  <c r="AF254" i="4"/>
  <c r="AF262" i="4"/>
  <c r="AF265" i="4"/>
  <c r="AF258" i="4"/>
  <c r="AF264" i="4"/>
  <c r="AI264" i="4" s="1"/>
  <c r="AF257" i="4"/>
  <c r="AF259" i="4"/>
  <c r="AF260" i="4"/>
  <c r="AF261" i="4"/>
  <c r="AF255" i="4"/>
  <c r="AF263" i="4"/>
  <c r="AF271" i="4"/>
  <c r="AI271" i="4" s="1"/>
  <c r="AF272" i="4"/>
  <c r="AF270" i="4"/>
  <c r="AF273" i="4"/>
  <c r="AF268" i="4"/>
  <c r="AF269" i="4"/>
  <c r="AI269" i="4" s="1"/>
  <c r="AF274" i="4"/>
  <c r="AI274" i="4" s="1"/>
  <c r="AF277" i="4"/>
  <c r="AF267" i="4"/>
  <c r="AF275" i="4"/>
  <c r="AF276" i="4"/>
  <c r="AF266" i="4"/>
  <c r="AF282" i="4"/>
  <c r="AI282" i="4" s="1"/>
  <c r="AF288" i="4"/>
  <c r="AF281" i="4"/>
  <c r="AF286" i="4"/>
  <c r="AF279" i="4"/>
  <c r="AI279" i="4" s="1"/>
  <c r="AF278" i="4"/>
  <c r="AF284" i="4"/>
  <c r="AF289" i="4"/>
  <c r="AF280" i="4"/>
  <c r="AF283" i="4"/>
  <c r="AF285" i="4"/>
  <c r="AF287" i="4"/>
  <c r="AF295" i="4"/>
  <c r="AF296" i="4"/>
  <c r="AI296" i="4" s="1"/>
  <c r="AF291" i="4"/>
  <c r="AI291" i="4" s="1"/>
  <c r="AF299" i="4"/>
  <c r="AF292" i="4"/>
  <c r="AF301" i="4"/>
  <c r="AF298" i="4"/>
  <c r="AF290" i="4"/>
  <c r="AF300" i="4"/>
  <c r="AF297" i="4"/>
  <c r="AI297" i="4" s="1"/>
  <c r="AF294" i="4"/>
  <c r="AI294" i="4" s="1"/>
  <c r="AF293" i="4"/>
  <c r="AF304" i="4"/>
  <c r="AF306" i="4"/>
  <c r="AF312" i="4"/>
  <c r="AF302" i="4"/>
  <c r="AF307" i="4"/>
  <c r="AI307" i="4" s="1"/>
  <c r="AF313" i="4"/>
  <c r="AF311" i="4"/>
  <c r="AF305" i="4"/>
  <c r="AF308" i="4"/>
  <c r="AF303" i="4"/>
  <c r="AF310" i="4"/>
  <c r="AF309" i="4"/>
  <c r="AF319" i="4"/>
  <c r="AF320" i="4"/>
  <c r="AF318" i="4"/>
  <c r="AF323" i="4"/>
  <c r="AF314" i="4"/>
  <c r="AF317" i="4"/>
  <c r="AF322" i="4"/>
  <c r="AF316" i="4"/>
  <c r="AF325" i="4"/>
  <c r="AF315" i="4"/>
  <c r="AF321" i="4"/>
  <c r="AF324" i="4"/>
  <c r="AF328" i="4"/>
  <c r="AF336" i="4"/>
  <c r="AF326" i="4"/>
  <c r="AF331" i="4"/>
  <c r="AI331" i="4" s="1"/>
  <c r="AF332" i="4"/>
  <c r="AF327" i="4"/>
  <c r="AF330" i="4"/>
  <c r="AF329" i="4"/>
  <c r="AF335" i="4"/>
  <c r="AI335" i="4" s="1"/>
  <c r="AF337" i="4"/>
  <c r="AF334" i="4"/>
  <c r="AF333" i="4"/>
  <c r="AI333" i="4" s="1"/>
  <c r="AF343" i="4"/>
  <c r="AI343" i="4" s="1"/>
  <c r="AF345" i="4"/>
  <c r="AF341" i="4"/>
  <c r="AF346" i="4"/>
  <c r="AF344" i="4"/>
  <c r="AF347" i="4"/>
  <c r="AF348" i="4"/>
  <c r="AF349" i="4"/>
  <c r="AF339" i="4"/>
  <c r="AF342" i="4"/>
  <c r="AF338" i="4"/>
  <c r="AI338" i="4" s="1"/>
  <c r="AF340" i="4"/>
  <c r="AF352" i="4"/>
  <c r="AF354" i="4"/>
  <c r="AF360" i="4"/>
  <c r="AF350" i="4"/>
  <c r="AF355" i="4"/>
  <c r="AI355" i="4" s="1"/>
  <c r="AF361" i="4"/>
  <c r="AF357" i="4"/>
  <c r="AF353" i="4"/>
  <c r="AF356" i="4"/>
  <c r="AF351" i="4"/>
  <c r="AF358" i="4"/>
  <c r="AF359" i="4"/>
  <c r="AF367" i="4"/>
  <c r="AF368" i="4"/>
  <c r="AF363" i="4"/>
  <c r="AI363" i="4" s="1"/>
  <c r="AF369" i="4"/>
  <c r="AF362" i="4"/>
  <c r="AF370" i="4"/>
  <c r="AF371" i="4"/>
  <c r="AF372" i="4"/>
  <c r="AI372" i="4" s="1"/>
  <c r="AF373" i="4"/>
  <c r="AF366" i="4"/>
  <c r="AF364" i="4"/>
  <c r="AF365" i="4"/>
  <c r="AF376" i="4"/>
  <c r="AF384" i="4"/>
  <c r="AF374" i="4"/>
  <c r="AF382" i="4"/>
  <c r="AI382" i="4" s="1"/>
  <c r="AF381" i="4"/>
  <c r="AF383" i="4"/>
  <c r="AF378" i="4"/>
  <c r="AF377" i="4"/>
  <c r="AF379" i="4"/>
  <c r="AF385" i="4"/>
  <c r="AF375" i="4"/>
  <c r="AF380" i="4"/>
  <c r="AF391" i="4"/>
  <c r="AF386" i="4"/>
  <c r="AF390" i="4"/>
  <c r="AF389" i="4"/>
  <c r="AF394" i="4"/>
  <c r="AF392" i="4"/>
  <c r="AF387" i="4"/>
  <c r="AF393" i="4"/>
  <c r="AF395" i="4"/>
  <c r="AF388" i="4"/>
  <c r="AI388" i="4" s="1"/>
  <c r="AF396" i="4"/>
  <c r="AF397" i="4"/>
  <c r="AF400" i="4"/>
  <c r="AF406" i="4"/>
  <c r="AF409" i="4"/>
  <c r="AF407" i="4"/>
  <c r="AF402" i="4"/>
  <c r="AF408" i="4"/>
  <c r="AI408" i="4" s="1"/>
  <c r="AF398" i="4"/>
  <c r="AF403" i="4"/>
  <c r="AF404" i="4"/>
  <c r="AF399" i="4"/>
  <c r="AF401" i="4"/>
  <c r="AF405" i="4"/>
  <c r="AF415" i="4"/>
  <c r="AF411" i="4"/>
  <c r="AF419" i="4"/>
  <c r="AF410" i="4"/>
  <c r="AF413" i="4"/>
  <c r="AF421" i="4"/>
  <c r="AF418" i="4"/>
  <c r="AF416" i="4"/>
  <c r="AI416" i="4" s="1"/>
  <c r="AF414" i="4"/>
  <c r="AF417" i="4"/>
  <c r="AF412" i="4"/>
  <c r="AF420" i="4"/>
  <c r="AF424" i="4"/>
  <c r="AF427" i="4"/>
  <c r="AF428" i="4"/>
  <c r="AI428" i="4" s="1"/>
  <c r="AF423" i="4"/>
  <c r="AF426" i="4"/>
  <c r="AI426" i="4" s="1"/>
  <c r="AF432" i="4"/>
  <c r="AF422" i="4"/>
  <c r="AF430" i="4"/>
  <c r="AF425" i="4"/>
  <c r="AF433" i="4"/>
  <c r="AF429" i="4"/>
  <c r="AF431" i="4"/>
  <c r="AF439" i="4"/>
  <c r="AF442" i="4"/>
  <c r="AF440" i="4"/>
  <c r="AF435" i="4"/>
  <c r="AF438" i="4"/>
  <c r="AF436" i="4"/>
  <c r="AI436" i="4" s="1"/>
  <c r="AF434" i="4"/>
  <c r="AF445" i="4"/>
  <c r="AF443" i="4"/>
  <c r="AF437" i="4"/>
  <c r="AI437" i="4" s="1"/>
  <c r="AF441" i="4"/>
  <c r="AF444" i="4"/>
  <c r="AF447" i="4"/>
  <c r="AF449" i="4"/>
  <c r="AF455" i="4"/>
  <c r="AI455" i="4" s="1"/>
  <c r="AF457" i="4"/>
  <c r="AF448" i="4"/>
  <c r="AF456" i="4"/>
  <c r="AF454" i="4"/>
  <c r="AF451" i="4"/>
  <c r="AF450" i="4"/>
  <c r="AF453" i="4"/>
  <c r="AF446" i="4"/>
  <c r="AF452" i="4"/>
  <c r="AF469" i="4"/>
  <c r="AF463" i="4"/>
  <c r="AI463" i="4" s="1"/>
  <c r="AF466" i="4"/>
  <c r="AF464" i="4"/>
  <c r="AF459" i="4"/>
  <c r="AF460" i="4"/>
  <c r="AF465" i="4"/>
  <c r="AF458" i="4"/>
  <c r="AF461" i="4"/>
  <c r="AF462" i="4"/>
  <c r="AF467" i="4"/>
  <c r="AF468" i="4"/>
  <c r="AF471" i="4"/>
  <c r="AF479" i="4"/>
  <c r="AF474" i="4"/>
  <c r="AF470" i="4"/>
  <c r="AF477" i="4"/>
  <c r="AI477" i="4" s="1"/>
  <c r="AF473" i="4"/>
  <c r="AI473" i="4" s="1"/>
  <c r="AF472" i="4"/>
  <c r="AF480" i="4"/>
  <c r="AF478" i="4"/>
  <c r="AF476" i="4"/>
  <c r="AI476" i="4" s="1"/>
  <c r="AF481" i="4"/>
  <c r="AF475" i="4"/>
  <c r="AF489" i="4"/>
  <c r="AF487" i="4"/>
  <c r="AF482" i="4"/>
  <c r="AF485" i="4"/>
  <c r="AF490" i="4"/>
  <c r="AF488" i="4"/>
  <c r="AI488" i="4" s="1"/>
  <c r="AF483" i="4"/>
  <c r="AF491" i="4"/>
  <c r="AF484" i="4"/>
  <c r="AF492" i="4"/>
  <c r="AF486" i="4"/>
  <c r="AI486" i="4" s="1"/>
  <c r="AF493" i="4"/>
  <c r="AF495" i="4"/>
  <c r="AF497" i="4"/>
  <c r="AF503" i="4"/>
  <c r="AF505" i="4"/>
  <c r="AF498" i="4"/>
  <c r="AF494" i="4"/>
  <c r="AF496" i="4"/>
  <c r="AF499" i="4"/>
  <c r="AF501" i="4"/>
  <c r="AF504" i="4"/>
  <c r="AF502" i="4"/>
  <c r="AF500" i="4"/>
  <c r="AF517" i="4"/>
  <c r="AF513" i="4"/>
  <c r="AI513" i="4" s="1"/>
  <c r="AF514" i="4"/>
  <c r="AF512" i="4"/>
  <c r="AF507" i="4"/>
  <c r="AI507" i="4" s="1"/>
  <c r="AF506" i="4"/>
  <c r="AF509" i="4"/>
  <c r="AF511" i="4"/>
  <c r="AF510" i="4"/>
  <c r="AF508" i="4"/>
  <c r="AF515" i="4"/>
  <c r="AF516" i="4"/>
  <c r="AF519" i="4"/>
  <c r="AF527" i="4"/>
  <c r="AI527" i="4" s="1"/>
  <c r="AF529" i="4"/>
  <c r="AI529" i="4" s="1"/>
  <c r="AF522" i="4"/>
  <c r="AF528" i="4"/>
  <c r="AF523" i="4"/>
  <c r="AF521" i="4"/>
  <c r="AI521" i="4" s="1"/>
  <c r="AF526" i="4"/>
  <c r="AF525" i="4"/>
  <c r="AF520" i="4"/>
  <c r="AF518" i="4"/>
  <c r="AF524" i="4"/>
  <c r="AF541" i="4"/>
  <c r="AF537" i="4"/>
  <c r="AF538" i="4"/>
  <c r="AI538" i="4" s="1"/>
  <c r="AF536" i="4"/>
  <c r="AF531" i="4"/>
  <c r="AF539" i="4"/>
  <c r="AF532" i="4"/>
  <c r="AF535" i="4"/>
  <c r="AF534" i="4"/>
  <c r="AF533" i="4"/>
  <c r="AF530" i="4"/>
  <c r="AF540" i="4"/>
  <c r="AF543" i="4"/>
  <c r="AF553" i="4"/>
  <c r="AF552" i="4"/>
  <c r="AF542" i="4"/>
  <c r="AF549" i="4"/>
  <c r="AF545" i="4"/>
  <c r="AF551" i="4"/>
  <c r="AF550" i="4"/>
  <c r="AF547" i="4"/>
  <c r="AF544" i="4"/>
  <c r="AF548" i="4"/>
  <c r="AF546" i="4"/>
  <c r="AF565" i="4"/>
  <c r="AF562" i="4"/>
  <c r="AF563" i="4"/>
  <c r="AF561" i="4"/>
  <c r="AI561" i="4" s="1"/>
  <c r="AF559" i="4"/>
  <c r="AF560" i="4"/>
  <c r="AI560" i="4" s="1"/>
  <c r="AF564" i="4"/>
  <c r="AF557" i="4"/>
  <c r="AF555" i="4"/>
  <c r="AF558" i="4"/>
  <c r="AF554" i="4"/>
  <c r="AF556" i="4"/>
  <c r="AF567" i="4"/>
  <c r="AI567" i="4" s="1"/>
  <c r="AF575" i="4"/>
  <c r="AI575" i="4" s="1"/>
  <c r="AF576" i="4"/>
  <c r="AF566" i="4"/>
  <c r="AI566" i="4" s="1"/>
  <c r="AF573" i="4"/>
  <c r="AF569" i="4"/>
  <c r="AF568" i="4"/>
  <c r="AF574" i="4"/>
  <c r="AF572" i="4"/>
  <c r="AF577" i="4"/>
  <c r="AF570" i="4"/>
  <c r="AF571" i="4"/>
  <c r="AF589" i="4"/>
  <c r="AF583" i="4"/>
  <c r="AF586" i="4"/>
  <c r="AF587" i="4"/>
  <c r="AF585" i="4"/>
  <c r="AF578" i="4"/>
  <c r="AF588" i="4"/>
  <c r="AI588" i="4" s="1"/>
  <c r="AF584" i="4"/>
  <c r="AF581" i="4"/>
  <c r="AF579" i="4"/>
  <c r="AF582" i="4"/>
  <c r="AF580" i="4"/>
  <c r="AF591" i="4"/>
  <c r="AF593" i="4"/>
  <c r="AI593" i="4" s="1"/>
  <c r="AF599" i="4"/>
  <c r="AF592" i="4"/>
  <c r="AF594" i="4"/>
  <c r="AF590" i="4"/>
  <c r="AI590" i="4" s="1"/>
  <c r="AF596" i="4"/>
  <c r="AF600" i="4"/>
  <c r="AF601" i="4"/>
  <c r="AF598" i="4"/>
  <c r="AF597" i="4"/>
  <c r="AF595" i="4"/>
  <c r="AF613" i="4"/>
  <c r="AF607" i="4"/>
  <c r="AF610" i="4"/>
  <c r="AF602" i="4"/>
  <c r="AF606" i="4"/>
  <c r="AF605" i="4"/>
  <c r="AF609" i="4"/>
  <c r="AF608" i="4"/>
  <c r="AF603" i="4"/>
  <c r="AF611" i="4"/>
  <c r="AF604" i="4"/>
  <c r="AF612" i="4"/>
  <c r="AF615" i="4"/>
  <c r="AF616" i="4"/>
  <c r="AF624" i="4"/>
  <c r="AF619" i="4"/>
  <c r="AF621" i="4"/>
  <c r="AF617" i="4"/>
  <c r="AF623" i="4"/>
  <c r="AF614" i="4"/>
  <c r="AF625" i="4"/>
  <c r="AF618" i="4"/>
  <c r="AF622" i="4"/>
  <c r="AF620" i="4"/>
  <c r="AF637" i="4"/>
  <c r="AF631" i="4"/>
  <c r="AF632" i="4"/>
  <c r="AF635" i="4"/>
  <c r="AF636" i="4"/>
  <c r="AF633" i="4"/>
  <c r="AF627" i="4"/>
  <c r="AF626" i="4"/>
  <c r="AF634" i="4"/>
  <c r="AF630" i="4"/>
  <c r="AF628" i="4"/>
  <c r="AF629" i="4"/>
  <c r="AF639" i="4"/>
  <c r="AF641" i="4"/>
  <c r="AF649" i="4"/>
  <c r="AF640" i="4"/>
  <c r="AI640" i="4" s="1"/>
  <c r="AF642" i="4"/>
  <c r="AF638" i="4"/>
  <c r="AF645" i="4"/>
  <c r="AF647" i="4"/>
  <c r="AF648" i="4"/>
  <c r="AF646" i="4"/>
  <c r="AF644" i="4"/>
  <c r="AF643" i="4"/>
  <c r="AF661" i="4"/>
  <c r="AF655" i="4"/>
  <c r="AI655" i="4" s="1"/>
  <c r="AF656" i="4"/>
  <c r="AF651" i="4"/>
  <c r="AF650" i="4"/>
  <c r="AF660" i="4"/>
  <c r="AI660" i="4" s="1"/>
  <c r="AF657" i="4"/>
  <c r="AF658" i="4"/>
  <c r="AF654" i="4"/>
  <c r="AF659" i="4"/>
  <c r="AF653" i="4"/>
  <c r="AF652" i="4"/>
  <c r="AF663" i="4"/>
  <c r="AF673" i="4"/>
  <c r="AF664" i="4"/>
  <c r="AF670" i="4"/>
  <c r="AF669" i="4"/>
  <c r="AF665" i="4"/>
  <c r="AF671" i="4"/>
  <c r="AF672" i="4"/>
  <c r="AF662" i="4"/>
  <c r="AF668" i="4"/>
  <c r="AF667" i="4"/>
  <c r="AF666" i="4"/>
  <c r="AF685" i="4"/>
  <c r="AF680" i="4"/>
  <c r="AF676" i="4"/>
  <c r="AF681" i="4"/>
  <c r="AF679" i="4"/>
  <c r="AF674" i="4"/>
  <c r="AF677" i="4"/>
  <c r="AF682" i="4"/>
  <c r="AF684" i="4"/>
  <c r="AF675" i="4"/>
  <c r="AF678" i="4"/>
  <c r="AF683" i="4"/>
  <c r="AF687" i="4"/>
  <c r="AF695" i="4"/>
  <c r="AF686" i="4"/>
  <c r="AF689" i="4"/>
  <c r="AF688" i="4"/>
  <c r="AI688" i="4" s="1"/>
  <c r="AF694" i="4"/>
  <c r="AF693" i="4"/>
  <c r="AF697" i="4"/>
  <c r="AI697" i="4" s="1"/>
  <c r="AF691" i="4"/>
  <c r="AF690" i="4"/>
  <c r="AF696" i="4"/>
  <c r="AF692" i="4"/>
  <c r="AF701" i="4"/>
  <c r="AF708" i="4"/>
  <c r="AF709" i="4"/>
  <c r="AF707" i="4"/>
  <c r="AF700" i="4"/>
  <c r="AF706" i="4"/>
  <c r="AF698" i="4"/>
  <c r="AF703" i="4"/>
  <c r="AF702" i="4"/>
  <c r="AF705" i="4"/>
  <c r="AF699" i="4"/>
  <c r="AF704" i="4"/>
  <c r="AF713" i="4"/>
  <c r="AF719" i="4"/>
  <c r="AF710" i="4"/>
  <c r="AF716" i="4"/>
  <c r="AF721" i="4"/>
  <c r="AI721" i="4" s="1"/>
  <c r="AF712" i="4"/>
  <c r="AI712" i="4" s="1"/>
  <c r="AF720" i="4"/>
  <c r="AF715" i="4"/>
  <c r="AF714" i="4"/>
  <c r="AF718" i="4"/>
  <c r="AF717" i="4"/>
  <c r="AF711" i="4"/>
  <c r="N62" i="4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O9" i="4"/>
  <c r="T9" i="4" s="1"/>
  <c r="O5" i="4"/>
  <c r="T5" i="4" s="1"/>
  <c r="O8" i="4"/>
  <c r="T8" i="4" s="1"/>
  <c r="O7" i="4"/>
  <c r="T7" i="4" s="1"/>
  <c r="O6" i="4"/>
  <c r="T6" i="4" s="1"/>
  <c r="O10" i="4"/>
  <c r="T10" i="4" s="1"/>
  <c r="Y5" i="4"/>
  <c r="O3" i="4"/>
  <c r="T3" i="4" s="1"/>
  <c r="Z5" i="4"/>
  <c r="O11" i="4"/>
  <c r="T11" i="4" s="1"/>
  <c r="O4" i="4"/>
  <c r="T4" i="4" s="1"/>
  <c r="Q14" i="4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O12" i="4"/>
  <c r="T12" i="4" s="1"/>
  <c r="P33" i="4"/>
  <c r="P31" i="4"/>
  <c r="P32" i="4"/>
  <c r="P34" i="4"/>
  <c r="S2" i="4"/>
  <c r="V14" i="4"/>
  <c r="T14" i="4" s="1"/>
  <c r="M7" i="4"/>
  <c r="P36" i="4"/>
  <c r="P28" i="4"/>
  <c r="P37" i="4"/>
  <c r="P35" i="4"/>
  <c r="P30" i="4"/>
  <c r="P29" i="4"/>
  <c r="AI596" i="4" l="1"/>
  <c r="AI551" i="4"/>
  <c r="AI108" i="4"/>
  <c r="AI52" i="4"/>
  <c r="AI711" i="4"/>
  <c r="AI89" i="4"/>
  <c r="AI334" i="4"/>
  <c r="AI218" i="4"/>
  <c r="AI113" i="4"/>
  <c r="AI106" i="4"/>
  <c r="AI607" i="4"/>
  <c r="AI493" i="4"/>
  <c r="AI659" i="4"/>
  <c r="AI611" i="4"/>
  <c r="AI598" i="4"/>
  <c r="AI520" i="4"/>
  <c r="AI399" i="4"/>
  <c r="AI366" i="4"/>
  <c r="AI337" i="4"/>
  <c r="AI261" i="4"/>
  <c r="AI120" i="4"/>
  <c r="AI591" i="4"/>
  <c r="AI468" i="4"/>
  <c r="AI684" i="4"/>
  <c r="AI654" i="4"/>
  <c r="AI478" i="4"/>
  <c r="AI308" i="4"/>
  <c r="AI229" i="4"/>
  <c r="AI124" i="4"/>
  <c r="AI641" i="4"/>
  <c r="AI626" i="4"/>
  <c r="AI614" i="4"/>
  <c r="AI574" i="4"/>
  <c r="AI289" i="4"/>
  <c r="AI246" i="4"/>
  <c r="AI93" i="4"/>
  <c r="AI74" i="4"/>
  <c r="AI15" i="4"/>
  <c r="AI340" i="4"/>
  <c r="AI465" i="4"/>
  <c r="AI371" i="4"/>
  <c r="AI330" i="4"/>
  <c r="AI116" i="4"/>
  <c r="AI44" i="4"/>
  <c r="AI430" i="4"/>
  <c r="AI245" i="4"/>
  <c r="AI568" i="4"/>
  <c r="AI494" i="4"/>
  <c r="AI464" i="4"/>
  <c r="AI580" i="4"/>
  <c r="AI672" i="4"/>
  <c r="AI706" i="4"/>
  <c r="AI506" i="4"/>
  <c r="AI370" i="4"/>
  <c r="AI230" i="4"/>
  <c r="AI141" i="4"/>
  <c r="AI80" i="4"/>
  <c r="AI618" i="4"/>
  <c r="AI700" i="4"/>
  <c r="AI606" i="4"/>
  <c r="AI601" i="4"/>
  <c r="AI376" i="4"/>
  <c r="AI628" i="4"/>
  <c r="AI554" i="4"/>
  <c r="AI610" i="4"/>
  <c r="AI417" i="4"/>
  <c r="AI345" i="4"/>
  <c r="AI237" i="4"/>
  <c r="AI582" i="4"/>
  <c r="AI161" i="4"/>
  <c r="AI434" i="4"/>
  <c r="AI402" i="4"/>
  <c r="AI718" i="4"/>
  <c r="AI553" i="4"/>
  <c r="AI303" i="4"/>
  <c r="AI288" i="4"/>
  <c r="AI254" i="4"/>
  <c r="AI203" i="4"/>
  <c r="AI175" i="4"/>
  <c r="AI118" i="4"/>
  <c r="AI314" i="4"/>
  <c r="AI133" i="4"/>
  <c r="AI499" i="4"/>
  <c r="AI305" i="4"/>
  <c r="AI259" i="4"/>
  <c r="AI209" i="4"/>
  <c r="AI168" i="4"/>
  <c r="AI75" i="4"/>
  <c r="AI56" i="4"/>
  <c r="AI368" i="4"/>
  <c r="AI174" i="4"/>
  <c r="AI358" i="4"/>
  <c r="AI241" i="4"/>
  <c r="AI687" i="4"/>
  <c r="AI648" i="4"/>
  <c r="AI559" i="4"/>
  <c r="AI531" i="4"/>
  <c r="AI525" i="4"/>
  <c r="AI501" i="4"/>
  <c r="AI495" i="4"/>
  <c r="AI425" i="4"/>
  <c r="AI404" i="4"/>
  <c r="AI400" i="4"/>
  <c r="AI117" i="4"/>
  <c r="AI46" i="4"/>
  <c r="AI146" i="4"/>
  <c r="AI232" i="4"/>
  <c r="AI188" i="4"/>
  <c r="AI444" i="4"/>
  <c r="AI60" i="4"/>
  <c r="AI705" i="4"/>
  <c r="AI665" i="4"/>
  <c r="AI617" i="4"/>
  <c r="AI569" i="4"/>
  <c r="AI342" i="4"/>
  <c r="AI380" i="4"/>
  <c r="AI316" i="4"/>
  <c r="AI252" i="4"/>
  <c r="AI699" i="4"/>
  <c r="AI276" i="4"/>
  <c r="AI194" i="4"/>
  <c r="T13" i="4"/>
  <c r="O14" i="4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AI680" i="4"/>
  <c r="AI533" i="4"/>
  <c r="AI166" i="4"/>
  <c r="AI148" i="4"/>
  <c r="AI125" i="4"/>
  <c r="AI84" i="4"/>
  <c r="AI33" i="4"/>
  <c r="AI676" i="4"/>
  <c r="AI623" i="4"/>
  <c r="AI514" i="4"/>
  <c r="AI603" i="4"/>
  <c r="AI498" i="4"/>
  <c r="AI469" i="4"/>
  <c r="AI373" i="4"/>
  <c r="AI367" i="4"/>
  <c r="AI339" i="4"/>
  <c r="AI212" i="4"/>
  <c r="AI202" i="4"/>
  <c r="AI83" i="4"/>
  <c r="AI47" i="4"/>
  <c r="AI530" i="4"/>
  <c r="AI239" i="4"/>
  <c r="AI458" i="4"/>
  <c r="AI457" i="4"/>
  <c r="AI431" i="4"/>
  <c r="AI302" i="4"/>
  <c r="AI290" i="4"/>
  <c r="AI169" i="4"/>
  <c r="AI111" i="4"/>
  <c r="AI604" i="4"/>
  <c r="AI677" i="4"/>
  <c r="AI627" i="4"/>
  <c r="AI624" i="4"/>
  <c r="AI429" i="4"/>
  <c r="AI387" i="4"/>
  <c r="AI374" i="4"/>
  <c r="AI32" i="4"/>
  <c r="AI214" i="4"/>
  <c r="AI579" i="4"/>
  <c r="AI462" i="4"/>
  <c r="AI432" i="4"/>
  <c r="AI272" i="4"/>
  <c r="AS9" i="4"/>
  <c r="AS10" i="4" s="1"/>
  <c r="AN9" i="4"/>
  <c r="AO9" i="4" s="1"/>
  <c r="AP9" i="4" s="1"/>
  <c r="AN10" i="4" s="1"/>
  <c r="AM11" i="4"/>
  <c r="AQ10" i="4"/>
  <c r="AI511" i="4"/>
  <c r="AI696" i="4"/>
  <c r="AI664" i="4"/>
  <c r="AI622" i="4"/>
  <c r="AI570" i="4"/>
  <c r="AI548" i="4"/>
  <c r="AI532" i="4"/>
  <c r="AI446" i="4"/>
  <c r="AI409" i="4"/>
  <c r="AI322" i="4"/>
  <c r="AI310" i="4"/>
  <c r="AI255" i="4"/>
  <c r="AI164" i="4"/>
  <c r="AI714" i="4"/>
  <c r="AI639" i="4"/>
  <c r="AI636" i="4"/>
  <c r="AI450" i="4"/>
  <c r="AI447" i="4"/>
  <c r="AI394" i="4"/>
  <c r="AI379" i="4"/>
  <c r="AI356" i="4"/>
  <c r="AI304" i="4"/>
  <c r="AI292" i="4"/>
  <c r="AI251" i="4"/>
  <c r="AI186" i="4"/>
  <c r="AI139" i="4"/>
  <c r="AI138" i="4"/>
  <c r="AI114" i="4"/>
  <c r="AI100" i="4"/>
  <c r="AI72" i="4"/>
  <c r="AI651" i="4"/>
  <c r="AI420" i="4"/>
  <c r="AI323" i="4"/>
  <c r="AI228" i="4"/>
  <c r="AI153" i="4"/>
  <c r="AI27" i="4"/>
  <c r="AI482" i="4"/>
  <c r="AI224" i="4"/>
  <c r="AI34" i="4"/>
  <c r="AI23" i="4"/>
  <c r="AI694" i="4"/>
  <c r="AI411" i="4"/>
  <c r="AI383" i="4"/>
  <c r="AI361" i="4"/>
  <c r="AI275" i="4"/>
  <c r="AI250" i="4"/>
  <c r="AI198" i="4"/>
  <c r="AI191" i="4"/>
  <c r="AI177" i="4"/>
  <c r="AI105" i="4"/>
  <c r="AI53" i="4"/>
  <c r="AI545" i="4"/>
  <c r="AI537" i="4"/>
  <c r="AI634" i="4"/>
  <c r="AI637" i="4"/>
  <c r="AI621" i="4"/>
  <c r="AI589" i="4"/>
  <c r="AI555" i="4"/>
  <c r="AI549" i="4"/>
  <c r="AI517" i="4"/>
  <c r="AI461" i="4"/>
  <c r="AI395" i="4"/>
  <c r="AI319" i="4"/>
  <c r="AI238" i="4"/>
  <c r="AI29" i="4"/>
  <c r="AI666" i="4"/>
  <c r="AI500" i="4"/>
  <c r="AI475" i="4"/>
  <c r="AI309" i="4"/>
  <c r="AI225" i="4"/>
  <c r="AI154" i="4"/>
  <c r="AI67" i="4"/>
  <c r="AI63" i="4"/>
  <c r="AI36" i="4"/>
  <c r="AI698" i="4"/>
  <c r="AI686" i="4"/>
  <c r="AI657" i="4"/>
  <c r="AI552" i="4"/>
  <c r="AI518" i="4"/>
  <c r="AI503" i="4"/>
  <c r="AI375" i="4"/>
  <c r="AI348" i="4"/>
  <c r="AI312" i="4"/>
  <c r="AI298" i="4"/>
  <c r="AI213" i="4"/>
  <c r="AI152" i="4"/>
  <c r="AI129" i="4"/>
  <c r="AI94" i="4"/>
  <c r="AI695" i="4"/>
  <c r="AI633" i="4"/>
  <c r="AI539" i="4"/>
  <c r="AI385" i="4"/>
  <c r="AI384" i="4"/>
  <c r="AI92" i="4"/>
  <c r="AI42" i="4"/>
  <c r="AI28" i="4"/>
  <c r="AI18" i="4"/>
  <c r="AI715" i="4"/>
  <c r="AI612" i="4"/>
  <c r="AI600" i="4"/>
  <c r="AI540" i="4"/>
  <c r="AI435" i="4"/>
  <c r="AI299" i="4"/>
  <c r="AI273" i="4"/>
  <c r="AI219" i="4"/>
  <c r="AI128" i="4"/>
  <c r="AI43" i="4"/>
  <c r="AI645" i="4"/>
  <c r="AI467" i="4"/>
  <c r="AI466" i="4"/>
  <c r="AI440" i="4"/>
  <c r="AI412" i="4"/>
  <c r="AI398" i="4"/>
  <c r="AI311" i="4"/>
  <c r="AI284" i="4"/>
  <c r="AI205" i="4"/>
  <c r="AI156" i="4"/>
  <c r="AI55" i="4"/>
  <c r="AI631" i="4"/>
  <c r="AI562" i="4"/>
  <c r="AI523" i="4"/>
  <c r="AI313" i="4"/>
  <c r="AI220" i="4"/>
  <c r="AI197" i="4"/>
  <c r="AI119" i="4"/>
  <c r="AI685" i="4"/>
  <c r="AI642" i="4"/>
  <c r="AI613" i="4"/>
  <c r="AI510" i="4"/>
  <c r="AI439" i="4"/>
  <c r="AI247" i="4"/>
  <c r="AI179" i="4"/>
  <c r="AI584" i="4"/>
  <c r="AI571" i="4"/>
  <c r="AI350" i="4"/>
  <c r="AI349" i="4"/>
  <c r="AI265" i="4"/>
  <c r="AI183" i="4"/>
  <c r="AI678" i="4"/>
  <c r="AI632" i="4"/>
  <c r="AI419" i="4"/>
  <c r="AI364" i="4"/>
  <c r="AI321" i="4"/>
  <c r="AI249" i="4"/>
  <c r="AI210" i="4"/>
  <c r="AI130" i="4"/>
  <c r="AI64" i="4"/>
  <c r="AI675" i="4"/>
  <c r="AI630" i="4"/>
  <c r="AI583" i="4"/>
  <c r="AI558" i="4"/>
  <c r="AI508" i="4"/>
  <c r="AI456" i="4"/>
  <c r="AI442" i="4"/>
  <c r="AI327" i="4"/>
  <c r="AI320" i="4"/>
  <c r="AI226" i="4"/>
  <c r="AI149" i="4"/>
  <c r="AI708" i="4"/>
  <c r="AI144" i="4"/>
  <c r="AI200" i="4"/>
  <c r="AI112" i="4"/>
  <c r="AI492" i="4"/>
  <c r="AI386" i="4"/>
  <c r="AI278" i="4"/>
  <c r="AI661" i="4"/>
  <c r="AI581" i="4"/>
  <c r="AI573" i="4"/>
  <c r="AI534" i="4"/>
  <c r="AI541" i="4"/>
  <c r="AI528" i="4"/>
  <c r="AI484" i="4"/>
  <c r="AI448" i="4"/>
  <c r="AI443" i="4"/>
  <c r="AI414" i="4"/>
  <c r="AI391" i="4"/>
  <c r="AI300" i="4"/>
  <c r="AI295" i="4"/>
  <c r="AI196" i="4"/>
  <c r="AI115" i="4"/>
  <c r="AI107" i="4"/>
  <c r="AI71" i="4"/>
  <c r="AI30" i="4"/>
  <c r="AI638" i="4"/>
  <c r="AI487" i="4"/>
  <c r="AI669" i="4"/>
  <c r="AI594" i="4"/>
  <c r="AI565" i="4"/>
  <c r="AI703" i="4"/>
  <c r="AI689" i="4"/>
  <c r="AI682" i="4"/>
  <c r="AI670" i="4"/>
  <c r="AI608" i="4"/>
  <c r="AI595" i="4"/>
  <c r="AI592" i="4"/>
  <c r="AI557" i="4"/>
  <c r="AI542" i="4"/>
  <c r="AI524" i="4"/>
  <c r="AI522" i="4"/>
  <c r="AI505" i="4"/>
  <c r="AI445" i="4"/>
  <c r="AI423" i="4"/>
  <c r="AI405" i="4"/>
  <c r="AI359" i="4"/>
  <c r="AI286" i="4"/>
  <c r="AI277" i="4"/>
  <c r="AI263" i="4"/>
  <c r="AI235" i="4"/>
  <c r="AI201" i="4"/>
  <c r="AI121" i="4"/>
  <c r="AI717" i="4"/>
  <c r="AI418" i="4"/>
  <c r="AI73" i="4"/>
  <c r="AI690" i="4"/>
  <c r="AI668" i="4"/>
  <c r="AI605" i="4"/>
  <c r="AI544" i="4"/>
  <c r="AI497" i="4"/>
  <c r="AI460" i="4"/>
  <c r="AI449" i="4"/>
  <c r="AI406" i="4"/>
  <c r="AI392" i="4"/>
  <c r="AI354" i="4"/>
  <c r="AI301" i="4"/>
  <c r="AI193" i="4"/>
  <c r="AI167" i="4"/>
  <c r="AI163" i="4"/>
  <c r="AI150" i="4"/>
  <c r="AI103" i="4"/>
  <c r="AI65" i="4"/>
  <c r="AI21" i="4"/>
  <c r="AI710" i="4"/>
  <c r="AI667" i="4"/>
  <c r="AI509" i="4"/>
  <c r="AI401" i="4"/>
  <c r="AI326" i="4"/>
  <c r="AI231" i="4"/>
  <c r="AI206" i="4"/>
  <c r="AI39" i="4"/>
  <c r="AI679" i="4"/>
  <c r="AI615" i="4"/>
  <c r="AI519" i="4"/>
  <c r="AI459" i="4"/>
  <c r="AI362" i="4"/>
  <c r="AI328" i="4"/>
  <c r="AI280" i="4"/>
  <c r="AI236" i="4"/>
  <c r="AI172" i="4"/>
  <c r="AI88" i="4"/>
  <c r="AI609" i="4"/>
  <c r="AI360" i="4"/>
  <c r="AI192" i="4"/>
  <c r="AI165" i="4"/>
  <c r="AI82" i="4"/>
  <c r="AI704" i="4"/>
  <c r="AI681" i="4"/>
  <c r="AI647" i="4"/>
  <c r="AI635" i="4"/>
  <c r="AI602" i="4"/>
  <c r="AI536" i="4"/>
  <c r="AI526" i="4"/>
  <c r="AI485" i="4"/>
  <c r="AI480" i="4"/>
  <c r="AI410" i="4"/>
  <c r="AI377" i="4"/>
  <c r="AI329" i="4"/>
  <c r="AI243" i="4"/>
  <c r="AI234" i="4"/>
  <c r="AI199" i="4"/>
  <c r="AI184" i="4"/>
  <c r="AI178" i="4"/>
  <c r="AI135" i="4"/>
  <c r="AI381" i="4"/>
  <c r="AI325" i="4"/>
  <c r="AI242" i="4"/>
  <c r="AI155" i="4"/>
  <c r="AI131" i="4"/>
  <c r="AI109" i="4"/>
  <c r="AI491" i="4"/>
  <c r="AI470" i="4"/>
  <c r="AI136" i="4"/>
  <c r="AI122" i="4"/>
  <c r="AI58" i="4"/>
  <c r="AI597" i="4"/>
  <c r="AI564" i="4"/>
  <c r="AI262" i="4"/>
  <c r="AI227" i="4"/>
  <c r="AI142" i="4"/>
  <c r="AI57" i="4"/>
  <c r="AI24" i="4"/>
  <c r="AI616" i="4"/>
  <c r="AI453" i="4"/>
  <c r="AI433" i="4"/>
  <c r="AI421" i="4"/>
  <c r="AI347" i="4"/>
  <c r="AI217" i="4"/>
  <c r="AI48" i="4"/>
  <c r="AI563" i="4"/>
  <c r="AI472" i="4"/>
  <c r="AI454" i="4"/>
  <c r="AI378" i="4"/>
  <c r="AI357" i="4"/>
  <c r="AI189" i="4"/>
  <c r="AI123" i="4"/>
  <c r="AI81" i="4"/>
  <c r="AI315" i="4"/>
  <c r="AI253" i="4"/>
  <c r="AI102" i="4"/>
  <c r="AI91" i="4"/>
  <c r="AI59" i="4"/>
  <c r="AI45" i="4"/>
  <c r="AI35" i="4"/>
  <c r="AI16" i="4"/>
  <c r="AI176" i="4"/>
  <c r="AI22" i="4"/>
  <c r="AI317" i="4"/>
  <c r="AI306" i="4"/>
  <c r="AI49" i="4"/>
  <c r="AI17" i="4"/>
  <c r="AI293" i="4"/>
  <c r="AI78" i="4"/>
  <c r="AI69" i="4"/>
  <c r="AI716" i="4"/>
  <c r="AI620" i="4"/>
  <c r="AI619" i="4"/>
  <c r="AI546" i="4"/>
  <c r="AI535" i="4"/>
  <c r="AI407" i="4"/>
  <c r="AI393" i="4"/>
  <c r="AI215" i="4"/>
  <c r="AI185" i="4"/>
  <c r="AI104" i="4"/>
  <c r="AI86" i="4"/>
  <c r="AI644" i="4"/>
  <c r="AI649" i="4"/>
  <c r="AI599" i="4"/>
  <c r="AI576" i="4"/>
  <c r="AI502" i="4"/>
  <c r="AI474" i="4"/>
  <c r="AI285" i="4"/>
  <c r="AI719" i="4"/>
  <c r="AI674" i="4"/>
  <c r="AI646" i="4"/>
  <c r="AI577" i="4"/>
  <c r="AI504" i="4"/>
  <c r="AI427" i="4"/>
  <c r="AI336" i="4"/>
  <c r="AI240" i="4"/>
  <c r="AI221" i="4"/>
  <c r="AI137" i="4"/>
  <c r="AI663" i="4"/>
  <c r="AI650" i="4"/>
  <c r="AI625" i="4"/>
  <c r="AI572" i="4"/>
  <c r="AI547" i="4"/>
  <c r="AI490" i="4"/>
  <c r="AI471" i="4"/>
  <c r="AI344" i="4"/>
  <c r="AI260" i="4"/>
  <c r="AI256" i="4"/>
  <c r="AI222" i="4"/>
  <c r="AI162" i="4"/>
  <c r="AI85" i="4"/>
  <c r="AI66" i="4"/>
  <c r="AI14" i="4"/>
  <c r="AI707" i="4"/>
  <c r="AI550" i="4"/>
  <c r="AI397" i="4"/>
  <c r="AI389" i="4"/>
  <c r="AI369" i="4"/>
  <c r="AI324" i="4"/>
  <c r="AI170" i="4"/>
  <c r="AI157" i="4"/>
  <c r="AI99" i="4"/>
  <c r="AI720" i="4"/>
  <c r="AI693" i="4"/>
  <c r="AI515" i="4"/>
  <c r="AI441" i="4"/>
  <c r="AI422" i="4"/>
  <c r="AI341" i="4"/>
  <c r="AI270" i="4"/>
  <c r="AI257" i="4"/>
  <c r="AI248" i="4"/>
  <c r="AI171" i="4"/>
  <c r="AI151" i="4"/>
  <c r="AI40" i="4"/>
  <c r="AI702" i="4"/>
  <c r="AI701" i="4"/>
  <c r="AI489" i="4"/>
  <c r="AI415" i="4"/>
  <c r="AI332" i="4"/>
  <c r="AI267" i="4"/>
  <c r="AI258" i="4"/>
  <c r="AI223" i="4"/>
  <c r="AI187" i="4"/>
  <c r="AI173" i="4"/>
  <c r="AI140" i="4"/>
  <c r="AI76" i="4"/>
  <c r="AI692" i="4"/>
  <c r="AI658" i="4"/>
  <c r="AI643" i="4"/>
  <c r="AI452" i="4"/>
  <c r="AI287" i="4"/>
  <c r="AI233" i="4"/>
  <c r="AI134" i="4"/>
  <c r="AI38" i="4"/>
  <c r="AI20" i="4"/>
  <c r="AI483" i="4"/>
  <c r="AI481" i="4"/>
  <c r="AI281" i="4"/>
  <c r="AI204" i="4"/>
  <c r="AI182" i="4"/>
  <c r="AI110" i="4"/>
  <c r="AI96" i="4"/>
  <c r="AI62" i="4"/>
  <c r="AI25" i="4"/>
  <c r="AI673" i="4"/>
  <c r="AI578" i="4"/>
  <c r="AI479" i="4"/>
  <c r="AI351" i="4"/>
  <c r="AI283" i="4"/>
  <c r="AI97" i="4"/>
  <c r="AI70" i="4"/>
  <c r="AI713" i="4"/>
  <c r="AI691" i="4"/>
  <c r="AI662" i="4"/>
  <c r="AI585" i="4"/>
  <c r="AI543" i="4"/>
  <c r="AI438" i="4"/>
  <c r="AI424" i="4"/>
  <c r="AI413" i="4"/>
  <c r="AI352" i="4"/>
  <c r="AI268" i="4"/>
  <c r="AI208" i="4"/>
  <c r="AI195" i="4"/>
  <c r="AI159" i="4"/>
  <c r="AI147" i="4"/>
  <c r="AI31" i="4"/>
  <c r="AI683" i="4"/>
  <c r="AI652" i="4"/>
  <c r="AI629" i="4"/>
  <c r="AI587" i="4"/>
  <c r="AI556" i="4"/>
  <c r="AI516" i="4"/>
  <c r="AI512" i="4"/>
  <c r="AI451" i="4"/>
  <c r="AI403" i="4"/>
  <c r="AI365" i="4"/>
  <c r="AI353" i="4"/>
  <c r="AI346" i="4"/>
  <c r="AI266" i="4"/>
  <c r="AI709" i="4"/>
  <c r="AI671" i="4"/>
  <c r="AI653" i="4"/>
  <c r="AI656" i="4"/>
  <c r="AI586" i="4"/>
  <c r="AI496" i="4"/>
  <c r="AI396" i="4"/>
  <c r="AI390" i="4"/>
  <c r="AI318" i="4"/>
  <c r="AI181" i="4"/>
  <c r="AI95" i="4"/>
  <c r="AI77" i="4"/>
  <c r="AI50" i="4"/>
  <c r="AI90" i="4"/>
  <c r="AI61" i="4"/>
  <c r="AI145" i="4"/>
  <c r="AI37" i="4"/>
  <c r="AI26" i="4"/>
  <c r="AL26" i="4"/>
  <c r="N122" i="4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Q28" i="4"/>
  <c r="Q29" i="4" s="1"/>
  <c r="Q30" i="4" s="1"/>
  <c r="Q31" i="4" s="1"/>
  <c r="Q32" i="4" s="1"/>
  <c r="Q33" i="4" s="1"/>
  <c r="Q34" i="4" s="1"/>
  <c r="Q35" i="4" s="1"/>
  <c r="Q36" i="4" s="1"/>
  <c r="Q37" i="4" s="1"/>
  <c r="P45" i="4"/>
  <c r="P46" i="4"/>
  <c r="P43" i="4"/>
  <c r="P44" i="4"/>
  <c r="P47" i="4"/>
  <c r="P39" i="4"/>
  <c r="P48" i="4"/>
  <c r="P49" i="4"/>
  <c r="P40" i="4"/>
  <c r="P38" i="4"/>
  <c r="P42" i="4"/>
  <c r="P41" i="4"/>
  <c r="S3" i="4"/>
  <c r="AB5" i="4" l="1"/>
  <c r="Y16" i="4"/>
  <c r="AO10" i="4"/>
  <c r="AP10" i="4" s="1"/>
  <c r="AM12" i="4"/>
  <c r="AQ11" i="4"/>
  <c r="AR11" i="4"/>
  <c r="O38" i="4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Q38" i="4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S4" i="4"/>
  <c r="P53" i="4"/>
  <c r="P61" i="4"/>
  <c r="P54" i="4"/>
  <c r="P50" i="4"/>
  <c r="P57" i="4"/>
  <c r="P58" i="4"/>
  <c r="P51" i="4"/>
  <c r="P59" i="4"/>
  <c r="P60" i="4"/>
  <c r="P52" i="4"/>
  <c r="P55" i="4"/>
  <c r="P56" i="4"/>
  <c r="AR12" i="4" l="1"/>
  <c r="AS11" i="4"/>
  <c r="AM13" i="4"/>
  <c r="AQ12" i="4"/>
  <c r="AN11" i="4"/>
  <c r="AO11" i="4" s="1"/>
  <c r="AP11" i="4" s="1"/>
  <c r="O50" i="4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Q50" i="4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S5" i="4"/>
  <c r="P69" i="4"/>
  <c r="P70" i="4"/>
  <c r="P71" i="4"/>
  <c r="P72" i="4"/>
  <c r="P63" i="4"/>
  <c r="P73" i="4"/>
  <c r="P64" i="4"/>
  <c r="P62" i="4"/>
  <c r="P65" i="4"/>
  <c r="P66" i="4"/>
  <c r="P67" i="4"/>
  <c r="P68" i="4"/>
  <c r="AR13" i="4" l="1"/>
  <c r="AN12" i="4"/>
  <c r="AO12" i="4" s="1"/>
  <c r="AP12" i="4" s="1"/>
  <c r="AM14" i="4"/>
  <c r="AQ13" i="4"/>
  <c r="AS12" i="4"/>
  <c r="AR14" i="4"/>
  <c r="O62" i="4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Q62" i="4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S6" i="4"/>
  <c r="P77" i="4"/>
  <c r="P85" i="4"/>
  <c r="P78" i="4"/>
  <c r="P74" i="4"/>
  <c r="P79" i="4"/>
  <c r="P83" i="4"/>
  <c r="P84" i="4"/>
  <c r="P76" i="4"/>
  <c r="P75" i="4"/>
  <c r="P80" i="4"/>
  <c r="P82" i="4"/>
  <c r="P81" i="4"/>
  <c r="AS13" i="4" l="1"/>
  <c r="AS14" i="4" s="1"/>
  <c r="AN13" i="4"/>
  <c r="AO13" i="4" s="1"/>
  <c r="AP13" i="4" s="1"/>
  <c r="AN14" i="4" s="1"/>
  <c r="AM15" i="4"/>
  <c r="AQ14" i="4"/>
  <c r="O74" i="4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S7" i="4"/>
  <c r="Q74" i="4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P93" i="4"/>
  <c r="P94" i="4"/>
  <c r="P87" i="4"/>
  <c r="P95" i="4"/>
  <c r="P96" i="4"/>
  <c r="P97" i="4"/>
  <c r="P89" i="4"/>
  <c r="P86" i="4"/>
  <c r="P88" i="4"/>
  <c r="P90" i="4"/>
  <c r="P91" i="4"/>
  <c r="P92" i="4"/>
  <c r="AO14" i="4" l="1"/>
  <c r="AP14" i="4" s="1"/>
  <c r="AM16" i="4"/>
  <c r="AQ15" i="4"/>
  <c r="AR15" i="4"/>
  <c r="AR16" i="4" s="1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S8" i="4"/>
  <c r="S9" i="4" s="1"/>
  <c r="Q86" i="4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P101" i="4"/>
  <c r="P109" i="4"/>
  <c r="P102" i="4"/>
  <c r="P98" i="4"/>
  <c r="P103" i="4"/>
  <c r="P106" i="4"/>
  <c r="P107" i="4"/>
  <c r="P108" i="4"/>
  <c r="P99" i="4"/>
  <c r="P100" i="4"/>
  <c r="P105" i="4"/>
  <c r="P104" i="4"/>
  <c r="AN15" i="4" l="1"/>
  <c r="AO15" i="4" s="1"/>
  <c r="AP15" i="4" s="1"/>
  <c r="AS15" i="4"/>
  <c r="AS16" i="4" s="1"/>
  <c r="AM17" i="4"/>
  <c r="AQ16" i="4"/>
  <c r="O98" i="4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S10" i="4"/>
  <c r="Q98" i="4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P117" i="4"/>
  <c r="P118" i="4"/>
  <c r="P111" i="4"/>
  <c r="P119" i="4"/>
  <c r="P116" i="4"/>
  <c r="P120" i="4"/>
  <c r="P112" i="4"/>
  <c r="P121" i="4"/>
  <c r="P110" i="4"/>
  <c r="P113" i="4"/>
  <c r="P114" i="4"/>
  <c r="P115" i="4"/>
  <c r="AN16" i="4" l="1"/>
  <c r="AO16" i="4" s="1"/>
  <c r="AP16" i="4" s="1"/>
  <c r="AM18" i="4"/>
  <c r="AQ17" i="4"/>
  <c r="AR17" i="4"/>
  <c r="AR18" i="4" s="1"/>
  <c r="O110" i="4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S11" i="4"/>
  <c r="S12" i="4" s="1"/>
  <c r="Q110" i="4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P125" i="4"/>
  <c r="P133" i="4"/>
  <c r="P126" i="4"/>
  <c r="P122" i="4"/>
  <c r="P127" i="4"/>
  <c r="P129" i="4"/>
  <c r="P130" i="4"/>
  <c r="P131" i="4"/>
  <c r="P132" i="4"/>
  <c r="P123" i="4"/>
  <c r="P124" i="4"/>
  <c r="P128" i="4"/>
  <c r="AN17" i="4" l="1"/>
  <c r="AO17" i="4" s="1"/>
  <c r="AP17" i="4" s="1"/>
  <c r="AN18" i="4" s="1"/>
  <c r="AM19" i="4"/>
  <c r="AQ18" i="4"/>
  <c r="AS17" i="4"/>
  <c r="AS18" i="4" s="1"/>
  <c r="O122" i="4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Q122" i="4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P141" i="4"/>
  <c r="P142" i="4"/>
  <c r="P135" i="4"/>
  <c r="P143" i="4"/>
  <c r="P139" i="4"/>
  <c r="P140" i="4"/>
  <c r="P144" i="4"/>
  <c r="P134" i="4"/>
  <c r="P145" i="4"/>
  <c r="P136" i="4"/>
  <c r="P138" i="4"/>
  <c r="P137" i="4"/>
  <c r="S13" i="4"/>
  <c r="AO18" i="4" l="1"/>
  <c r="AP18" i="4" s="1"/>
  <c r="AM20" i="4"/>
  <c r="AQ19" i="4"/>
  <c r="AR19" i="4"/>
  <c r="AR20" i="4" s="1"/>
  <c r="O134" i="4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Q134" i="4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P149" i="4"/>
  <c r="P157" i="4"/>
  <c r="P150" i="4"/>
  <c r="P146" i="4"/>
  <c r="P151" i="4"/>
  <c r="P152" i="4"/>
  <c r="P153" i="4"/>
  <c r="P154" i="4"/>
  <c r="P155" i="4"/>
  <c r="P156" i="4"/>
  <c r="P147" i="4"/>
  <c r="P148" i="4"/>
  <c r="S14" i="4"/>
  <c r="AS19" i="4" l="1"/>
  <c r="AS20" i="4" s="1"/>
  <c r="AM21" i="4"/>
  <c r="AQ20" i="4"/>
  <c r="AN19" i="4"/>
  <c r="AO19" i="4" s="1"/>
  <c r="AP19" i="4" s="1"/>
  <c r="AN20" i="4" s="1"/>
  <c r="O146" i="4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Q146" i="4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P165" i="4"/>
  <c r="P166" i="4"/>
  <c r="P159" i="4"/>
  <c r="P167" i="4"/>
  <c r="P162" i="4"/>
  <c r="P163" i="4"/>
  <c r="P169" i="4"/>
  <c r="P164" i="4"/>
  <c r="P168" i="4"/>
  <c r="P158" i="4"/>
  <c r="P161" i="4"/>
  <c r="P160" i="4"/>
  <c r="S15" i="4"/>
  <c r="AO20" i="4" l="1"/>
  <c r="AP20" i="4" s="1"/>
  <c r="AM22" i="4"/>
  <c r="AQ21" i="4"/>
  <c r="AR21" i="4"/>
  <c r="O158" i="4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Q158" i="4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P173" i="4"/>
  <c r="P181" i="4"/>
  <c r="P174" i="4"/>
  <c r="P170" i="4"/>
  <c r="P175" i="4"/>
  <c r="P172" i="4"/>
  <c r="P176" i="4"/>
  <c r="P177" i="4"/>
  <c r="P179" i="4"/>
  <c r="P178" i="4"/>
  <c r="P180" i="4"/>
  <c r="P171" i="4"/>
  <c r="S16" i="4"/>
  <c r="AR22" i="4" l="1"/>
  <c r="AM23" i="4"/>
  <c r="AQ22" i="4"/>
  <c r="AS21" i="4"/>
  <c r="AN21" i="4"/>
  <c r="AO21" i="4" s="1"/>
  <c r="AP21" i="4" s="1"/>
  <c r="O170" i="4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Q170" i="4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P189" i="4"/>
  <c r="P190" i="4"/>
  <c r="P183" i="4"/>
  <c r="P191" i="4"/>
  <c r="P185" i="4"/>
  <c r="P186" i="4"/>
  <c r="P187" i="4"/>
  <c r="P188" i="4"/>
  <c r="P192" i="4"/>
  <c r="P193" i="4"/>
  <c r="P184" i="4"/>
  <c r="P182" i="4"/>
  <c r="S17" i="4"/>
  <c r="AN22" i="4" l="1"/>
  <c r="AO22" i="4" s="1"/>
  <c r="AP22" i="4" s="1"/>
  <c r="AS22" i="4"/>
  <c r="AM24" i="4"/>
  <c r="AQ23" i="4"/>
  <c r="AR23" i="4"/>
  <c r="AR24" i="4" s="1"/>
  <c r="O182" i="4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Q182" i="4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P196" i="4"/>
  <c r="P204" i="4"/>
  <c r="P197" i="4"/>
  <c r="P194" i="4"/>
  <c r="P198" i="4"/>
  <c r="P205" i="4"/>
  <c r="P195" i="4"/>
  <c r="P201" i="4"/>
  <c r="P199" i="4"/>
  <c r="P200" i="4"/>
  <c r="P202" i="4"/>
  <c r="P203" i="4"/>
  <c r="S18" i="4"/>
  <c r="AN23" i="4" l="1"/>
  <c r="AO23" i="4" s="1"/>
  <c r="AP23" i="4" s="1"/>
  <c r="AN24" i="4" s="1"/>
  <c r="AM25" i="4"/>
  <c r="AQ24" i="4"/>
  <c r="AS23" i="4"/>
  <c r="AS24" i="4" s="1"/>
  <c r="O194" i="4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Q194" i="4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P213" i="4"/>
  <c r="P214" i="4"/>
  <c r="P207" i="4"/>
  <c r="P215" i="4"/>
  <c r="P208" i="4"/>
  <c r="P209" i="4"/>
  <c r="P210" i="4"/>
  <c r="P212" i="4"/>
  <c r="P211" i="4"/>
  <c r="P216" i="4"/>
  <c r="P217" i="4"/>
  <c r="P206" i="4"/>
  <c r="S19" i="4"/>
  <c r="AO24" i="4" l="1"/>
  <c r="AP24" i="4" s="1"/>
  <c r="AM26" i="4"/>
  <c r="AQ25" i="4"/>
  <c r="AR25" i="4"/>
  <c r="AR26" i="4" s="1"/>
  <c r="O206" i="4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Q206" i="4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P221" i="4"/>
  <c r="P229" i="4"/>
  <c r="P222" i="4"/>
  <c r="P218" i="4"/>
  <c r="P223" i="4"/>
  <c r="P219" i="4"/>
  <c r="P220" i="4"/>
  <c r="P224" i="4"/>
  <c r="P225" i="4"/>
  <c r="P226" i="4"/>
  <c r="P228" i="4"/>
  <c r="P227" i="4"/>
  <c r="S20" i="4"/>
  <c r="AN25" i="4" l="1"/>
  <c r="AO25" i="4" s="1"/>
  <c r="AP25" i="4" s="1"/>
  <c r="AN26" i="4" s="1"/>
  <c r="AM27" i="4"/>
  <c r="AQ26" i="4"/>
  <c r="AS25" i="4"/>
  <c r="AS26" i="4" s="1"/>
  <c r="O218" i="4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Q218" i="4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P237" i="4"/>
  <c r="P238" i="4"/>
  <c r="P231" i="4"/>
  <c r="P239" i="4"/>
  <c r="P230" i="4"/>
  <c r="P232" i="4"/>
  <c r="P235" i="4"/>
  <c r="P233" i="4"/>
  <c r="P234" i="4"/>
  <c r="P236" i="4"/>
  <c r="P240" i="4"/>
  <c r="P241" i="4"/>
  <c r="S21" i="4"/>
  <c r="AO26" i="4" l="1"/>
  <c r="AP26" i="4" s="1"/>
  <c r="AM28" i="4"/>
  <c r="AQ27" i="4"/>
  <c r="AR27" i="4"/>
  <c r="AR28" i="4" s="1"/>
  <c r="O230" i="4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Q230" i="4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P245" i="4"/>
  <c r="P253" i="4"/>
  <c r="P246" i="4"/>
  <c r="P242" i="4"/>
  <c r="P247" i="4"/>
  <c r="P252" i="4"/>
  <c r="P243" i="4"/>
  <c r="P248" i="4"/>
  <c r="P244" i="4"/>
  <c r="P249" i="4"/>
  <c r="P250" i="4"/>
  <c r="P251" i="4"/>
  <c r="S22" i="4"/>
  <c r="AM29" i="4" l="1"/>
  <c r="AR29" i="4" s="1"/>
  <c r="AQ28" i="4"/>
  <c r="AS27" i="4"/>
  <c r="AS28" i="4" s="1"/>
  <c r="AN27" i="4"/>
  <c r="AO27" i="4" s="1"/>
  <c r="AP27" i="4" s="1"/>
  <c r="AN28" i="4" s="1"/>
  <c r="O242" i="4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Q242" i="4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P261" i="4"/>
  <c r="P262" i="4"/>
  <c r="P255" i="4"/>
  <c r="P263" i="4"/>
  <c r="P265" i="4"/>
  <c r="P254" i="4"/>
  <c r="P258" i="4"/>
  <c r="P256" i="4"/>
  <c r="P257" i="4"/>
  <c r="P259" i="4"/>
  <c r="P264" i="4"/>
  <c r="P260" i="4"/>
  <c r="S23" i="4"/>
  <c r="AO28" i="4" l="1"/>
  <c r="AP28" i="4" s="1"/>
  <c r="AN29" i="4" s="1"/>
  <c r="AS29" i="4"/>
  <c r="AM30" i="4"/>
  <c r="AQ29" i="4"/>
  <c r="O254" i="4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Q254" i="4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P269" i="4"/>
  <c r="P277" i="4"/>
  <c r="P270" i="4"/>
  <c r="P266" i="4"/>
  <c r="P271" i="4"/>
  <c r="P275" i="4"/>
  <c r="P276" i="4"/>
  <c r="P267" i="4"/>
  <c r="P268" i="4"/>
  <c r="P272" i="4"/>
  <c r="P273" i="4"/>
  <c r="P274" i="4"/>
  <c r="S24" i="4"/>
  <c r="AO29" i="4" l="1"/>
  <c r="AP29" i="4" s="1"/>
  <c r="AM31" i="4"/>
  <c r="AQ30" i="4"/>
  <c r="AR30" i="4"/>
  <c r="AR31" i="4" s="1"/>
  <c r="O266" i="4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Q266" i="4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P285" i="4"/>
  <c r="P286" i="4"/>
  <c r="P279" i="4"/>
  <c r="P287" i="4"/>
  <c r="P288" i="4"/>
  <c r="P289" i="4"/>
  <c r="P278" i="4"/>
  <c r="P281" i="4"/>
  <c r="P280" i="4"/>
  <c r="P282" i="4"/>
  <c r="P283" i="4"/>
  <c r="P284" i="4"/>
  <c r="S25" i="4"/>
  <c r="AS30" i="4" l="1"/>
  <c r="AS31" i="4" s="1"/>
  <c r="AN30" i="4"/>
  <c r="AO30" i="4" s="1"/>
  <c r="AP30" i="4" s="1"/>
  <c r="AN31" i="4" s="1"/>
  <c r="AM32" i="4"/>
  <c r="AQ31" i="4"/>
  <c r="O278" i="4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Q278" i="4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P293" i="4"/>
  <c r="P301" i="4"/>
  <c r="P294" i="4"/>
  <c r="P290" i="4"/>
  <c r="P295" i="4"/>
  <c r="P298" i="4"/>
  <c r="P299" i="4"/>
  <c r="P291" i="4"/>
  <c r="P300" i="4"/>
  <c r="P292" i="4"/>
  <c r="P297" i="4"/>
  <c r="P296" i="4"/>
  <c r="S26" i="4"/>
  <c r="AO31" i="4" l="1"/>
  <c r="AP31" i="4" s="1"/>
  <c r="AM33" i="4"/>
  <c r="AQ32" i="4"/>
  <c r="AR32" i="4"/>
  <c r="O290" i="4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Q290" i="4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P309" i="4"/>
  <c r="P310" i="4"/>
  <c r="P303" i="4"/>
  <c r="P311" i="4"/>
  <c r="P308" i="4"/>
  <c r="P312" i="4"/>
  <c r="P313" i="4"/>
  <c r="P304" i="4"/>
  <c r="P302" i="4"/>
  <c r="P305" i="4"/>
  <c r="P306" i="4"/>
  <c r="P307" i="4"/>
  <c r="S27" i="4"/>
  <c r="AR33" i="4" l="1"/>
  <c r="AM34" i="4"/>
  <c r="AQ33" i="4"/>
  <c r="AS32" i="4"/>
  <c r="AR34" i="4"/>
  <c r="AN32" i="4"/>
  <c r="AO32" i="4" s="1"/>
  <c r="AP32" i="4" s="1"/>
  <c r="AN33" i="4" s="1"/>
  <c r="O302" i="4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Q302" i="4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P317" i="4"/>
  <c r="P325" i="4"/>
  <c r="P318" i="4"/>
  <c r="P314" i="4"/>
  <c r="P319" i="4"/>
  <c r="P321" i="4"/>
  <c r="P322" i="4"/>
  <c r="P323" i="4"/>
  <c r="P324" i="4"/>
  <c r="P315" i="4"/>
  <c r="P320" i="4"/>
  <c r="P316" i="4"/>
  <c r="S28" i="4"/>
  <c r="AS33" i="4" l="1"/>
  <c r="AO33" i="4"/>
  <c r="AP33" i="4" s="1"/>
  <c r="AN34" i="4" s="1"/>
  <c r="AS34" i="4"/>
  <c r="AM35" i="4"/>
  <c r="AQ34" i="4"/>
  <c r="O314" i="4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Q314" i="4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P333" i="4"/>
  <c r="P334" i="4"/>
  <c r="P327" i="4"/>
  <c r="P335" i="4"/>
  <c r="P331" i="4"/>
  <c r="P332" i="4"/>
  <c r="P336" i="4"/>
  <c r="P337" i="4"/>
  <c r="P326" i="4"/>
  <c r="P328" i="4"/>
  <c r="P329" i="4"/>
  <c r="P330" i="4"/>
  <c r="S29" i="4"/>
  <c r="AO34" i="4" l="1"/>
  <c r="AP34" i="4" s="1"/>
  <c r="AM36" i="4"/>
  <c r="AQ35" i="4"/>
  <c r="AR35" i="4"/>
  <c r="AR36" i="4" s="1"/>
  <c r="O326" i="4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Q326" i="4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P341" i="4"/>
  <c r="P349" i="4"/>
  <c r="P342" i="4"/>
  <c r="P338" i="4"/>
  <c r="P343" i="4"/>
  <c r="P344" i="4"/>
  <c r="P345" i="4"/>
  <c r="P348" i="4"/>
  <c r="P346" i="4"/>
  <c r="P347" i="4"/>
  <c r="P339" i="4"/>
  <c r="P340" i="4"/>
  <c r="S30" i="4"/>
  <c r="AS35" i="4" l="1"/>
  <c r="AS36" i="4" s="1"/>
  <c r="AN35" i="4"/>
  <c r="AO35" i="4" s="1"/>
  <c r="AP35" i="4" s="1"/>
  <c r="AN36" i="4" s="1"/>
  <c r="AM37" i="4"/>
  <c r="AQ36" i="4"/>
  <c r="O338" i="4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Q338" i="4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P357" i="4"/>
  <c r="P358" i="4"/>
  <c r="P351" i="4"/>
  <c r="P359" i="4"/>
  <c r="P354" i="4"/>
  <c r="P355" i="4"/>
  <c r="P356" i="4"/>
  <c r="P361" i="4"/>
  <c r="P360" i="4"/>
  <c r="P350" i="4"/>
  <c r="P353" i="4"/>
  <c r="P352" i="4"/>
  <c r="S31" i="4"/>
  <c r="AO36" i="4" l="1"/>
  <c r="AP36" i="4" s="1"/>
  <c r="AM38" i="4"/>
  <c r="AQ37" i="4"/>
  <c r="AR37" i="4"/>
  <c r="AR38" i="4" s="1"/>
  <c r="O350" i="4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S360" i="4" s="1"/>
  <c r="Q350" i="4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P365" i="4"/>
  <c r="P373" i="4"/>
  <c r="P366" i="4"/>
  <c r="P362" i="4"/>
  <c r="P367" i="4"/>
  <c r="P364" i="4"/>
  <c r="P368" i="4"/>
  <c r="P369" i="4"/>
  <c r="P370" i="4"/>
  <c r="P371" i="4"/>
  <c r="P372" i="4"/>
  <c r="P363" i="4"/>
  <c r="S32" i="4"/>
  <c r="AM39" i="4" l="1"/>
  <c r="AQ38" i="4"/>
  <c r="V21" i="4"/>
  <c r="AS37" i="4"/>
  <c r="AS38" i="4" s="1"/>
  <c r="AN37" i="4"/>
  <c r="AO37" i="4" s="1"/>
  <c r="AP37" i="4" s="1"/>
  <c r="AN38" i="4" s="1"/>
  <c r="O362" i="4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Q362" i="4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P381" i="4"/>
  <c r="P382" i="4"/>
  <c r="P375" i="4"/>
  <c r="P383" i="4"/>
  <c r="P377" i="4"/>
  <c r="P378" i="4"/>
  <c r="P379" i="4"/>
  <c r="P384" i="4"/>
  <c r="P380" i="4"/>
  <c r="P385" i="4"/>
  <c r="P374" i="4"/>
  <c r="P376" i="4"/>
  <c r="S33" i="4"/>
  <c r="AO38" i="4" l="1"/>
  <c r="AP38" i="4" s="1"/>
  <c r="W21" i="4" s="1"/>
  <c r="X21" i="4"/>
  <c r="AM40" i="4"/>
  <c r="AQ39" i="4"/>
  <c r="AR39" i="4"/>
  <c r="O374" i="4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Q374" i="4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P389" i="4"/>
  <c r="P397" i="4"/>
  <c r="P390" i="4"/>
  <c r="P386" i="4"/>
  <c r="P391" i="4"/>
  <c r="P387" i="4"/>
  <c r="P388" i="4"/>
  <c r="P394" i="4"/>
  <c r="P392" i="4"/>
  <c r="P393" i="4"/>
  <c r="P395" i="4"/>
  <c r="P396" i="4"/>
  <c r="S34" i="4"/>
  <c r="AR40" i="4" l="1"/>
  <c r="AM41" i="4"/>
  <c r="AQ40" i="4"/>
  <c r="AS39" i="4"/>
  <c r="AN39" i="4"/>
  <c r="AO39" i="4" s="1"/>
  <c r="AP39" i="4" s="1"/>
  <c r="AN40" i="4" s="1"/>
  <c r="O386" i="4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Q386" i="4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P404" i="4"/>
  <c r="P405" i="4"/>
  <c r="P398" i="4"/>
  <c r="P406" i="4"/>
  <c r="P399" i="4"/>
  <c r="P400" i="4"/>
  <c r="P401" i="4"/>
  <c r="P402" i="4"/>
  <c r="P403" i="4"/>
  <c r="P407" i="4"/>
  <c r="P409" i="4"/>
  <c r="P408" i="4"/>
  <c r="S35" i="4"/>
  <c r="AS40" i="4" l="1"/>
  <c r="AO40" i="4"/>
  <c r="AP40" i="4" s="1"/>
  <c r="AM42" i="4"/>
  <c r="AQ41" i="4"/>
  <c r="AR41" i="4"/>
  <c r="O398" i="4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Q398" i="4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P413" i="4"/>
  <c r="P421" i="4"/>
  <c r="P414" i="4"/>
  <c r="P410" i="4"/>
  <c r="P415" i="4"/>
  <c r="P411" i="4"/>
  <c r="P412" i="4"/>
  <c r="P417" i="4"/>
  <c r="P416" i="4"/>
  <c r="P418" i="4"/>
  <c r="P419" i="4"/>
  <c r="P420" i="4"/>
  <c r="S36" i="4"/>
  <c r="AR42" i="4" l="1"/>
  <c r="AM43" i="4"/>
  <c r="AQ42" i="4"/>
  <c r="AS41" i="4"/>
  <c r="AN41" i="4"/>
  <c r="AO41" i="4" s="1"/>
  <c r="AP41" i="4" s="1"/>
  <c r="AN42" i="4" s="1"/>
  <c r="O410" i="4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Q410" i="4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P429" i="4"/>
  <c r="P430" i="4"/>
  <c r="P423" i="4"/>
  <c r="P431" i="4"/>
  <c r="P422" i="4"/>
  <c r="P424" i="4"/>
  <c r="P427" i="4"/>
  <c r="P425" i="4"/>
  <c r="P426" i="4"/>
  <c r="P428" i="4"/>
  <c r="P433" i="4"/>
  <c r="P432" i="4"/>
  <c r="S37" i="4"/>
  <c r="AS42" i="4" l="1"/>
  <c r="AO42" i="4"/>
  <c r="AP42" i="4" s="1"/>
  <c r="AM44" i="4"/>
  <c r="AQ43" i="4"/>
  <c r="AR43" i="4"/>
  <c r="AR44" i="4" s="1"/>
  <c r="O422" i="4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Q422" i="4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P437" i="4"/>
  <c r="P445" i="4"/>
  <c r="P438" i="4"/>
  <c r="P434" i="4"/>
  <c r="P439" i="4"/>
  <c r="P444" i="4"/>
  <c r="P435" i="4"/>
  <c r="P436" i="4"/>
  <c r="P440" i="4"/>
  <c r="P441" i="4"/>
  <c r="P442" i="4"/>
  <c r="P443" i="4"/>
  <c r="S38" i="4"/>
  <c r="AM45" i="4" l="1"/>
  <c r="AQ44" i="4"/>
  <c r="AS43" i="4"/>
  <c r="AS44" i="4" s="1"/>
  <c r="AN43" i="4"/>
  <c r="AO43" i="4" s="1"/>
  <c r="AP43" i="4" s="1"/>
  <c r="AN44" i="4" s="1"/>
  <c r="O434" i="4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Q434" i="4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P453" i="4"/>
  <c r="P454" i="4"/>
  <c r="P447" i="4"/>
  <c r="P455" i="4"/>
  <c r="P457" i="4"/>
  <c r="P446" i="4"/>
  <c r="P448" i="4"/>
  <c r="P450" i="4"/>
  <c r="P449" i="4"/>
  <c r="P451" i="4"/>
  <c r="P456" i="4"/>
  <c r="P452" i="4"/>
  <c r="S39" i="4"/>
  <c r="L18" i="4"/>
  <c r="AO44" i="4" l="1"/>
  <c r="AP44" i="4" s="1"/>
  <c r="AM46" i="4"/>
  <c r="AQ45" i="4"/>
  <c r="AR45" i="4"/>
  <c r="O446" i="4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P461" i="4"/>
  <c r="P469" i="4"/>
  <c r="P462" i="4"/>
  <c r="P458" i="4"/>
  <c r="P463" i="4"/>
  <c r="P467" i="4"/>
  <c r="P468" i="4"/>
  <c r="P459" i="4"/>
  <c r="P460" i="4"/>
  <c r="P464" i="4"/>
  <c r="P465" i="4"/>
  <c r="P466" i="4"/>
  <c r="Q446" i="4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S40" i="4"/>
  <c r="R8" i="3"/>
  <c r="R13" i="3"/>
  <c r="S13" i="3" s="1"/>
  <c r="E27" i="3"/>
  <c r="AR46" i="4" l="1"/>
  <c r="AM47" i="4"/>
  <c r="AQ46" i="4"/>
  <c r="AS45" i="4"/>
  <c r="AN45" i="4"/>
  <c r="AO45" i="4" s="1"/>
  <c r="AP45" i="4" s="1"/>
  <c r="Q458" i="4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O458" i="4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P477" i="4"/>
  <c r="P478" i="4"/>
  <c r="P471" i="4"/>
  <c r="P479" i="4"/>
  <c r="P480" i="4"/>
  <c r="P481" i="4"/>
  <c r="P473" i="4"/>
  <c r="P470" i="4"/>
  <c r="P472" i="4"/>
  <c r="P474" i="4"/>
  <c r="P476" i="4"/>
  <c r="P475" i="4"/>
  <c r="S41" i="4"/>
  <c r="AN46" i="4" l="1"/>
  <c r="AO46" i="4" s="1"/>
  <c r="AP46" i="4" s="1"/>
  <c r="AS46" i="4"/>
  <c r="AM48" i="4"/>
  <c r="AQ47" i="4"/>
  <c r="AR47" i="4"/>
  <c r="AR48" i="4" s="1"/>
  <c r="O470" i="4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P485" i="4"/>
  <c r="P493" i="4"/>
  <c r="P486" i="4"/>
  <c r="P482" i="4"/>
  <c r="P487" i="4"/>
  <c r="P490" i="4"/>
  <c r="P491" i="4"/>
  <c r="P492" i="4"/>
  <c r="P483" i="4"/>
  <c r="P484" i="4"/>
  <c r="P488" i="4"/>
  <c r="P489" i="4"/>
  <c r="Q470" i="4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S42" i="4"/>
  <c r="K3" i="3"/>
  <c r="AM49" i="4" l="1"/>
  <c r="AQ48" i="4"/>
  <c r="AS47" i="4"/>
  <c r="AS48" i="4" s="1"/>
  <c r="AN47" i="4"/>
  <c r="AO47" i="4" s="1"/>
  <c r="AP47" i="4" s="1"/>
  <c r="AN48" i="4" s="1"/>
  <c r="O482" i="4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Q482" i="4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P501" i="4"/>
  <c r="P502" i="4"/>
  <c r="P495" i="4"/>
  <c r="P503" i="4"/>
  <c r="P500" i="4"/>
  <c r="P504" i="4"/>
  <c r="P505" i="4"/>
  <c r="P494" i="4"/>
  <c r="P496" i="4"/>
  <c r="P497" i="4"/>
  <c r="P499" i="4"/>
  <c r="P498" i="4"/>
  <c r="S43" i="4"/>
  <c r="E94" i="3"/>
  <c r="E95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AO48" i="4" l="1"/>
  <c r="AP48" i="4" s="1"/>
  <c r="AM50" i="4"/>
  <c r="AQ49" i="4"/>
  <c r="AR49" i="4"/>
  <c r="O494" i="4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P509" i="4"/>
  <c r="P517" i="4"/>
  <c r="P510" i="4"/>
  <c r="P506" i="4"/>
  <c r="P511" i="4"/>
  <c r="P513" i="4"/>
  <c r="P514" i="4"/>
  <c r="P515" i="4"/>
  <c r="P516" i="4"/>
  <c r="P507" i="4"/>
  <c r="P508" i="4"/>
  <c r="P512" i="4"/>
  <c r="Q494" i="4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S44" i="4"/>
  <c r="L35" i="1"/>
  <c r="L36" i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D27" i="3"/>
  <c r="F27" i="3" s="1"/>
  <c r="L34" i="1"/>
  <c r="N30" i="1"/>
  <c r="AR50" i="4" l="1"/>
  <c r="AS49" i="4"/>
  <c r="AM51" i="4"/>
  <c r="AQ50" i="4"/>
  <c r="AN49" i="4"/>
  <c r="AO49" i="4" s="1"/>
  <c r="AP49" i="4" s="1"/>
  <c r="Q506" i="4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O506" i="4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P525" i="4"/>
  <c r="P526" i="4"/>
  <c r="P519" i="4"/>
  <c r="P527" i="4"/>
  <c r="P523" i="4"/>
  <c r="P524" i="4"/>
  <c r="P518" i="4"/>
  <c r="P528" i="4"/>
  <c r="P529" i="4"/>
  <c r="P520" i="4"/>
  <c r="P522" i="4"/>
  <c r="P521" i="4"/>
  <c r="S45" i="4"/>
  <c r="K149" i="1"/>
  <c r="K150" i="1" s="1"/>
  <c r="K151" i="1" s="1"/>
  <c r="K152" i="1" s="1"/>
  <c r="K153" i="1" s="1"/>
  <c r="K129" i="1"/>
  <c r="K130" i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39" i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T42" i="1"/>
  <c r="S41" i="1"/>
  <c r="T29" i="1"/>
  <c r="T30" i="1" s="1"/>
  <c r="T31" i="1" s="1"/>
  <c r="T32" i="1" s="1"/>
  <c r="T33" i="1" s="1"/>
  <c r="T34" i="1" s="1"/>
  <c r="T35" i="1" s="1"/>
  <c r="T36" i="1" s="1"/>
  <c r="T37" i="1" s="1"/>
  <c r="T38" i="1" s="1"/>
  <c r="S32" i="1"/>
  <c r="S33" i="1" s="1"/>
  <c r="S34" i="1" s="1"/>
  <c r="S35" i="1" s="1"/>
  <c r="S36" i="1" s="1"/>
  <c r="S37" i="1" s="1"/>
  <c r="S38" i="1" s="1"/>
  <c r="S31" i="1"/>
  <c r="S30" i="1"/>
  <c r="S29" i="1"/>
  <c r="R31" i="1"/>
  <c r="R32" i="1" s="1"/>
  <c r="R33" i="1" s="1"/>
  <c r="R34" i="1" s="1"/>
  <c r="R35" i="1" s="1"/>
  <c r="R36" i="1" s="1"/>
  <c r="R37" i="1" s="1"/>
  <c r="R38" i="1" s="1"/>
  <c r="R30" i="1"/>
  <c r="R29" i="1"/>
  <c r="Q28" i="1"/>
  <c r="K36" i="1"/>
  <c r="K37" i="1" s="1"/>
  <c r="K38" i="1" s="1"/>
  <c r="K35" i="1"/>
  <c r="AS50" i="4" l="1"/>
  <c r="AN50" i="4"/>
  <c r="AO50" i="4" s="1"/>
  <c r="AP50" i="4" s="1"/>
  <c r="AM52" i="4"/>
  <c r="AQ51" i="4"/>
  <c r="AR51" i="4"/>
  <c r="AR52" i="4" s="1"/>
  <c r="O518" i="4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Q518" i="4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P533" i="4"/>
  <c r="P541" i="4"/>
  <c r="P534" i="4"/>
  <c r="P530" i="4"/>
  <c r="P535" i="4"/>
  <c r="P536" i="4"/>
  <c r="P537" i="4"/>
  <c r="P538" i="4"/>
  <c r="P540" i="4"/>
  <c r="P539" i="4"/>
  <c r="P531" i="4"/>
  <c r="P532" i="4"/>
  <c r="S46" i="4"/>
  <c r="O34" i="1"/>
  <c r="M31" i="1"/>
  <c r="AM53" i="4" l="1"/>
  <c r="AR53" i="4" s="1"/>
  <c r="AQ52" i="4"/>
  <c r="AS51" i="4"/>
  <c r="AS52" i="4" s="1"/>
  <c r="AN51" i="4"/>
  <c r="AO51" i="4" s="1"/>
  <c r="AP51" i="4" s="1"/>
  <c r="AN52" i="4" s="1"/>
  <c r="O530" i="4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Q530" i="4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P549" i="4"/>
  <c r="P550" i="4"/>
  <c r="P543" i="4"/>
  <c r="P551" i="4"/>
  <c r="P546" i="4"/>
  <c r="P547" i="4"/>
  <c r="P548" i="4"/>
  <c r="P552" i="4"/>
  <c r="P553" i="4"/>
  <c r="P542" i="4"/>
  <c r="P545" i="4"/>
  <c r="P544" i="4"/>
  <c r="S47" i="4"/>
  <c r="AO52" i="4" l="1"/>
  <c r="AP52" i="4" s="1"/>
  <c r="AN53" i="4" s="1"/>
  <c r="AS53" i="4"/>
  <c r="AM54" i="4"/>
  <c r="AQ53" i="4"/>
  <c r="O542" i="4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Q542" i="4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P557" i="4"/>
  <c r="P565" i="4"/>
  <c r="P558" i="4"/>
  <c r="P554" i="4"/>
  <c r="P559" i="4"/>
  <c r="P556" i="4"/>
  <c r="P560" i="4"/>
  <c r="P563" i="4"/>
  <c r="P561" i="4"/>
  <c r="P562" i="4"/>
  <c r="P564" i="4"/>
  <c r="P555" i="4"/>
  <c r="S48" i="4"/>
  <c r="AO53" i="4" l="1"/>
  <c r="AP53" i="4" s="1"/>
  <c r="AM55" i="4"/>
  <c r="AQ54" i="4"/>
  <c r="AR54" i="4"/>
  <c r="O554" i="4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Q554" i="4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P573" i="4"/>
  <c r="P574" i="4"/>
  <c r="P567" i="4"/>
  <c r="P575" i="4"/>
  <c r="P569" i="4"/>
  <c r="P570" i="4"/>
  <c r="P571" i="4"/>
  <c r="P576" i="4"/>
  <c r="P572" i="4"/>
  <c r="P577" i="4"/>
  <c r="P566" i="4"/>
  <c r="P568" i="4"/>
  <c r="S49" i="4"/>
  <c r="AN54" i="4" l="1"/>
  <c r="AO54" i="4" s="1"/>
  <c r="AP54" i="4" s="1"/>
  <c r="AS54" i="4"/>
  <c r="AR55" i="4"/>
  <c r="AM56" i="4"/>
  <c r="AQ55" i="4"/>
  <c r="O566" i="4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Q566" i="4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P581" i="4"/>
  <c r="P589" i="4"/>
  <c r="P582" i="4"/>
  <c r="P578" i="4"/>
  <c r="P583" i="4"/>
  <c r="P579" i="4"/>
  <c r="P580" i="4"/>
  <c r="P584" i="4"/>
  <c r="P585" i="4"/>
  <c r="P586" i="4"/>
  <c r="P587" i="4"/>
  <c r="P588" i="4"/>
  <c r="S50" i="4"/>
  <c r="AN55" i="4" l="1"/>
  <c r="AO55" i="4" s="1"/>
  <c r="AP55" i="4" s="1"/>
  <c r="AR56" i="4"/>
  <c r="AQ56" i="4"/>
  <c r="AM57" i="4"/>
  <c r="AS55" i="4"/>
  <c r="O578" i="4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Q578" i="4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P597" i="4"/>
  <c r="P598" i="4"/>
  <c r="P591" i="4"/>
  <c r="P599" i="4"/>
  <c r="P592" i="4"/>
  <c r="P593" i="4"/>
  <c r="P596" i="4"/>
  <c r="P594" i="4"/>
  <c r="P595" i="4"/>
  <c r="P600" i="4"/>
  <c r="P590" i="4"/>
  <c r="P601" i="4"/>
  <c r="S51" i="4"/>
  <c r="AN56" i="4" l="1"/>
  <c r="AO56" i="4" s="1"/>
  <c r="AP56" i="4" s="1"/>
  <c r="AS56" i="4"/>
  <c r="AR57" i="4"/>
  <c r="AM58" i="4"/>
  <c r="AQ57" i="4"/>
  <c r="O590" i="4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Q590" i="4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P605" i="4"/>
  <c r="P613" i="4"/>
  <c r="P606" i="4"/>
  <c r="P602" i="4"/>
  <c r="P607" i="4"/>
  <c r="P603" i="4"/>
  <c r="P604" i="4"/>
  <c r="P609" i="4"/>
  <c r="P608" i="4"/>
  <c r="P610" i="4"/>
  <c r="P612" i="4"/>
  <c r="P611" i="4"/>
  <c r="S52" i="4"/>
  <c r="AS57" i="4" l="1"/>
  <c r="AR58" i="4"/>
  <c r="AS58" i="4" s="1"/>
  <c r="AQ58" i="4"/>
  <c r="AM59" i="4"/>
  <c r="AN57" i="4"/>
  <c r="AO57" i="4" s="1"/>
  <c r="AP57" i="4" s="1"/>
  <c r="O602" i="4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Q602" i="4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P621" i="4"/>
  <c r="P622" i="4"/>
  <c r="P615" i="4"/>
  <c r="P623" i="4"/>
  <c r="P614" i="4"/>
  <c r="P616" i="4"/>
  <c r="P617" i="4"/>
  <c r="P618" i="4"/>
  <c r="P619" i="4"/>
  <c r="P620" i="4"/>
  <c r="P625" i="4"/>
  <c r="P624" i="4"/>
  <c r="S53" i="4"/>
  <c r="AN58" i="4" l="1"/>
  <c r="AO58" i="4" s="1"/>
  <c r="AP58" i="4" s="1"/>
  <c r="AR59" i="4"/>
  <c r="AS59" i="4" s="1"/>
  <c r="AM60" i="4"/>
  <c r="AQ59" i="4"/>
  <c r="O614" i="4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Q614" i="4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P628" i="4"/>
  <c r="P636" i="4"/>
  <c r="P629" i="4"/>
  <c r="P637" i="4"/>
  <c r="P630" i="4"/>
  <c r="P626" i="4"/>
  <c r="P631" i="4"/>
  <c r="P635" i="4"/>
  <c r="P627" i="4"/>
  <c r="P632" i="4"/>
  <c r="P634" i="4"/>
  <c r="P633" i="4"/>
  <c r="S54" i="4"/>
  <c r="AR60" i="4" l="1"/>
  <c r="AS60" i="4" s="1"/>
  <c r="AM61" i="4"/>
  <c r="AQ60" i="4"/>
  <c r="AN59" i="4"/>
  <c r="AO59" i="4" s="1"/>
  <c r="AP59" i="4" s="1"/>
  <c r="O626" i="4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Q626" i="4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P644" i="4"/>
  <c r="P645" i="4"/>
  <c r="P646" i="4"/>
  <c r="P639" i="4"/>
  <c r="P647" i="4"/>
  <c r="P643" i="4"/>
  <c r="P648" i="4"/>
  <c r="P649" i="4"/>
  <c r="P638" i="4"/>
  <c r="P640" i="4"/>
  <c r="P642" i="4"/>
  <c r="P641" i="4"/>
  <c r="S55" i="4"/>
  <c r="AN60" i="4" l="1"/>
  <c r="AO60" i="4" s="1"/>
  <c r="AP60" i="4" s="1"/>
  <c r="AR61" i="4"/>
  <c r="AS61" i="4" s="1"/>
  <c r="AQ61" i="4"/>
  <c r="AM62" i="4"/>
  <c r="O638" i="4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Q638" i="4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P652" i="4"/>
  <c r="P660" i="4"/>
  <c r="P653" i="4"/>
  <c r="P661" i="4"/>
  <c r="P654" i="4"/>
  <c r="P650" i="4"/>
  <c r="P655" i="4"/>
  <c r="P651" i="4"/>
  <c r="P656" i="4"/>
  <c r="P657" i="4"/>
  <c r="P658" i="4"/>
  <c r="P659" i="4"/>
  <c r="S56" i="4"/>
  <c r="V22" i="4" l="1"/>
  <c r="AM63" i="4"/>
  <c r="AQ62" i="4"/>
  <c r="AR62" i="4"/>
  <c r="AS62" i="4" s="1"/>
  <c r="X22" i="4" s="1"/>
  <c r="AN61" i="4"/>
  <c r="AO61" i="4" s="1"/>
  <c r="AP61" i="4" s="1"/>
  <c r="O650" i="4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Q650" i="4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P668" i="4"/>
  <c r="P669" i="4"/>
  <c r="P670" i="4"/>
  <c r="P663" i="4"/>
  <c r="P671" i="4"/>
  <c r="P667" i="4"/>
  <c r="P664" i="4"/>
  <c r="P665" i="4"/>
  <c r="P666" i="4"/>
  <c r="P672" i="4"/>
  <c r="P662" i="4"/>
  <c r="P673" i="4"/>
  <c r="S57" i="4"/>
  <c r="AN62" i="4" l="1"/>
  <c r="AO62" i="4" s="1"/>
  <c r="AP62" i="4" s="1"/>
  <c r="W22" i="4" s="1"/>
  <c r="AR63" i="4"/>
  <c r="AS63" i="4" s="1"/>
  <c r="AM64" i="4"/>
  <c r="AQ63" i="4"/>
  <c r="O662" i="4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Q662" i="4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P676" i="4"/>
  <c r="P684" i="4"/>
  <c r="P677" i="4"/>
  <c r="P685" i="4"/>
  <c r="P678" i="4"/>
  <c r="P674" i="4"/>
  <c r="P679" i="4"/>
  <c r="P683" i="4"/>
  <c r="P675" i="4"/>
  <c r="P680" i="4"/>
  <c r="P682" i="4"/>
  <c r="P681" i="4"/>
  <c r="S58" i="4"/>
  <c r="AR64" i="4" l="1"/>
  <c r="AS64" i="4" s="1"/>
  <c r="AM65" i="4"/>
  <c r="AQ64" i="4"/>
  <c r="AN63" i="4"/>
  <c r="AO63" i="4" s="1"/>
  <c r="AP63" i="4" s="1"/>
  <c r="O674" i="4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Q674" i="4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P692" i="4"/>
  <c r="P693" i="4"/>
  <c r="P694" i="4"/>
  <c r="P687" i="4"/>
  <c r="P695" i="4"/>
  <c r="P691" i="4"/>
  <c r="P696" i="4"/>
  <c r="P697" i="4"/>
  <c r="P686" i="4"/>
  <c r="P688" i="4"/>
  <c r="P690" i="4"/>
  <c r="P689" i="4"/>
  <c r="S59" i="4"/>
  <c r="AN64" i="4" l="1"/>
  <c r="AO64" i="4" s="1"/>
  <c r="AP64" i="4" s="1"/>
  <c r="AR65" i="4"/>
  <c r="AS65" i="4" s="1"/>
  <c r="AM66" i="4"/>
  <c r="AQ65" i="4"/>
  <c r="O686" i="4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Q686" i="4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P700" i="4"/>
  <c r="P708" i="4"/>
  <c r="P701" i="4"/>
  <c r="P709" i="4"/>
  <c r="P702" i="4"/>
  <c r="P698" i="4"/>
  <c r="P703" i="4"/>
  <c r="P699" i="4"/>
  <c r="P704" i="4"/>
  <c r="P707" i="4"/>
  <c r="P705" i="4"/>
  <c r="P706" i="4"/>
  <c r="S60" i="4"/>
  <c r="S61" i="4" s="1"/>
  <c r="AM67" i="4" l="1"/>
  <c r="AQ66" i="4"/>
  <c r="AR66" i="4"/>
  <c r="AS66" i="4" s="1"/>
  <c r="AN65" i="4"/>
  <c r="AO65" i="4" s="1"/>
  <c r="AP65" i="4" s="1"/>
  <c r="O698" i="4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Q698" i="4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P716" i="4"/>
  <c r="P717" i="4"/>
  <c r="P718" i="4"/>
  <c r="P711" i="4"/>
  <c r="P719" i="4"/>
  <c r="P715" i="4"/>
  <c r="P712" i="4"/>
  <c r="P713" i="4"/>
  <c r="P714" i="4"/>
  <c r="P720" i="4"/>
  <c r="P710" i="4"/>
  <c r="P721" i="4"/>
  <c r="AN66" i="4" l="1"/>
  <c r="AO66" i="4" s="1"/>
  <c r="AP66" i="4" s="1"/>
  <c r="AR67" i="4"/>
  <c r="AQ67" i="4"/>
  <c r="AM68" i="4"/>
  <c r="O710" i="4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F6" i="3" s="1"/>
  <c r="Q710" i="4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AN67" i="4" l="1"/>
  <c r="AO67" i="4" s="1"/>
  <c r="AP67" i="4" s="1"/>
  <c r="AS67" i="4"/>
  <c r="AR68" i="4"/>
  <c r="AQ68" i="4"/>
  <c r="AM69" i="4"/>
  <c r="AN68" i="4" l="1"/>
  <c r="AO68" i="4" s="1"/>
  <c r="AP68" i="4" s="1"/>
  <c r="AR69" i="4"/>
  <c r="AQ69" i="4"/>
  <c r="AM70" i="4"/>
  <c r="AS68" i="4"/>
  <c r="AR70" i="4" l="1"/>
  <c r="AM71" i="4"/>
  <c r="AQ70" i="4"/>
  <c r="AS69" i="4"/>
  <c r="AN69" i="4"/>
  <c r="AO69" i="4" s="1"/>
  <c r="AP69" i="4" s="1"/>
  <c r="AN70" i="4" s="1"/>
  <c r="AS70" i="4" l="1"/>
  <c r="AO70" i="4"/>
  <c r="AP70" i="4" s="1"/>
  <c r="AR71" i="4"/>
  <c r="AS71" i="4" s="1"/>
  <c r="AM72" i="4"/>
  <c r="AQ71" i="4"/>
  <c r="AR72" i="4" l="1"/>
  <c r="AS72" i="4" s="1"/>
  <c r="AM73" i="4"/>
  <c r="AQ72" i="4"/>
  <c r="AN71" i="4"/>
  <c r="AO71" i="4" s="1"/>
  <c r="AP71" i="4" s="1"/>
  <c r="AN72" i="4" l="1"/>
  <c r="AO72" i="4" s="1"/>
  <c r="AP72" i="4" s="1"/>
  <c r="AR73" i="4"/>
  <c r="AS73" i="4" s="1"/>
  <c r="AQ73" i="4"/>
  <c r="AM74" i="4"/>
  <c r="AR74" i="4" l="1"/>
  <c r="AS74" i="4" s="1"/>
  <c r="AQ74" i="4"/>
  <c r="AM75" i="4"/>
  <c r="AN73" i="4"/>
  <c r="AO73" i="4" s="1"/>
  <c r="AP73" i="4" s="1"/>
  <c r="AN74" i="4" l="1"/>
  <c r="AO74" i="4" s="1"/>
  <c r="AP74" i="4" s="1"/>
  <c r="AR75" i="4"/>
  <c r="AS75" i="4" s="1"/>
  <c r="AQ75" i="4"/>
  <c r="AM76" i="4"/>
  <c r="AR76" i="4" l="1"/>
  <c r="AS76" i="4" s="1"/>
  <c r="AQ76" i="4"/>
  <c r="AM77" i="4"/>
  <c r="AN75" i="4"/>
  <c r="AO75" i="4" s="1"/>
  <c r="AP75" i="4" s="1"/>
  <c r="AN76" i="4" l="1"/>
  <c r="AO76" i="4" s="1"/>
  <c r="AP76" i="4" s="1"/>
  <c r="AR77" i="4"/>
  <c r="AS77" i="4" s="1"/>
  <c r="AQ77" i="4"/>
  <c r="AM78" i="4"/>
  <c r="AR78" i="4" l="1"/>
  <c r="AS78" i="4" s="1"/>
  <c r="AQ78" i="4"/>
  <c r="AM79" i="4"/>
  <c r="AN77" i="4"/>
  <c r="AO77" i="4" s="1"/>
  <c r="AP77" i="4" s="1"/>
  <c r="AN78" i="4" l="1"/>
  <c r="AO78" i="4" s="1"/>
  <c r="AP78" i="4" s="1"/>
  <c r="AR79" i="4"/>
  <c r="AS79" i="4" s="1"/>
  <c r="AM80" i="4"/>
  <c r="AQ79" i="4"/>
  <c r="AR80" i="4" l="1"/>
  <c r="AS80" i="4" s="1"/>
  <c r="AQ80" i="4"/>
  <c r="AM81" i="4"/>
  <c r="AN79" i="4"/>
  <c r="AO79" i="4" s="1"/>
  <c r="AP79" i="4" s="1"/>
  <c r="AN80" i="4" l="1"/>
  <c r="AO80" i="4" s="1"/>
  <c r="AP80" i="4" s="1"/>
  <c r="AR81" i="4"/>
  <c r="AS81" i="4" s="1"/>
  <c r="AQ81" i="4"/>
  <c r="AM82" i="4"/>
  <c r="AR82" i="4" l="1"/>
  <c r="AS82" i="4" s="1"/>
  <c r="AQ82" i="4"/>
  <c r="AM83" i="4"/>
  <c r="AN81" i="4"/>
  <c r="AO81" i="4" s="1"/>
  <c r="AP81" i="4" s="1"/>
  <c r="AN82" i="4" l="1"/>
  <c r="AO82" i="4" s="1"/>
  <c r="AP82" i="4" s="1"/>
  <c r="AR83" i="4"/>
  <c r="AS83" i="4" s="1"/>
  <c r="AQ83" i="4"/>
  <c r="AM84" i="4"/>
  <c r="AR84" i="4" l="1"/>
  <c r="AS84" i="4" s="1"/>
  <c r="AQ84" i="4"/>
  <c r="AM85" i="4"/>
  <c r="AN83" i="4"/>
  <c r="AO83" i="4" s="1"/>
  <c r="AP83" i="4" s="1"/>
  <c r="AN84" i="4" l="1"/>
  <c r="AO84" i="4" s="1"/>
  <c r="AP84" i="4" s="1"/>
  <c r="AR85" i="4"/>
  <c r="AS85" i="4" s="1"/>
  <c r="AQ85" i="4"/>
  <c r="AM86" i="4"/>
  <c r="AR86" i="4" l="1"/>
  <c r="AS86" i="4" s="1"/>
  <c r="AM87" i="4"/>
  <c r="AQ86" i="4"/>
  <c r="AN85" i="4"/>
  <c r="AO85" i="4" s="1"/>
  <c r="AP85" i="4" s="1"/>
  <c r="AN86" i="4" l="1"/>
  <c r="AO86" i="4" s="1"/>
  <c r="AP86" i="4" s="1"/>
  <c r="AR87" i="4"/>
  <c r="AS87" i="4" s="1"/>
  <c r="AM88" i="4"/>
  <c r="AQ87" i="4"/>
  <c r="AR88" i="4" l="1"/>
  <c r="AS88" i="4" s="1"/>
  <c r="AQ88" i="4"/>
  <c r="AM89" i="4"/>
  <c r="AN87" i="4"/>
  <c r="AO87" i="4" s="1"/>
  <c r="AP87" i="4" s="1"/>
  <c r="AN88" i="4" l="1"/>
  <c r="AO88" i="4" s="1"/>
  <c r="AP88" i="4" s="1"/>
  <c r="AR89" i="4"/>
  <c r="AS89" i="4" s="1"/>
  <c r="AQ89" i="4"/>
  <c r="AM90" i="4"/>
  <c r="AR90" i="4" l="1"/>
  <c r="AS90" i="4" s="1"/>
  <c r="AQ90" i="4"/>
  <c r="AM91" i="4"/>
  <c r="AN89" i="4"/>
  <c r="AO89" i="4" s="1"/>
  <c r="AP89" i="4" s="1"/>
  <c r="AN90" i="4" l="1"/>
  <c r="AO90" i="4" s="1"/>
  <c r="AP90" i="4" s="1"/>
  <c r="AR91" i="4"/>
  <c r="AS91" i="4" s="1"/>
  <c r="AQ91" i="4"/>
  <c r="AM92" i="4"/>
  <c r="AR92" i="4" l="1"/>
  <c r="AS92" i="4" s="1"/>
  <c r="AQ92" i="4"/>
  <c r="AM93" i="4"/>
  <c r="AN91" i="4"/>
  <c r="AO91" i="4" s="1"/>
  <c r="AP91" i="4" s="1"/>
  <c r="AN92" i="4" l="1"/>
  <c r="AO92" i="4" s="1"/>
  <c r="AP92" i="4" s="1"/>
  <c r="AR93" i="4"/>
  <c r="AS93" i="4" s="1"/>
  <c r="AQ93" i="4"/>
  <c r="AM94" i="4"/>
  <c r="AR94" i="4" l="1"/>
  <c r="AS94" i="4" s="1"/>
  <c r="AM95" i="4"/>
  <c r="AQ94" i="4"/>
  <c r="AN93" i="4"/>
  <c r="AO93" i="4" s="1"/>
  <c r="AP93" i="4" s="1"/>
  <c r="AN94" i="4" l="1"/>
  <c r="AO94" i="4" s="1"/>
  <c r="AP94" i="4" s="1"/>
  <c r="AR95" i="4"/>
  <c r="AS95" i="4" s="1"/>
  <c r="AQ95" i="4"/>
  <c r="AM96" i="4"/>
  <c r="AR96" i="4" l="1"/>
  <c r="AS96" i="4" s="1"/>
  <c r="AQ96" i="4"/>
  <c r="AM97" i="4"/>
  <c r="AN95" i="4"/>
  <c r="AO95" i="4" s="1"/>
  <c r="AP95" i="4" s="1"/>
  <c r="AN96" i="4" s="1"/>
  <c r="AO96" i="4" l="1"/>
  <c r="AP96" i="4" s="1"/>
  <c r="AR97" i="4"/>
  <c r="AS97" i="4" s="1"/>
  <c r="AQ97" i="4"/>
  <c r="AM98" i="4"/>
  <c r="AR98" i="4" l="1"/>
  <c r="AS98" i="4" s="1"/>
  <c r="AM99" i="4"/>
  <c r="AQ98" i="4"/>
  <c r="AN97" i="4"/>
  <c r="AO97" i="4" s="1"/>
  <c r="AP97" i="4" s="1"/>
  <c r="AN98" i="4" l="1"/>
  <c r="AO98" i="4" s="1"/>
  <c r="AP98" i="4" s="1"/>
  <c r="AR99" i="4"/>
  <c r="AS99" i="4" s="1"/>
  <c r="AQ99" i="4"/>
  <c r="AM100" i="4"/>
  <c r="AR100" i="4" l="1"/>
  <c r="AS100" i="4" s="1"/>
  <c r="AQ100" i="4"/>
  <c r="AM101" i="4"/>
  <c r="AN99" i="4"/>
  <c r="AO99" i="4" s="1"/>
  <c r="AP99" i="4" s="1"/>
  <c r="AN100" i="4" s="1"/>
  <c r="AO100" i="4" l="1"/>
  <c r="AP100" i="4" s="1"/>
  <c r="AR101" i="4"/>
  <c r="AS101" i="4" s="1"/>
  <c r="AM102" i="4"/>
  <c r="AQ101" i="4"/>
  <c r="AR102" i="4" l="1"/>
  <c r="AS102" i="4" s="1"/>
  <c r="AM103" i="4"/>
  <c r="AQ102" i="4"/>
  <c r="AN101" i="4"/>
  <c r="AO101" i="4" s="1"/>
  <c r="AP101" i="4" s="1"/>
  <c r="AN102" i="4" l="1"/>
  <c r="AO102" i="4" s="1"/>
  <c r="AP102" i="4" s="1"/>
  <c r="AR103" i="4"/>
  <c r="AS103" i="4" s="1"/>
  <c r="AQ103" i="4"/>
  <c r="AM104" i="4"/>
  <c r="AR104" i="4" l="1"/>
  <c r="AS104" i="4" s="1"/>
  <c r="AQ104" i="4"/>
  <c r="AM105" i="4"/>
  <c r="AN103" i="4"/>
  <c r="AO103" i="4" s="1"/>
  <c r="AP103" i="4" s="1"/>
  <c r="AN104" i="4" l="1"/>
  <c r="AO104" i="4" s="1"/>
  <c r="AP104" i="4" s="1"/>
  <c r="AR105" i="4"/>
  <c r="AS105" i="4" s="1"/>
  <c r="AM106" i="4"/>
  <c r="AQ105" i="4"/>
  <c r="AR106" i="4" l="1"/>
  <c r="AS106" i="4" s="1"/>
  <c r="AQ106" i="4"/>
  <c r="AM107" i="4"/>
  <c r="AN105" i="4"/>
  <c r="AO105" i="4" s="1"/>
  <c r="AP105" i="4" s="1"/>
  <c r="AN106" i="4" l="1"/>
  <c r="AO106" i="4" s="1"/>
  <c r="AP106" i="4" s="1"/>
  <c r="AR107" i="4"/>
  <c r="AS107" i="4" s="1"/>
  <c r="AM108" i="4"/>
  <c r="AQ107" i="4"/>
  <c r="AN107" i="4" l="1"/>
  <c r="AO107" i="4" s="1"/>
  <c r="AP107" i="4" s="1"/>
  <c r="AR108" i="4"/>
  <c r="AS108" i="4" s="1"/>
  <c r="AM109" i="4"/>
  <c r="AQ108" i="4"/>
  <c r="AR109" i="4" l="1"/>
  <c r="AS109" i="4" s="1"/>
  <c r="AM110" i="4"/>
  <c r="AQ109" i="4"/>
  <c r="AN108" i="4"/>
  <c r="AO108" i="4" s="1"/>
  <c r="AP108" i="4" s="1"/>
  <c r="AN109" i="4" l="1"/>
  <c r="AO109" i="4" s="1"/>
  <c r="AP109" i="4" s="1"/>
  <c r="AR110" i="4"/>
  <c r="AS110" i="4" s="1"/>
  <c r="AQ110" i="4"/>
  <c r="AM111" i="4"/>
  <c r="AR111" i="4" l="1"/>
  <c r="AS111" i="4" s="1"/>
  <c r="AQ111" i="4"/>
  <c r="AM112" i="4"/>
  <c r="AN110" i="4"/>
  <c r="AO110" i="4" s="1"/>
  <c r="AP110" i="4" s="1"/>
  <c r="AN111" i="4" l="1"/>
  <c r="AO111" i="4" s="1"/>
  <c r="AP111" i="4" s="1"/>
  <c r="AR112" i="4"/>
  <c r="AS112" i="4" s="1"/>
  <c r="AM113" i="4"/>
  <c r="AQ112" i="4"/>
  <c r="AR113" i="4" l="1"/>
  <c r="AS113" i="4" s="1"/>
  <c r="AQ113" i="4"/>
  <c r="AM114" i="4"/>
  <c r="AN112" i="4"/>
  <c r="AO112" i="4" s="1"/>
  <c r="AP112" i="4" s="1"/>
  <c r="AN113" i="4" l="1"/>
  <c r="AO113" i="4" s="1"/>
  <c r="AP113" i="4" s="1"/>
  <c r="AR114" i="4"/>
  <c r="AS114" i="4" s="1"/>
  <c r="AQ114" i="4"/>
  <c r="AM115" i="4"/>
  <c r="AR115" i="4" l="1"/>
  <c r="AS115" i="4" s="1"/>
  <c r="AQ115" i="4"/>
  <c r="AM116" i="4"/>
  <c r="AN114" i="4"/>
  <c r="AO114" i="4" s="1"/>
  <c r="AP114" i="4" s="1"/>
  <c r="AN115" i="4" l="1"/>
  <c r="AO115" i="4" s="1"/>
  <c r="AP115" i="4" s="1"/>
  <c r="AR116" i="4"/>
  <c r="AS116" i="4" s="1"/>
  <c r="AQ116" i="4"/>
  <c r="AM117" i="4"/>
  <c r="D94" i="3"/>
  <c r="AR117" i="4" l="1"/>
  <c r="AS117" i="4" s="1"/>
  <c r="AQ117" i="4"/>
  <c r="AM118" i="4"/>
  <c r="AN116" i="4"/>
  <c r="AO116" i="4" s="1"/>
  <c r="AP116" i="4" s="1"/>
  <c r="D95" i="3"/>
  <c r="F94" i="3"/>
  <c r="AN117" i="4" l="1"/>
  <c r="AO117" i="4" s="1"/>
  <c r="AP117" i="4" s="1"/>
  <c r="AR118" i="4"/>
  <c r="AS118" i="4" s="1"/>
  <c r="AQ118" i="4"/>
  <c r="AM119" i="4"/>
  <c r="F95" i="3"/>
  <c r="AR119" i="4" l="1"/>
  <c r="AS119" i="4" s="1"/>
  <c r="AQ119" i="4"/>
  <c r="AM120" i="4"/>
  <c r="AN118" i="4"/>
  <c r="AO118" i="4" s="1"/>
  <c r="AP118" i="4" s="1"/>
  <c r="AN119" i="4" l="1"/>
  <c r="AO119" i="4" s="1"/>
  <c r="AP119" i="4" s="1"/>
  <c r="AR120" i="4"/>
  <c r="AS120" i="4" s="1"/>
  <c r="AM121" i="4"/>
  <c r="AQ120" i="4"/>
  <c r="AR121" i="4" l="1"/>
  <c r="AS121" i="4" s="1"/>
  <c r="AM122" i="4"/>
  <c r="AQ121" i="4"/>
  <c r="AN120" i="4"/>
  <c r="AO120" i="4" s="1"/>
  <c r="AP120" i="4" s="1"/>
  <c r="AN121" i="4" l="1"/>
  <c r="AO121" i="4" s="1"/>
  <c r="AP121" i="4" s="1"/>
  <c r="V23" i="4"/>
  <c r="AQ122" i="4"/>
  <c r="AR122" i="4"/>
  <c r="AS122" i="4" s="1"/>
  <c r="X23" i="4" s="1"/>
  <c r="AM123" i="4"/>
  <c r="AQ123" i="4" l="1"/>
  <c r="AM124" i="4"/>
  <c r="AR123" i="4"/>
  <c r="AS123" i="4" s="1"/>
  <c r="AN122" i="4"/>
  <c r="AO122" i="4" s="1"/>
  <c r="AP122" i="4" s="1"/>
  <c r="W23" i="4" s="1"/>
  <c r="AQ124" i="4" l="1"/>
  <c r="AM125" i="4"/>
  <c r="AR124" i="4"/>
  <c r="AS124" i="4" s="1"/>
  <c r="AN123" i="4"/>
  <c r="AO123" i="4" s="1"/>
  <c r="AP123" i="4" s="1"/>
  <c r="AN124" i="4" l="1"/>
  <c r="AO124" i="4" s="1"/>
  <c r="AP124" i="4" s="1"/>
  <c r="AR125" i="4"/>
  <c r="AQ125" i="4"/>
  <c r="AM126" i="4"/>
  <c r="AN125" i="4" l="1"/>
  <c r="AO125" i="4" s="1"/>
  <c r="AP125" i="4" s="1"/>
  <c r="AR126" i="4"/>
  <c r="AM127" i="4"/>
  <c r="AQ126" i="4"/>
  <c r="AS125" i="4"/>
  <c r="AR127" i="4" l="1"/>
  <c r="AM128" i="4"/>
  <c r="AQ127" i="4"/>
  <c r="AS126" i="4"/>
  <c r="AN126" i="4"/>
  <c r="AO126" i="4" s="1"/>
  <c r="AP126" i="4" s="1"/>
  <c r="AN127" i="4" s="1"/>
  <c r="AO127" i="4" l="1"/>
  <c r="AP127" i="4" s="1"/>
  <c r="AS127" i="4"/>
  <c r="AR128" i="4"/>
  <c r="AS128" i="4" s="1"/>
  <c r="AM129" i="4"/>
  <c r="AQ128" i="4"/>
  <c r="AR129" i="4" l="1"/>
  <c r="AS129" i="4" s="1"/>
  <c r="AM130" i="4"/>
  <c r="AQ129" i="4"/>
  <c r="AN128" i="4"/>
  <c r="AO128" i="4" s="1"/>
  <c r="AP128" i="4" s="1"/>
  <c r="AN129" i="4" l="1"/>
  <c r="AO129" i="4" s="1"/>
  <c r="AP129" i="4" s="1"/>
  <c r="AR130" i="4"/>
  <c r="AS130" i="4" s="1"/>
  <c r="AM131" i="4"/>
  <c r="AQ130" i="4"/>
  <c r="AR131" i="4" l="1"/>
  <c r="AS131" i="4" s="1"/>
  <c r="AM132" i="4"/>
  <c r="AQ131" i="4"/>
  <c r="AN130" i="4"/>
  <c r="AO130" i="4" s="1"/>
  <c r="AP130" i="4" s="1"/>
  <c r="AN131" i="4" s="1"/>
  <c r="AO131" i="4" l="1"/>
  <c r="AP131" i="4" s="1"/>
  <c r="AR132" i="4"/>
  <c r="AS132" i="4" s="1"/>
  <c r="AM133" i="4"/>
  <c r="AQ132" i="4"/>
  <c r="AR133" i="4" l="1"/>
  <c r="AS133" i="4" s="1"/>
  <c r="AQ133" i="4"/>
  <c r="AM134" i="4"/>
  <c r="AN132" i="4"/>
  <c r="AO132" i="4" s="1"/>
  <c r="AP132" i="4" s="1"/>
  <c r="AN133" i="4" l="1"/>
  <c r="AO133" i="4" s="1"/>
  <c r="AP133" i="4" s="1"/>
  <c r="AR134" i="4"/>
  <c r="AS134" i="4" s="1"/>
  <c r="AM135" i="4"/>
  <c r="AQ134" i="4"/>
  <c r="AR135" i="4" l="1"/>
  <c r="AS135" i="4" s="1"/>
  <c r="AQ135" i="4"/>
  <c r="AM136" i="4"/>
  <c r="AN134" i="4"/>
  <c r="AO134" i="4" s="1"/>
  <c r="AP134" i="4" s="1"/>
  <c r="AN135" i="4" s="1"/>
  <c r="AO135" i="4" l="1"/>
  <c r="AP135" i="4" s="1"/>
  <c r="AR136" i="4"/>
  <c r="AS136" i="4" s="1"/>
  <c r="AM137" i="4"/>
  <c r="AQ136" i="4"/>
  <c r="AR137" i="4" l="1"/>
  <c r="AS137" i="4" s="1"/>
  <c r="AQ137" i="4"/>
  <c r="AM138" i="4"/>
  <c r="AN136" i="4"/>
  <c r="AO136" i="4" s="1"/>
  <c r="AP136" i="4" s="1"/>
  <c r="AN137" i="4" l="1"/>
  <c r="AO137" i="4" s="1"/>
  <c r="AP137" i="4" s="1"/>
  <c r="AR138" i="4"/>
  <c r="AS138" i="4" s="1"/>
  <c r="AM139" i="4"/>
  <c r="AQ138" i="4"/>
  <c r="AR139" i="4" l="1"/>
  <c r="AS139" i="4" s="1"/>
  <c r="AM140" i="4"/>
  <c r="AQ139" i="4"/>
  <c r="AN138" i="4"/>
  <c r="AO138" i="4" s="1"/>
  <c r="AP138" i="4" s="1"/>
  <c r="AN139" i="4" l="1"/>
  <c r="AO139" i="4" s="1"/>
  <c r="AP139" i="4" s="1"/>
  <c r="AR140" i="4"/>
  <c r="AS140" i="4" s="1"/>
  <c r="AM141" i="4"/>
  <c r="AQ140" i="4"/>
  <c r="D118" i="3"/>
  <c r="AR141" i="4" l="1"/>
  <c r="AS141" i="4" s="1"/>
  <c r="AQ141" i="4"/>
  <c r="AM142" i="4"/>
  <c r="AN140" i="4"/>
  <c r="AO140" i="4" s="1"/>
  <c r="AP140" i="4" s="1"/>
  <c r="D119" i="3"/>
  <c r="F118" i="3"/>
  <c r="AN141" i="4" l="1"/>
  <c r="AO141" i="4" s="1"/>
  <c r="AP141" i="4" s="1"/>
  <c r="AR142" i="4"/>
  <c r="AS142" i="4" s="1"/>
  <c r="AM143" i="4"/>
  <c r="AQ142" i="4"/>
  <c r="D120" i="3"/>
  <c r="F119" i="3"/>
  <c r="AR143" i="4" l="1"/>
  <c r="AS143" i="4" s="1"/>
  <c r="AM144" i="4"/>
  <c r="AQ143" i="4"/>
  <c r="AN142" i="4"/>
  <c r="AO142" i="4" s="1"/>
  <c r="AP142" i="4" s="1"/>
  <c r="D121" i="3"/>
  <c r="F120" i="3"/>
  <c r="AN143" i="4" l="1"/>
  <c r="AO143" i="4" s="1"/>
  <c r="AP143" i="4" s="1"/>
  <c r="AR144" i="4"/>
  <c r="AS144" i="4" s="1"/>
  <c r="AM145" i="4"/>
  <c r="AQ144" i="4"/>
  <c r="D122" i="3"/>
  <c r="F121" i="3"/>
  <c r="AR145" i="4" l="1"/>
  <c r="AS145" i="4" s="1"/>
  <c r="AQ145" i="4"/>
  <c r="AM146" i="4"/>
  <c r="AN144" i="4"/>
  <c r="AO144" i="4" s="1"/>
  <c r="AP144" i="4" s="1"/>
  <c r="D123" i="3"/>
  <c r="F122" i="3"/>
  <c r="AN145" i="4" l="1"/>
  <c r="AO145" i="4" s="1"/>
  <c r="AP145" i="4" s="1"/>
  <c r="AR146" i="4"/>
  <c r="AS146" i="4" s="1"/>
  <c r="AQ146" i="4"/>
  <c r="AM147" i="4"/>
  <c r="D124" i="3"/>
  <c r="F123" i="3"/>
  <c r="AR147" i="4" l="1"/>
  <c r="AS147" i="4" s="1"/>
  <c r="AQ147" i="4"/>
  <c r="AM148" i="4"/>
  <c r="AN146" i="4"/>
  <c r="AO146" i="4" s="1"/>
  <c r="AP146" i="4" s="1"/>
  <c r="D125" i="3"/>
  <c r="F124" i="3"/>
  <c r="AN147" i="4" l="1"/>
  <c r="AO147" i="4" s="1"/>
  <c r="AP147" i="4" s="1"/>
  <c r="AR148" i="4"/>
  <c r="AS148" i="4" s="1"/>
  <c r="AM149" i="4"/>
  <c r="AQ148" i="4"/>
  <c r="D126" i="3"/>
  <c r="F125" i="3"/>
  <c r="AR149" i="4" l="1"/>
  <c r="AS149" i="4" s="1"/>
  <c r="AM150" i="4"/>
  <c r="AQ149" i="4"/>
  <c r="AN148" i="4"/>
  <c r="AO148" i="4" s="1"/>
  <c r="AP148" i="4" s="1"/>
  <c r="D127" i="3"/>
  <c r="F126" i="3"/>
  <c r="AN149" i="4" l="1"/>
  <c r="AO149" i="4" s="1"/>
  <c r="AP149" i="4" s="1"/>
  <c r="AR150" i="4"/>
  <c r="AS150" i="4" s="1"/>
  <c r="AM151" i="4"/>
  <c r="AQ150" i="4"/>
  <c r="D128" i="3"/>
  <c r="F127" i="3"/>
  <c r="AR151" i="4" l="1"/>
  <c r="AS151" i="4" s="1"/>
  <c r="AM152" i="4"/>
  <c r="AQ151" i="4"/>
  <c r="AN150" i="4"/>
  <c r="AO150" i="4" s="1"/>
  <c r="AP150" i="4" s="1"/>
  <c r="D129" i="3"/>
  <c r="F128" i="3"/>
  <c r="AN151" i="4" l="1"/>
  <c r="AO151" i="4" s="1"/>
  <c r="AP151" i="4" s="1"/>
  <c r="AR152" i="4"/>
  <c r="AS152" i="4" s="1"/>
  <c r="AM153" i="4"/>
  <c r="AQ152" i="4"/>
  <c r="D130" i="3"/>
  <c r="F129" i="3"/>
  <c r="AR153" i="4" l="1"/>
  <c r="AS153" i="4" s="1"/>
  <c r="AQ153" i="4"/>
  <c r="AM154" i="4"/>
  <c r="AN152" i="4"/>
  <c r="AO152" i="4" s="1"/>
  <c r="AP152" i="4" s="1"/>
  <c r="D131" i="3"/>
  <c r="F130" i="3"/>
  <c r="AN153" i="4" l="1"/>
  <c r="AO153" i="4" s="1"/>
  <c r="AP153" i="4" s="1"/>
  <c r="AR154" i="4"/>
  <c r="AS154" i="4" s="1"/>
  <c r="AM155" i="4"/>
  <c r="AQ154" i="4"/>
  <c r="D132" i="3"/>
  <c r="F131" i="3"/>
  <c r="AR155" i="4" l="1"/>
  <c r="AS155" i="4" s="1"/>
  <c r="AQ155" i="4"/>
  <c r="AM156" i="4"/>
  <c r="AN154" i="4"/>
  <c r="AO154" i="4" s="1"/>
  <c r="AP154" i="4" s="1"/>
  <c r="D133" i="3"/>
  <c r="F132" i="3"/>
  <c r="AN155" i="4" l="1"/>
  <c r="AO155" i="4" s="1"/>
  <c r="AP155" i="4" s="1"/>
  <c r="AR156" i="4"/>
  <c r="AS156" i="4" s="1"/>
  <c r="AQ156" i="4"/>
  <c r="AM157" i="4"/>
  <c r="D134" i="3"/>
  <c r="F133" i="3"/>
  <c r="AR157" i="4" l="1"/>
  <c r="AS157" i="4" s="1"/>
  <c r="AM158" i="4"/>
  <c r="AQ157" i="4"/>
  <c r="AN156" i="4"/>
  <c r="AO156" i="4" s="1"/>
  <c r="AP156" i="4" s="1"/>
  <c r="D135" i="3"/>
  <c r="F134" i="3"/>
  <c r="AN157" i="4" l="1"/>
  <c r="AO157" i="4" s="1"/>
  <c r="AP157" i="4" s="1"/>
  <c r="AR158" i="4"/>
  <c r="AS158" i="4" s="1"/>
  <c r="AM159" i="4"/>
  <c r="AQ158" i="4"/>
  <c r="D136" i="3"/>
  <c r="F135" i="3"/>
  <c r="AN158" i="4" l="1"/>
  <c r="AO158" i="4" s="1"/>
  <c r="AP158" i="4" s="1"/>
  <c r="AR159" i="4"/>
  <c r="AS159" i="4" s="1"/>
  <c r="AM160" i="4"/>
  <c r="AQ159" i="4"/>
  <c r="D137" i="3"/>
  <c r="F136" i="3"/>
  <c r="AR160" i="4" l="1"/>
  <c r="AS160" i="4" s="1"/>
  <c r="AQ160" i="4"/>
  <c r="AM161" i="4"/>
  <c r="AN159" i="4"/>
  <c r="AO159" i="4" s="1"/>
  <c r="AP159" i="4" s="1"/>
  <c r="D138" i="3"/>
  <c r="F137" i="3"/>
  <c r="AN160" i="4" l="1"/>
  <c r="AO160" i="4" s="1"/>
  <c r="AP160" i="4" s="1"/>
  <c r="AR161" i="4"/>
  <c r="AS161" i="4" s="1"/>
  <c r="AM162" i="4"/>
  <c r="AQ161" i="4"/>
  <c r="D139" i="3"/>
  <c r="F138" i="3"/>
  <c r="AR162" i="4" l="1"/>
  <c r="AS162" i="4" s="1"/>
  <c r="AQ162" i="4"/>
  <c r="AM163" i="4"/>
  <c r="AN161" i="4"/>
  <c r="AO161" i="4" s="1"/>
  <c r="AP161" i="4" s="1"/>
  <c r="D140" i="3"/>
  <c r="F139" i="3"/>
  <c r="AN162" i="4" l="1"/>
  <c r="AO162" i="4" s="1"/>
  <c r="AP162" i="4" s="1"/>
  <c r="AR163" i="4"/>
  <c r="AS163" i="4" s="1"/>
  <c r="AM164" i="4"/>
  <c r="AQ163" i="4"/>
  <c r="D141" i="3"/>
  <c r="F140" i="3"/>
  <c r="AR164" i="4" l="1"/>
  <c r="AS164" i="4" s="1"/>
  <c r="AQ164" i="4"/>
  <c r="AM165" i="4"/>
  <c r="AN163" i="4"/>
  <c r="AO163" i="4" s="1"/>
  <c r="AP163" i="4" s="1"/>
  <c r="D142" i="3"/>
  <c r="F141" i="3"/>
  <c r="AN164" i="4" l="1"/>
  <c r="AO164" i="4" s="1"/>
  <c r="AP164" i="4" s="1"/>
  <c r="AR165" i="4"/>
  <c r="AS165" i="4" s="1"/>
  <c r="AM166" i="4"/>
  <c r="AQ165" i="4"/>
  <c r="D143" i="3"/>
  <c r="F142" i="3"/>
  <c r="AN165" i="4" l="1"/>
  <c r="AO165" i="4" s="1"/>
  <c r="AP165" i="4" s="1"/>
  <c r="AR166" i="4"/>
  <c r="AS166" i="4" s="1"/>
  <c r="AM167" i="4"/>
  <c r="AQ166" i="4"/>
  <c r="F143" i="3"/>
  <c r="D144" i="3"/>
  <c r="AR167" i="4" l="1"/>
  <c r="AS167" i="4" s="1"/>
  <c r="AM168" i="4"/>
  <c r="AQ167" i="4"/>
  <c r="AN166" i="4"/>
  <c r="AO166" i="4" s="1"/>
  <c r="AP166" i="4" s="1"/>
  <c r="AN167" i="4" s="1"/>
  <c r="F144" i="3"/>
  <c r="D145" i="3"/>
  <c r="AO167" i="4" l="1"/>
  <c r="AP167" i="4" s="1"/>
  <c r="AR168" i="4"/>
  <c r="AS168" i="4" s="1"/>
  <c r="AQ168" i="4"/>
  <c r="AM169" i="4"/>
  <c r="F145" i="3"/>
  <c r="D146" i="3"/>
  <c r="AR169" i="4" l="1"/>
  <c r="AS169" i="4" s="1"/>
  <c r="AM170" i="4"/>
  <c r="AQ169" i="4"/>
  <c r="AN168" i="4"/>
  <c r="AO168" i="4" s="1"/>
  <c r="AP168" i="4" s="1"/>
  <c r="F146" i="3"/>
  <c r="D147" i="3"/>
  <c r="AN169" i="4" l="1"/>
  <c r="AO169" i="4" s="1"/>
  <c r="AP169" i="4" s="1"/>
  <c r="AR170" i="4"/>
  <c r="AS170" i="4" s="1"/>
  <c r="AQ170" i="4"/>
  <c r="AM171" i="4"/>
  <c r="F147" i="3"/>
  <c r="D148" i="3"/>
  <c r="AN170" i="4" l="1"/>
  <c r="AO170" i="4" s="1"/>
  <c r="AP170" i="4" s="1"/>
  <c r="AR171" i="4"/>
  <c r="AS171" i="4" s="1"/>
  <c r="AQ171" i="4"/>
  <c r="AM172" i="4"/>
  <c r="D149" i="3"/>
  <c r="F148" i="3"/>
  <c r="AR172" i="4" l="1"/>
  <c r="AS172" i="4" s="1"/>
  <c r="AQ172" i="4"/>
  <c r="AM173" i="4"/>
  <c r="AN171" i="4"/>
  <c r="AO171" i="4" s="1"/>
  <c r="AP171" i="4" s="1"/>
  <c r="D150" i="3"/>
  <c r="F149" i="3"/>
  <c r="AR173" i="4" l="1"/>
  <c r="AS173" i="4" s="1"/>
  <c r="AM174" i="4"/>
  <c r="AQ173" i="4"/>
  <c r="AN172" i="4"/>
  <c r="AO172" i="4" s="1"/>
  <c r="AP172" i="4" s="1"/>
  <c r="D151" i="3"/>
  <c r="F150" i="3"/>
  <c r="AN173" i="4" l="1"/>
  <c r="AO173" i="4" s="1"/>
  <c r="AP173" i="4" s="1"/>
  <c r="AR174" i="4"/>
  <c r="AS174" i="4" s="1"/>
  <c r="AM175" i="4"/>
  <c r="AQ174" i="4"/>
  <c r="D152" i="3"/>
  <c r="F151" i="3"/>
  <c r="AN174" i="4" l="1"/>
  <c r="AO174" i="4" s="1"/>
  <c r="AP174" i="4" s="1"/>
  <c r="AR175" i="4"/>
  <c r="AS175" i="4" s="1"/>
  <c r="AQ175" i="4"/>
  <c r="AM176" i="4"/>
  <c r="D153" i="3"/>
  <c r="F152" i="3"/>
  <c r="AR176" i="4" l="1"/>
  <c r="AS176" i="4" s="1"/>
  <c r="AQ176" i="4"/>
  <c r="AM177" i="4"/>
  <c r="AN175" i="4"/>
  <c r="AO175" i="4" s="1"/>
  <c r="AP175" i="4" s="1"/>
  <c r="D154" i="3"/>
  <c r="F153" i="3"/>
  <c r="AN176" i="4" l="1"/>
  <c r="AO176" i="4" s="1"/>
  <c r="AP176" i="4" s="1"/>
  <c r="AR177" i="4"/>
  <c r="AS177" i="4" s="1"/>
  <c r="AQ177" i="4"/>
  <c r="AM178" i="4"/>
  <c r="D155" i="3"/>
  <c r="F154" i="3"/>
  <c r="AR178" i="4" l="1"/>
  <c r="AS178" i="4" s="1"/>
  <c r="AQ178" i="4"/>
  <c r="AM179" i="4"/>
  <c r="AN177" i="4"/>
  <c r="AO177" i="4" s="1"/>
  <c r="AP177" i="4" s="1"/>
  <c r="AN178" i="4" s="1"/>
  <c r="D156" i="3"/>
  <c r="F155" i="3"/>
  <c r="AO178" i="4" l="1"/>
  <c r="AP178" i="4" s="1"/>
  <c r="AR179" i="4"/>
  <c r="AS179" i="4" s="1"/>
  <c r="AM180" i="4"/>
  <c r="AQ179" i="4"/>
  <c r="D157" i="3"/>
  <c r="F156" i="3"/>
  <c r="AR180" i="4" l="1"/>
  <c r="AS180" i="4" s="1"/>
  <c r="AQ180" i="4"/>
  <c r="AM181" i="4"/>
  <c r="AN179" i="4"/>
  <c r="AO179" i="4" s="1"/>
  <c r="AP179" i="4" s="1"/>
  <c r="D158" i="3"/>
  <c r="F157" i="3"/>
  <c r="AN180" i="4" l="1"/>
  <c r="AO180" i="4" s="1"/>
  <c r="AP180" i="4" s="1"/>
  <c r="AR181" i="4"/>
  <c r="AS181" i="4" s="1"/>
  <c r="AM182" i="4"/>
  <c r="AQ181" i="4"/>
  <c r="D159" i="3"/>
  <c r="F158" i="3"/>
  <c r="AN181" i="4" l="1"/>
  <c r="AO181" i="4" s="1"/>
  <c r="AP181" i="4" s="1"/>
  <c r="AR182" i="4"/>
  <c r="AS182" i="4" s="1"/>
  <c r="AQ182" i="4"/>
  <c r="AM183" i="4"/>
  <c r="D160" i="3"/>
  <c r="F159" i="3"/>
  <c r="AN182" i="4" l="1"/>
  <c r="AO182" i="4" s="1"/>
  <c r="AP182" i="4" s="1"/>
  <c r="AR183" i="4"/>
  <c r="AS183" i="4" s="1"/>
  <c r="AM184" i="4"/>
  <c r="AQ183" i="4"/>
  <c r="D161" i="3"/>
  <c r="F160" i="3"/>
  <c r="AR184" i="4" l="1"/>
  <c r="AS184" i="4" s="1"/>
  <c r="AQ184" i="4"/>
  <c r="AM185" i="4"/>
  <c r="AN183" i="4"/>
  <c r="AO183" i="4" s="1"/>
  <c r="AP183" i="4" s="1"/>
  <c r="AN184" i="4" s="1"/>
  <c r="D162" i="3"/>
  <c r="F161" i="3"/>
  <c r="AO184" i="4" l="1"/>
  <c r="AP184" i="4" s="1"/>
  <c r="AR185" i="4"/>
  <c r="AS185" i="4" s="1"/>
  <c r="AM186" i="4"/>
  <c r="AQ185" i="4"/>
  <c r="D163" i="3"/>
  <c r="F162" i="3"/>
  <c r="AR186" i="4" l="1"/>
  <c r="AS186" i="4" s="1"/>
  <c r="AQ186" i="4"/>
  <c r="AM187" i="4"/>
  <c r="AN185" i="4"/>
  <c r="AO185" i="4" s="1"/>
  <c r="AP185" i="4" s="1"/>
  <c r="D164" i="3"/>
  <c r="F163" i="3"/>
  <c r="AN186" i="4" l="1"/>
  <c r="AO186" i="4" s="1"/>
  <c r="AP186" i="4" s="1"/>
  <c r="AR187" i="4"/>
  <c r="AS187" i="4" s="1"/>
  <c r="AQ187" i="4"/>
  <c r="AM188" i="4"/>
  <c r="D165" i="3"/>
  <c r="F164" i="3"/>
  <c r="AR188" i="4" l="1"/>
  <c r="AS188" i="4" s="1"/>
  <c r="AQ188" i="4"/>
  <c r="AM189" i="4"/>
  <c r="AN187" i="4"/>
  <c r="AO187" i="4" s="1"/>
  <c r="AP187" i="4" s="1"/>
  <c r="AN188" i="4" s="1"/>
  <c r="D166" i="3"/>
  <c r="F165" i="3"/>
  <c r="AO188" i="4" l="1"/>
  <c r="AP188" i="4" s="1"/>
  <c r="AR189" i="4"/>
  <c r="AS189" i="4" s="1"/>
  <c r="AQ189" i="4"/>
  <c r="AM190" i="4"/>
  <c r="D167" i="3"/>
  <c r="F166" i="3"/>
  <c r="AR190" i="4" l="1"/>
  <c r="AS190" i="4" s="1"/>
  <c r="AQ190" i="4"/>
  <c r="AM191" i="4"/>
  <c r="AN189" i="4"/>
  <c r="AO189" i="4" s="1"/>
  <c r="AP189" i="4" s="1"/>
  <c r="D168" i="3"/>
  <c r="F167" i="3"/>
  <c r="AN190" i="4" l="1"/>
  <c r="AO190" i="4" s="1"/>
  <c r="AP190" i="4" s="1"/>
  <c r="AR191" i="4"/>
  <c r="AS191" i="4" s="1"/>
  <c r="AM192" i="4"/>
  <c r="AQ191" i="4"/>
  <c r="D169" i="3"/>
  <c r="F168" i="3"/>
  <c r="AR192" i="4" l="1"/>
  <c r="AS192" i="4" s="1"/>
  <c r="AQ192" i="4"/>
  <c r="AM193" i="4"/>
  <c r="AN191" i="4"/>
  <c r="AO191" i="4" s="1"/>
  <c r="AP191" i="4" s="1"/>
  <c r="D170" i="3"/>
  <c r="F169" i="3"/>
  <c r="AN192" i="4" l="1"/>
  <c r="AO192" i="4" s="1"/>
  <c r="AP192" i="4" s="1"/>
  <c r="AR193" i="4"/>
  <c r="AS193" i="4" s="1"/>
  <c r="AQ193" i="4"/>
  <c r="AM194" i="4"/>
  <c r="D171" i="3"/>
  <c r="F170" i="3"/>
  <c r="AR194" i="4" l="1"/>
  <c r="AS194" i="4" s="1"/>
  <c r="AQ194" i="4"/>
  <c r="AM195" i="4"/>
  <c r="AN193" i="4"/>
  <c r="AO193" i="4" s="1"/>
  <c r="AP193" i="4" s="1"/>
  <c r="D172" i="3"/>
  <c r="F171" i="3"/>
  <c r="AN194" i="4" l="1"/>
  <c r="AO194" i="4" s="1"/>
  <c r="AP194" i="4" s="1"/>
  <c r="AR195" i="4"/>
  <c r="AS195" i="4" s="1"/>
  <c r="AQ195" i="4"/>
  <c r="AM196" i="4"/>
  <c r="D173" i="3"/>
  <c r="F172" i="3"/>
  <c r="AN195" i="4" l="1"/>
  <c r="AO195" i="4" s="1"/>
  <c r="AP195" i="4" s="1"/>
  <c r="AR196" i="4"/>
  <c r="AS196" i="4" s="1"/>
  <c r="AQ196" i="4"/>
  <c r="AM197" i="4"/>
  <c r="D174" i="3"/>
  <c r="F173" i="3"/>
  <c r="AR197" i="4" l="1"/>
  <c r="AS197" i="4" s="1"/>
  <c r="AM198" i="4"/>
  <c r="AQ197" i="4"/>
  <c r="AN196" i="4"/>
  <c r="AO196" i="4" s="1"/>
  <c r="AP196" i="4" s="1"/>
  <c r="D175" i="3"/>
  <c r="F174" i="3"/>
  <c r="AN197" i="4" l="1"/>
  <c r="AO197" i="4" s="1"/>
  <c r="AP197" i="4" s="1"/>
  <c r="AR198" i="4"/>
  <c r="AS198" i="4" s="1"/>
  <c r="AQ198" i="4"/>
  <c r="AM199" i="4"/>
  <c r="D176" i="3"/>
  <c r="F175" i="3"/>
  <c r="AN198" i="4" l="1"/>
  <c r="AO198" i="4" s="1"/>
  <c r="AP198" i="4" s="1"/>
  <c r="AR199" i="4"/>
  <c r="AS199" i="4" s="1"/>
  <c r="AM200" i="4"/>
  <c r="AQ199" i="4"/>
  <c r="D177" i="3"/>
  <c r="F176" i="3"/>
  <c r="AR200" i="4" l="1"/>
  <c r="AS200" i="4" s="1"/>
  <c r="AQ200" i="4"/>
  <c r="AM201" i="4"/>
  <c r="AN199" i="4"/>
  <c r="AO199" i="4" s="1"/>
  <c r="AP199" i="4" s="1"/>
  <c r="D178" i="3"/>
  <c r="F177" i="3"/>
  <c r="AN200" i="4" l="1"/>
  <c r="AO200" i="4" s="1"/>
  <c r="AP200" i="4" s="1"/>
  <c r="AR201" i="4"/>
  <c r="AS201" i="4" s="1"/>
  <c r="AM202" i="4"/>
  <c r="AQ201" i="4"/>
  <c r="D179" i="3"/>
  <c r="F178" i="3"/>
  <c r="AR202" i="4" l="1"/>
  <c r="AS202" i="4" s="1"/>
  <c r="AQ202" i="4"/>
  <c r="AM203" i="4"/>
  <c r="AN201" i="4"/>
  <c r="AO201" i="4" s="1"/>
  <c r="AP201" i="4" s="1"/>
  <c r="AN202" i="4" s="1"/>
  <c r="D180" i="3"/>
  <c r="F179" i="3"/>
  <c r="AO202" i="4" l="1"/>
  <c r="AP202" i="4" s="1"/>
  <c r="AR203" i="4"/>
  <c r="AS203" i="4" s="1"/>
  <c r="AQ203" i="4"/>
  <c r="AM204" i="4"/>
  <c r="D181" i="3"/>
  <c r="F180" i="3"/>
  <c r="AR204" i="4" l="1"/>
  <c r="AS204" i="4" s="1"/>
  <c r="AQ204" i="4"/>
  <c r="AM205" i="4"/>
  <c r="AN203" i="4"/>
  <c r="AO203" i="4" s="1"/>
  <c r="AP203" i="4" s="1"/>
  <c r="D182" i="3"/>
  <c r="F181" i="3"/>
  <c r="AN204" i="4" l="1"/>
  <c r="AO204" i="4" s="1"/>
  <c r="AP204" i="4" s="1"/>
  <c r="AR205" i="4"/>
  <c r="AS205" i="4" s="1"/>
  <c r="AM206" i="4"/>
  <c r="AQ205" i="4"/>
  <c r="D183" i="3"/>
  <c r="F182" i="3"/>
  <c r="AR206" i="4" l="1"/>
  <c r="AS206" i="4" s="1"/>
  <c r="AQ206" i="4"/>
  <c r="AM207" i="4"/>
  <c r="AN205" i="4"/>
  <c r="AO205" i="4" s="1"/>
  <c r="AP205" i="4" s="1"/>
  <c r="AN206" i="4" s="1"/>
  <c r="D184" i="3"/>
  <c r="F183" i="3"/>
  <c r="AO206" i="4" l="1"/>
  <c r="AP206" i="4" s="1"/>
  <c r="AR207" i="4"/>
  <c r="AS207" i="4" s="1"/>
  <c r="AQ207" i="4"/>
  <c r="AM208" i="4"/>
  <c r="D185" i="3"/>
  <c r="F184" i="3"/>
  <c r="AR208" i="4" l="1"/>
  <c r="AS208" i="4" s="1"/>
  <c r="AM209" i="4"/>
  <c r="AQ208" i="4"/>
  <c r="AN207" i="4"/>
  <c r="AO207" i="4" s="1"/>
  <c r="AP207" i="4" s="1"/>
  <c r="D186" i="3"/>
  <c r="F185" i="3"/>
  <c r="AN208" i="4" l="1"/>
  <c r="AO208" i="4" s="1"/>
  <c r="AP208" i="4" s="1"/>
  <c r="AR209" i="4"/>
  <c r="AS209" i="4" s="1"/>
  <c r="AQ209" i="4"/>
  <c r="AM210" i="4"/>
  <c r="D187" i="3"/>
  <c r="F186" i="3"/>
  <c r="AR210" i="4" l="1"/>
  <c r="AS210" i="4" s="1"/>
  <c r="AM211" i="4"/>
  <c r="AQ210" i="4"/>
  <c r="AN209" i="4"/>
  <c r="AO209" i="4" s="1"/>
  <c r="AP209" i="4" s="1"/>
  <c r="AN210" i="4" s="1"/>
  <c r="D188" i="3"/>
  <c r="F187" i="3"/>
  <c r="AO210" i="4" l="1"/>
  <c r="AP210" i="4" s="1"/>
  <c r="AR211" i="4"/>
  <c r="AS211" i="4" s="1"/>
  <c r="AQ211" i="4"/>
  <c r="AM212" i="4"/>
  <c r="D189" i="3"/>
  <c r="F188" i="3"/>
  <c r="AR212" i="4" l="1"/>
  <c r="AS212" i="4" s="1"/>
  <c r="AM213" i="4"/>
  <c r="AQ212" i="4"/>
  <c r="AN211" i="4"/>
  <c r="AO211" i="4" s="1"/>
  <c r="AP211" i="4" s="1"/>
  <c r="D190" i="3"/>
  <c r="F189" i="3"/>
  <c r="AN212" i="4" l="1"/>
  <c r="AO212" i="4" s="1"/>
  <c r="AP212" i="4" s="1"/>
  <c r="AR213" i="4"/>
  <c r="AS213" i="4" s="1"/>
  <c r="AM214" i="4"/>
  <c r="AQ213" i="4"/>
  <c r="D191" i="3"/>
  <c r="F190" i="3"/>
  <c r="AR214" i="4" l="1"/>
  <c r="AS214" i="4" s="1"/>
  <c r="AQ214" i="4"/>
  <c r="AM215" i="4"/>
  <c r="AN213" i="4"/>
  <c r="AO213" i="4" s="1"/>
  <c r="AP213" i="4" s="1"/>
  <c r="D192" i="3"/>
  <c r="F191" i="3"/>
  <c r="AN214" i="4" l="1"/>
  <c r="AO214" i="4" s="1"/>
  <c r="AP214" i="4" s="1"/>
  <c r="AR215" i="4"/>
  <c r="AS215" i="4" s="1"/>
  <c r="AM216" i="4"/>
  <c r="AQ215" i="4"/>
  <c r="D193" i="3"/>
  <c r="F192" i="3"/>
  <c r="AR216" i="4" l="1"/>
  <c r="AS216" i="4" s="1"/>
  <c r="AQ216" i="4"/>
  <c r="AM217" i="4"/>
  <c r="AN215" i="4"/>
  <c r="AO215" i="4" s="1"/>
  <c r="AP215" i="4" s="1"/>
  <c r="D194" i="3"/>
  <c r="F193" i="3"/>
  <c r="AN216" i="4" l="1"/>
  <c r="AO216" i="4" s="1"/>
  <c r="AP216" i="4" s="1"/>
  <c r="AR217" i="4"/>
  <c r="AS217" i="4" s="1"/>
  <c r="AQ217" i="4"/>
  <c r="AM218" i="4"/>
  <c r="D195" i="3"/>
  <c r="F194" i="3"/>
  <c r="AR218" i="4" l="1"/>
  <c r="AS218" i="4" s="1"/>
  <c r="AQ218" i="4"/>
  <c r="AM219" i="4"/>
  <c r="AN217" i="4"/>
  <c r="AO217" i="4" s="1"/>
  <c r="AP217" i="4" s="1"/>
  <c r="D196" i="3"/>
  <c r="F195" i="3"/>
  <c r="AN218" i="4" l="1"/>
  <c r="AO218" i="4" s="1"/>
  <c r="AP218" i="4" s="1"/>
  <c r="AR219" i="4"/>
  <c r="AS219" i="4" s="1"/>
  <c r="AM220" i="4"/>
  <c r="AQ219" i="4"/>
  <c r="D197" i="3"/>
  <c r="F196" i="3"/>
  <c r="AR220" i="4" l="1"/>
  <c r="AS220" i="4" s="1"/>
  <c r="AM221" i="4"/>
  <c r="AQ220" i="4"/>
  <c r="AN219" i="4"/>
  <c r="AO219" i="4" s="1"/>
  <c r="AP219" i="4" s="1"/>
  <c r="D198" i="3"/>
  <c r="F197" i="3"/>
  <c r="AN220" i="4" l="1"/>
  <c r="AO220" i="4" s="1"/>
  <c r="AP220" i="4" s="1"/>
  <c r="AR221" i="4"/>
  <c r="AS221" i="4" s="1"/>
  <c r="AQ221" i="4"/>
  <c r="AM222" i="4"/>
  <c r="D199" i="3"/>
  <c r="F198" i="3"/>
  <c r="AN221" i="4" l="1"/>
  <c r="AO221" i="4" s="1"/>
  <c r="AP221" i="4" s="1"/>
  <c r="AR222" i="4"/>
  <c r="AS222" i="4" s="1"/>
  <c r="AQ222" i="4"/>
  <c r="AM223" i="4"/>
  <c r="D200" i="3"/>
  <c r="F199" i="3"/>
  <c r="AN222" i="4" l="1"/>
  <c r="AO222" i="4" s="1"/>
  <c r="AP222" i="4" s="1"/>
  <c r="AR223" i="4"/>
  <c r="AS223" i="4" s="1"/>
  <c r="AQ223" i="4"/>
  <c r="AM224" i="4"/>
  <c r="D201" i="3"/>
  <c r="F200" i="3"/>
  <c r="AR224" i="4" l="1"/>
  <c r="AS224" i="4" s="1"/>
  <c r="AM225" i="4"/>
  <c r="AQ224" i="4"/>
  <c r="AN223" i="4"/>
  <c r="AO223" i="4" s="1"/>
  <c r="AP223" i="4" s="1"/>
  <c r="D202" i="3"/>
  <c r="F201" i="3"/>
  <c r="AN224" i="4" l="1"/>
  <c r="AO224" i="4" s="1"/>
  <c r="AP224" i="4" s="1"/>
  <c r="AR225" i="4"/>
  <c r="AS225" i="4" s="1"/>
  <c r="AQ225" i="4"/>
  <c r="AM226" i="4"/>
  <c r="D203" i="3"/>
  <c r="F202" i="3"/>
  <c r="AR226" i="4" l="1"/>
  <c r="AS226" i="4" s="1"/>
  <c r="AM227" i="4"/>
  <c r="AQ226" i="4"/>
  <c r="AN225" i="4"/>
  <c r="AO225" i="4" s="1"/>
  <c r="AP225" i="4" s="1"/>
  <c r="D204" i="3"/>
  <c r="F203" i="3"/>
  <c r="AN226" i="4" l="1"/>
  <c r="AO226" i="4" s="1"/>
  <c r="AP226" i="4" s="1"/>
  <c r="AR227" i="4"/>
  <c r="AS227" i="4" s="1"/>
  <c r="AQ227" i="4"/>
  <c r="AM228" i="4"/>
  <c r="D205" i="3"/>
  <c r="F204" i="3"/>
  <c r="AR228" i="4" l="1"/>
  <c r="AS228" i="4" s="1"/>
  <c r="AQ228" i="4"/>
  <c r="AM229" i="4"/>
  <c r="AN227" i="4"/>
  <c r="AO227" i="4" s="1"/>
  <c r="AP227" i="4" s="1"/>
  <c r="D206" i="3"/>
  <c r="F205" i="3"/>
  <c r="AN228" i="4" l="1"/>
  <c r="AO228" i="4" s="1"/>
  <c r="AP228" i="4" s="1"/>
  <c r="AR229" i="4"/>
  <c r="AS229" i="4" s="1"/>
  <c r="AQ229" i="4"/>
  <c r="AM230" i="4"/>
  <c r="D207" i="3"/>
  <c r="F206" i="3"/>
  <c r="AR230" i="4" l="1"/>
  <c r="AS230" i="4" s="1"/>
  <c r="AQ230" i="4"/>
  <c r="AM231" i="4"/>
  <c r="AN229" i="4"/>
  <c r="AO229" i="4" s="1"/>
  <c r="AP229" i="4" s="1"/>
  <c r="D208" i="3"/>
  <c r="F207" i="3"/>
  <c r="AN230" i="4" l="1"/>
  <c r="AO230" i="4" s="1"/>
  <c r="AP230" i="4" s="1"/>
  <c r="AR231" i="4"/>
  <c r="AS231" i="4" s="1"/>
  <c r="AQ231" i="4"/>
  <c r="AM232" i="4"/>
  <c r="D209" i="3"/>
  <c r="F208" i="3"/>
  <c r="AR232" i="4" l="1"/>
  <c r="AS232" i="4" s="1"/>
  <c r="AM233" i="4"/>
  <c r="AQ232" i="4"/>
  <c r="AN231" i="4"/>
  <c r="AO231" i="4" s="1"/>
  <c r="AP231" i="4" s="1"/>
  <c r="AN232" i="4" s="1"/>
  <c r="D210" i="3"/>
  <c r="F209" i="3"/>
  <c r="AO232" i="4" l="1"/>
  <c r="AP232" i="4" s="1"/>
  <c r="AR233" i="4"/>
  <c r="AS233" i="4" s="1"/>
  <c r="AQ233" i="4"/>
  <c r="AM234" i="4"/>
  <c r="D211" i="3"/>
  <c r="F210" i="3"/>
  <c r="AR234" i="4" l="1"/>
  <c r="AS234" i="4" s="1"/>
  <c r="AM235" i="4"/>
  <c r="AQ234" i="4"/>
  <c r="AN233" i="4"/>
  <c r="AO233" i="4" s="1"/>
  <c r="AP233" i="4" s="1"/>
  <c r="D212" i="3"/>
  <c r="F211" i="3"/>
  <c r="AR235" i="4" l="1"/>
  <c r="AS235" i="4" s="1"/>
  <c r="AQ235" i="4"/>
  <c r="AM236" i="4"/>
  <c r="AN234" i="4"/>
  <c r="AO234" i="4" s="1"/>
  <c r="AP234" i="4" s="1"/>
  <c r="D213" i="3"/>
  <c r="F212" i="3"/>
  <c r="AN235" i="4" l="1"/>
  <c r="AO235" i="4" s="1"/>
  <c r="AP235" i="4" s="1"/>
  <c r="AR236" i="4"/>
  <c r="AS236" i="4" s="1"/>
  <c r="AM237" i="4"/>
  <c r="AQ236" i="4"/>
  <c r="D214" i="3"/>
  <c r="F213" i="3"/>
  <c r="AN236" i="4" l="1"/>
  <c r="AO236" i="4" s="1"/>
  <c r="AP236" i="4" s="1"/>
  <c r="AR237" i="4"/>
  <c r="AS237" i="4" s="1"/>
  <c r="AQ237" i="4"/>
  <c r="AM238" i="4"/>
  <c r="D215" i="3"/>
  <c r="F214" i="3"/>
  <c r="AN237" i="4" l="1"/>
  <c r="AO237" i="4" s="1"/>
  <c r="AP237" i="4" s="1"/>
  <c r="AR238" i="4"/>
  <c r="AS238" i="4" s="1"/>
  <c r="AM239" i="4"/>
  <c r="AQ238" i="4"/>
  <c r="D216" i="3"/>
  <c r="F215" i="3"/>
  <c r="AR239" i="4" l="1"/>
  <c r="AS239" i="4" s="1"/>
  <c r="AQ239" i="4"/>
  <c r="AM240" i="4"/>
  <c r="AN238" i="4"/>
  <c r="AO238" i="4" s="1"/>
  <c r="AP238" i="4" s="1"/>
  <c r="AN239" i="4" s="1"/>
  <c r="F216" i="3"/>
  <c r="D217" i="3"/>
  <c r="AO239" i="4" l="1"/>
  <c r="AP239" i="4" s="1"/>
  <c r="AR240" i="4"/>
  <c r="AS240" i="4" s="1"/>
  <c r="AM241" i="4"/>
  <c r="AQ240" i="4"/>
  <c r="F217" i="3"/>
  <c r="D218" i="3"/>
  <c r="AR241" i="4" l="1"/>
  <c r="AS241" i="4" s="1"/>
  <c r="AQ241" i="4"/>
  <c r="AM242" i="4"/>
  <c r="AN240" i="4"/>
  <c r="AO240" i="4" s="1"/>
  <c r="AP240" i="4" s="1"/>
  <c r="F218" i="3"/>
  <c r="D219" i="3"/>
  <c r="AN241" i="4" l="1"/>
  <c r="AO241" i="4" s="1"/>
  <c r="AP241" i="4" s="1"/>
  <c r="AR242" i="4"/>
  <c r="AS242" i="4" s="1"/>
  <c r="AM243" i="4"/>
  <c r="AQ242" i="4"/>
  <c r="F219" i="3"/>
  <c r="D220" i="3"/>
  <c r="AN242" i="4" l="1"/>
  <c r="AO242" i="4" s="1"/>
  <c r="AP242" i="4" s="1"/>
  <c r="AR243" i="4"/>
  <c r="AS243" i="4" s="1"/>
  <c r="AM244" i="4"/>
  <c r="AQ243" i="4"/>
  <c r="F220" i="3"/>
  <c r="D221" i="3"/>
  <c r="AR244" i="4" l="1"/>
  <c r="AS244" i="4" s="1"/>
  <c r="AQ244" i="4"/>
  <c r="AM245" i="4"/>
  <c r="AN243" i="4"/>
  <c r="AO243" i="4" s="1"/>
  <c r="AP243" i="4" s="1"/>
  <c r="D222" i="3"/>
  <c r="F221" i="3"/>
  <c r="AN244" i="4" l="1"/>
  <c r="AO244" i="4" s="1"/>
  <c r="AP244" i="4" s="1"/>
  <c r="AR245" i="4"/>
  <c r="AS245" i="4" s="1"/>
  <c r="AM246" i="4"/>
  <c r="AQ245" i="4"/>
  <c r="D223" i="3"/>
  <c r="F222" i="3"/>
  <c r="AN245" i="4" l="1"/>
  <c r="AO245" i="4" s="1"/>
  <c r="AP245" i="4" s="1"/>
  <c r="AR246" i="4"/>
  <c r="AS246" i="4" s="1"/>
  <c r="AQ246" i="4"/>
  <c r="AM247" i="4"/>
  <c r="D224" i="3"/>
  <c r="F223" i="3"/>
  <c r="AR247" i="4" l="1"/>
  <c r="AS247" i="4" s="1"/>
  <c r="AQ247" i="4"/>
  <c r="AM248" i="4"/>
  <c r="AN246" i="4"/>
  <c r="AO246" i="4" s="1"/>
  <c r="AP246" i="4" s="1"/>
  <c r="D225" i="3"/>
  <c r="F224" i="3"/>
  <c r="AN247" i="4" l="1"/>
  <c r="AO247" i="4" s="1"/>
  <c r="AP247" i="4" s="1"/>
  <c r="AR248" i="4"/>
  <c r="AS248" i="4" s="1"/>
  <c r="AM249" i="4"/>
  <c r="AQ248" i="4"/>
  <c r="D226" i="3"/>
  <c r="F225" i="3"/>
  <c r="AN248" i="4" l="1"/>
  <c r="AO248" i="4" s="1"/>
  <c r="AP248" i="4" s="1"/>
  <c r="AR249" i="4"/>
  <c r="AS249" i="4" s="1"/>
  <c r="AQ249" i="4"/>
  <c r="AM250" i="4"/>
  <c r="D227" i="3"/>
  <c r="F226" i="3"/>
  <c r="AN249" i="4" l="1"/>
  <c r="AO249" i="4" s="1"/>
  <c r="AP249" i="4" s="1"/>
  <c r="AR250" i="4"/>
  <c r="AS250" i="4" s="1"/>
  <c r="AQ250" i="4"/>
  <c r="AM251" i="4"/>
  <c r="D228" i="3"/>
  <c r="F227" i="3"/>
  <c r="AN250" i="4" l="1"/>
  <c r="AO250" i="4" s="1"/>
  <c r="AP250" i="4" s="1"/>
  <c r="AR251" i="4"/>
  <c r="AS251" i="4" s="1"/>
  <c r="AQ251" i="4"/>
  <c r="AM252" i="4"/>
  <c r="D229" i="3"/>
  <c r="F228" i="3"/>
  <c r="AN251" i="4" l="1"/>
  <c r="AR252" i="4"/>
  <c r="AS252" i="4" s="1"/>
  <c r="AM253" i="4"/>
  <c r="AQ252" i="4"/>
  <c r="D230" i="3"/>
  <c r="F229" i="3"/>
  <c r="AO251" i="4" l="1"/>
  <c r="AP251" i="4" s="1"/>
  <c r="AN252" i="4" s="1"/>
  <c r="AO252" i="4" s="1"/>
  <c r="AP252" i="4" s="1"/>
  <c r="AR253" i="4"/>
  <c r="AS253" i="4" s="1"/>
  <c r="AQ253" i="4"/>
  <c r="AM254" i="4"/>
  <c r="D231" i="3"/>
  <c r="F230" i="3"/>
  <c r="AN253" i="4" l="1"/>
  <c r="AO253" i="4" s="1"/>
  <c r="AP253" i="4" s="1"/>
  <c r="AR254" i="4"/>
  <c r="AS254" i="4" s="1"/>
  <c r="AM255" i="4"/>
  <c r="AQ254" i="4"/>
  <c r="D232" i="3"/>
  <c r="F231" i="3"/>
  <c r="AN254" i="4" l="1"/>
  <c r="AO254" i="4" s="1"/>
  <c r="AP254" i="4" s="1"/>
  <c r="AR255" i="4"/>
  <c r="AS255" i="4" s="1"/>
  <c r="AQ255" i="4"/>
  <c r="AM256" i="4"/>
  <c r="D233" i="3"/>
  <c r="F232" i="3"/>
  <c r="AR256" i="4" l="1"/>
  <c r="AS256" i="4" s="1"/>
  <c r="AM257" i="4"/>
  <c r="AQ256" i="4"/>
  <c r="AN255" i="4"/>
  <c r="AO255" i="4" s="1"/>
  <c r="AP255" i="4" s="1"/>
  <c r="AN256" i="4" s="1"/>
  <c r="D234" i="3"/>
  <c r="F233" i="3"/>
  <c r="AO256" i="4" l="1"/>
  <c r="AP256" i="4" s="1"/>
  <c r="AR257" i="4"/>
  <c r="AS257" i="4" s="1"/>
  <c r="AQ257" i="4"/>
  <c r="AM258" i="4"/>
  <c r="D235" i="3"/>
  <c r="F234" i="3"/>
  <c r="AN257" i="4" l="1"/>
  <c r="AO257" i="4" s="1"/>
  <c r="AP257" i="4" s="1"/>
  <c r="AR258" i="4"/>
  <c r="AS258" i="4" s="1"/>
  <c r="AM259" i="4"/>
  <c r="AQ258" i="4"/>
  <c r="D236" i="3"/>
  <c r="F235" i="3"/>
  <c r="AN258" i="4" l="1"/>
  <c r="AO258" i="4" s="1"/>
  <c r="AP258" i="4" s="1"/>
  <c r="AR259" i="4"/>
  <c r="AS259" i="4" s="1"/>
  <c r="AQ259" i="4"/>
  <c r="AM260" i="4"/>
  <c r="D237" i="3"/>
  <c r="F236" i="3"/>
  <c r="AN259" i="4" l="1"/>
  <c r="AO259" i="4" s="1"/>
  <c r="AP259" i="4" s="1"/>
  <c r="AR260" i="4"/>
  <c r="AS260" i="4" s="1"/>
  <c r="AM261" i="4"/>
  <c r="AQ260" i="4"/>
  <c r="D238" i="3"/>
  <c r="F237" i="3"/>
  <c r="AN260" i="4" l="1"/>
  <c r="AO260" i="4" s="1"/>
  <c r="AP260" i="4" s="1"/>
  <c r="AR261" i="4"/>
  <c r="AS261" i="4" s="1"/>
  <c r="AQ261" i="4"/>
  <c r="AM262" i="4"/>
  <c r="D239" i="3"/>
  <c r="F238" i="3"/>
  <c r="AN261" i="4" l="1"/>
  <c r="AO261" i="4" s="1"/>
  <c r="AP261" i="4" s="1"/>
  <c r="AR262" i="4"/>
  <c r="AS262" i="4" s="1"/>
  <c r="AM263" i="4"/>
  <c r="AQ262" i="4"/>
  <c r="D240" i="3"/>
  <c r="F239" i="3"/>
  <c r="AN262" i="4" l="1"/>
  <c r="AO262" i="4" s="1"/>
  <c r="AP262" i="4" s="1"/>
  <c r="AR263" i="4"/>
  <c r="AS263" i="4" s="1"/>
  <c r="AQ263" i="4"/>
  <c r="AM264" i="4"/>
  <c r="D241" i="3"/>
  <c r="F240" i="3"/>
  <c r="AN263" i="4" l="1"/>
  <c r="AO263" i="4" s="1"/>
  <c r="AP263" i="4" s="1"/>
  <c r="AR264" i="4"/>
  <c r="AS264" i="4" s="1"/>
  <c r="AM265" i="4"/>
  <c r="AQ264" i="4"/>
  <c r="D242" i="3"/>
  <c r="F241" i="3"/>
  <c r="AN264" i="4" l="1"/>
  <c r="AO264" i="4" s="1"/>
  <c r="AP264" i="4" s="1"/>
  <c r="AR265" i="4"/>
  <c r="AS265" i="4" s="1"/>
  <c r="AQ265" i="4"/>
  <c r="AM266" i="4"/>
  <c r="D243" i="3"/>
  <c r="F242" i="3"/>
  <c r="AN265" i="4" l="1"/>
  <c r="AO265" i="4" s="1"/>
  <c r="AP265" i="4" s="1"/>
  <c r="AR266" i="4"/>
  <c r="AS266" i="4" s="1"/>
  <c r="AQ266" i="4"/>
  <c r="AM267" i="4"/>
  <c r="D244" i="3"/>
  <c r="F243" i="3"/>
  <c r="AR267" i="4" l="1"/>
  <c r="AS267" i="4" s="1"/>
  <c r="AQ267" i="4"/>
  <c r="AM268" i="4"/>
  <c r="AN266" i="4"/>
  <c r="AO266" i="4" s="1"/>
  <c r="AP266" i="4" s="1"/>
  <c r="D245" i="3"/>
  <c r="F244" i="3"/>
  <c r="AR268" i="4" l="1"/>
  <c r="AS268" i="4" s="1"/>
  <c r="AQ268" i="4"/>
  <c r="AM269" i="4"/>
  <c r="AN267" i="4"/>
  <c r="AO267" i="4" s="1"/>
  <c r="AP267" i="4" s="1"/>
  <c r="D246" i="3"/>
  <c r="F245" i="3"/>
  <c r="AN268" i="4" l="1"/>
  <c r="AO268" i="4" s="1"/>
  <c r="AP268" i="4" s="1"/>
  <c r="AR269" i="4"/>
  <c r="AS269" i="4" s="1"/>
  <c r="AQ269" i="4"/>
  <c r="AM270" i="4"/>
  <c r="D247" i="3"/>
  <c r="F246" i="3"/>
  <c r="AR270" i="4" l="1"/>
  <c r="AS270" i="4" s="1"/>
  <c r="AQ270" i="4"/>
  <c r="AM271" i="4"/>
  <c r="AN269" i="4"/>
  <c r="AO269" i="4" s="1"/>
  <c r="AP269" i="4" s="1"/>
  <c r="D248" i="3"/>
  <c r="F247" i="3"/>
  <c r="AN270" i="4" l="1"/>
  <c r="AO270" i="4" s="1"/>
  <c r="AP270" i="4" s="1"/>
  <c r="AR271" i="4"/>
  <c r="AS271" i="4" s="1"/>
  <c r="AQ271" i="4"/>
  <c r="AM272" i="4"/>
  <c r="D249" i="3"/>
  <c r="F248" i="3"/>
  <c r="AN271" i="4" l="1"/>
  <c r="AO271" i="4" s="1"/>
  <c r="AP271" i="4" s="1"/>
  <c r="AR272" i="4"/>
  <c r="AS272" i="4" s="1"/>
  <c r="AM273" i="4"/>
  <c r="AQ272" i="4"/>
  <c r="D250" i="3"/>
  <c r="F249" i="3"/>
  <c r="AN272" i="4" l="1"/>
  <c r="AO272" i="4" s="1"/>
  <c r="AP272" i="4" s="1"/>
  <c r="AR273" i="4"/>
  <c r="AS273" i="4" s="1"/>
  <c r="AQ273" i="4"/>
  <c r="AM274" i="4"/>
  <c r="D251" i="3"/>
  <c r="F250" i="3"/>
  <c r="AN273" i="4" l="1"/>
  <c r="AO273" i="4" s="1"/>
  <c r="AP273" i="4" s="1"/>
  <c r="AR274" i="4"/>
  <c r="AS274" i="4" s="1"/>
  <c r="AM275" i="4"/>
  <c r="AQ274" i="4"/>
  <c r="D252" i="3"/>
  <c r="F251" i="3"/>
  <c r="AN274" i="4" l="1"/>
  <c r="AO274" i="4" s="1"/>
  <c r="AP274" i="4" s="1"/>
  <c r="AR275" i="4"/>
  <c r="AS275" i="4" s="1"/>
  <c r="AQ275" i="4"/>
  <c r="AM276" i="4"/>
  <c r="D253" i="3"/>
  <c r="F252" i="3"/>
  <c r="AN275" i="4" l="1"/>
  <c r="AO275" i="4" s="1"/>
  <c r="AP275" i="4" s="1"/>
  <c r="AR276" i="4"/>
  <c r="AS276" i="4" s="1"/>
  <c r="AM277" i="4"/>
  <c r="AQ276" i="4"/>
  <c r="D254" i="3"/>
  <c r="F253" i="3"/>
  <c r="AN276" i="4" l="1"/>
  <c r="AO276" i="4" s="1"/>
  <c r="AP276" i="4" s="1"/>
  <c r="AR277" i="4"/>
  <c r="AS277" i="4" s="1"/>
  <c r="AQ277" i="4"/>
  <c r="AM278" i="4"/>
  <c r="D255" i="3"/>
  <c r="F254" i="3"/>
  <c r="AN277" i="4" l="1"/>
  <c r="AO277" i="4" s="1"/>
  <c r="AP277" i="4" s="1"/>
  <c r="AR278" i="4"/>
  <c r="AS278" i="4" s="1"/>
  <c r="AQ278" i="4"/>
  <c r="AM279" i="4"/>
  <c r="D256" i="3"/>
  <c r="F255" i="3"/>
  <c r="AR279" i="4" l="1"/>
  <c r="AS279" i="4" s="1"/>
  <c r="AQ279" i="4"/>
  <c r="AM280" i="4"/>
  <c r="AN278" i="4"/>
  <c r="AO278" i="4" s="1"/>
  <c r="AP278" i="4" s="1"/>
  <c r="D257" i="3"/>
  <c r="F256" i="3"/>
  <c r="AN279" i="4" l="1"/>
  <c r="AO279" i="4" s="1"/>
  <c r="AP279" i="4" s="1"/>
  <c r="AR280" i="4"/>
  <c r="AS280" i="4" s="1"/>
  <c r="AQ280" i="4"/>
  <c r="AM281" i="4"/>
  <c r="D258" i="3"/>
  <c r="F257" i="3"/>
  <c r="AN280" i="4" l="1"/>
  <c r="AO280" i="4" s="1"/>
  <c r="AP280" i="4" s="1"/>
  <c r="AR281" i="4"/>
  <c r="AS281" i="4" s="1"/>
  <c r="AQ281" i="4"/>
  <c r="AM282" i="4"/>
  <c r="D259" i="3"/>
  <c r="F258" i="3"/>
  <c r="AN281" i="4" l="1"/>
  <c r="AO281" i="4" s="1"/>
  <c r="AP281" i="4" s="1"/>
  <c r="AR282" i="4"/>
  <c r="AS282" i="4" s="1"/>
  <c r="AQ282" i="4"/>
  <c r="AM283" i="4"/>
  <c r="D260" i="3"/>
  <c r="F259" i="3"/>
  <c r="AN282" i="4" l="1"/>
  <c r="AO282" i="4" s="1"/>
  <c r="AP282" i="4" s="1"/>
  <c r="AR283" i="4"/>
  <c r="AS283" i="4" s="1"/>
  <c r="AQ283" i="4"/>
  <c r="AM284" i="4"/>
  <c r="D261" i="3"/>
  <c r="F260" i="3"/>
  <c r="AN283" i="4" l="1"/>
  <c r="AO283" i="4" s="1"/>
  <c r="AP283" i="4" s="1"/>
  <c r="AR284" i="4"/>
  <c r="AS284" i="4" s="1"/>
  <c r="AM285" i="4"/>
  <c r="AQ284" i="4"/>
  <c r="D262" i="3"/>
  <c r="F261" i="3"/>
  <c r="AR285" i="4" l="1"/>
  <c r="AS285" i="4" s="1"/>
  <c r="AQ285" i="4"/>
  <c r="AM286" i="4"/>
  <c r="AN284" i="4"/>
  <c r="AO284" i="4" s="1"/>
  <c r="AP284" i="4" s="1"/>
  <c r="AN285" i="4" s="1"/>
  <c r="D263" i="3"/>
  <c r="F262" i="3"/>
  <c r="AO285" i="4" l="1"/>
  <c r="AP285" i="4" s="1"/>
  <c r="AR286" i="4"/>
  <c r="AS286" i="4" s="1"/>
  <c r="AQ286" i="4"/>
  <c r="AM287" i="4"/>
  <c r="D264" i="3"/>
  <c r="F263" i="3"/>
  <c r="AR287" i="4" l="1"/>
  <c r="AS287" i="4" s="1"/>
  <c r="AQ287" i="4"/>
  <c r="AM288" i="4"/>
  <c r="AN286" i="4"/>
  <c r="AO286" i="4" s="1"/>
  <c r="AP286" i="4" s="1"/>
  <c r="D265" i="3"/>
  <c r="F264" i="3"/>
  <c r="AN287" i="4" l="1"/>
  <c r="AO287" i="4" s="1"/>
  <c r="AP287" i="4" s="1"/>
  <c r="AR288" i="4"/>
  <c r="AS288" i="4" s="1"/>
  <c r="AQ288" i="4"/>
  <c r="AM289" i="4"/>
  <c r="D266" i="3"/>
  <c r="F265" i="3"/>
  <c r="AR289" i="4" l="1"/>
  <c r="AS289" i="4" s="1"/>
  <c r="AQ289" i="4"/>
  <c r="AM290" i="4"/>
  <c r="AN288" i="4"/>
  <c r="AO288" i="4" s="1"/>
  <c r="AP288" i="4" s="1"/>
  <c r="AN289" i="4" s="1"/>
  <c r="D267" i="3"/>
  <c r="F266" i="3"/>
  <c r="AO289" i="4" l="1"/>
  <c r="AP289" i="4" s="1"/>
  <c r="AR290" i="4"/>
  <c r="AS290" i="4" s="1"/>
  <c r="AQ290" i="4"/>
  <c r="AM291" i="4"/>
  <c r="D268" i="3"/>
  <c r="F267" i="3"/>
  <c r="AR291" i="4" l="1"/>
  <c r="AS291" i="4" s="1"/>
  <c r="AQ291" i="4"/>
  <c r="AM292" i="4"/>
  <c r="AN290" i="4"/>
  <c r="AO290" i="4" s="1"/>
  <c r="AP290" i="4" s="1"/>
  <c r="D269" i="3"/>
  <c r="F268" i="3"/>
  <c r="AN291" i="4" l="1"/>
  <c r="AO291" i="4" s="1"/>
  <c r="AP291" i="4" s="1"/>
  <c r="AR292" i="4"/>
  <c r="AS292" i="4" s="1"/>
  <c r="AM293" i="4"/>
  <c r="AQ292" i="4"/>
  <c r="D270" i="3"/>
  <c r="F269" i="3"/>
  <c r="AR293" i="4" l="1"/>
  <c r="AS293" i="4" s="1"/>
  <c r="AM294" i="4"/>
  <c r="AQ293" i="4"/>
  <c r="AN292" i="4"/>
  <c r="AO292" i="4" s="1"/>
  <c r="AP292" i="4" s="1"/>
  <c r="AN293" i="4" s="1"/>
  <c r="D271" i="3"/>
  <c r="F270" i="3"/>
  <c r="AO293" i="4" l="1"/>
  <c r="AP293" i="4" s="1"/>
  <c r="AR294" i="4"/>
  <c r="AS294" i="4" s="1"/>
  <c r="AQ294" i="4"/>
  <c r="AM295" i="4"/>
  <c r="D272" i="3"/>
  <c r="F271" i="3"/>
  <c r="AR295" i="4" l="1"/>
  <c r="AS295" i="4" s="1"/>
  <c r="AM296" i="4"/>
  <c r="AQ295" i="4"/>
  <c r="AN294" i="4"/>
  <c r="AO294" i="4" s="1"/>
  <c r="AP294" i="4" s="1"/>
  <c r="D273" i="3"/>
  <c r="F272" i="3"/>
  <c r="AN295" i="4" l="1"/>
  <c r="AO295" i="4" s="1"/>
  <c r="AP295" i="4" s="1"/>
  <c r="AR296" i="4"/>
  <c r="AS296" i="4" s="1"/>
  <c r="AM297" i="4"/>
  <c r="AQ296" i="4"/>
  <c r="D274" i="3"/>
  <c r="F273" i="3"/>
  <c r="AR297" i="4" l="1"/>
  <c r="AS297" i="4" s="1"/>
  <c r="AM298" i="4"/>
  <c r="AQ297" i="4"/>
  <c r="AN296" i="4"/>
  <c r="AO296" i="4" s="1"/>
  <c r="AP296" i="4" s="1"/>
  <c r="D275" i="3"/>
  <c r="F274" i="3"/>
  <c r="AN297" i="4" l="1"/>
  <c r="AO297" i="4" s="1"/>
  <c r="AP297" i="4" s="1"/>
  <c r="AR298" i="4"/>
  <c r="AS298" i="4" s="1"/>
  <c r="AM299" i="4"/>
  <c r="AQ298" i="4"/>
  <c r="D276" i="3"/>
  <c r="F275" i="3"/>
  <c r="AR299" i="4" l="1"/>
  <c r="AS299" i="4" s="1"/>
  <c r="AM300" i="4"/>
  <c r="AQ299" i="4"/>
  <c r="AN298" i="4"/>
  <c r="AO298" i="4" s="1"/>
  <c r="AP298" i="4" s="1"/>
  <c r="D277" i="3"/>
  <c r="F276" i="3"/>
  <c r="AN299" i="4" l="1"/>
  <c r="AO299" i="4" s="1"/>
  <c r="AP299" i="4" s="1"/>
  <c r="AR300" i="4"/>
  <c r="AS300" i="4" s="1"/>
  <c r="AM301" i="4"/>
  <c r="AQ300" i="4"/>
  <c r="D278" i="3"/>
  <c r="F277" i="3"/>
  <c r="AR301" i="4" l="1"/>
  <c r="AS301" i="4" s="1"/>
  <c r="AQ301" i="4"/>
  <c r="AM302" i="4"/>
  <c r="AN300" i="4"/>
  <c r="AO300" i="4" s="1"/>
  <c r="AP300" i="4" s="1"/>
  <c r="AN301" i="4" s="1"/>
  <c r="D279" i="3"/>
  <c r="F278" i="3"/>
  <c r="AO301" i="4" l="1"/>
  <c r="AP301" i="4" s="1"/>
  <c r="AR302" i="4"/>
  <c r="AS302" i="4" s="1"/>
  <c r="AM303" i="4"/>
  <c r="AQ302" i="4"/>
  <c r="D280" i="3"/>
  <c r="F279" i="3"/>
  <c r="AR303" i="4" l="1"/>
  <c r="AS303" i="4" s="1"/>
  <c r="AM304" i="4"/>
  <c r="AQ303" i="4"/>
  <c r="AN302" i="4"/>
  <c r="AO302" i="4" s="1"/>
  <c r="AP302" i="4" s="1"/>
  <c r="D281" i="3"/>
  <c r="F280" i="3"/>
  <c r="AN303" i="4" l="1"/>
  <c r="AO303" i="4" s="1"/>
  <c r="AP303" i="4" s="1"/>
  <c r="AR304" i="4"/>
  <c r="AS304" i="4" s="1"/>
  <c r="AM305" i="4"/>
  <c r="AQ304" i="4"/>
  <c r="F281" i="3"/>
  <c r="D282" i="3"/>
  <c r="AR305" i="4" l="1"/>
  <c r="AS305" i="4" s="1"/>
  <c r="AM306" i="4"/>
  <c r="AQ305" i="4"/>
  <c r="AN304" i="4"/>
  <c r="AO304" i="4" s="1"/>
  <c r="AP304" i="4" s="1"/>
  <c r="AN305" i="4" s="1"/>
  <c r="F282" i="3"/>
  <c r="D283" i="3"/>
  <c r="AO305" i="4" l="1"/>
  <c r="AP305" i="4" s="1"/>
  <c r="AR306" i="4"/>
  <c r="AS306" i="4" s="1"/>
  <c r="AM307" i="4"/>
  <c r="AQ306" i="4"/>
  <c r="D284" i="3"/>
  <c r="F283" i="3"/>
  <c r="AR307" i="4" l="1"/>
  <c r="AS307" i="4" s="1"/>
  <c r="AM308" i="4"/>
  <c r="AQ307" i="4"/>
  <c r="AN306" i="4"/>
  <c r="AO306" i="4" s="1"/>
  <c r="AP306" i="4" s="1"/>
  <c r="D285" i="3"/>
  <c r="F284" i="3"/>
  <c r="AN307" i="4" l="1"/>
  <c r="AO307" i="4" s="1"/>
  <c r="AP307" i="4" s="1"/>
  <c r="AR308" i="4"/>
  <c r="AS308" i="4" s="1"/>
  <c r="AM309" i="4"/>
  <c r="AQ308" i="4"/>
  <c r="D286" i="3"/>
  <c r="F285" i="3"/>
  <c r="AR309" i="4" l="1"/>
  <c r="AS309" i="4" s="1"/>
  <c r="AM310" i="4"/>
  <c r="AQ309" i="4"/>
  <c r="AN308" i="4"/>
  <c r="AO308" i="4" s="1"/>
  <c r="AP308" i="4" s="1"/>
  <c r="D287" i="3"/>
  <c r="F286" i="3"/>
  <c r="AN309" i="4" l="1"/>
  <c r="AO309" i="4" s="1"/>
  <c r="AP309" i="4" s="1"/>
  <c r="AR310" i="4"/>
  <c r="AS310" i="4" s="1"/>
  <c r="AM311" i="4"/>
  <c r="AQ310" i="4"/>
  <c r="D288" i="3"/>
  <c r="F287" i="3"/>
  <c r="AR311" i="4" l="1"/>
  <c r="AS311" i="4" s="1"/>
  <c r="AM312" i="4"/>
  <c r="AQ311" i="4"/>
  <c r="AN310" i="4"/>
  <c r="AO310" i="4" s="1"/>
  <c r="AP310" i="4" s="1"/>
  <c r="D289" i="3"/>
  <c r="F288" i="3"/>
  <c r="AN311" i="4" l="1"/>
  <c r="AO311" i="4" s="1"/>
  <c r="AP311" i="4" s="1"/>
  <c r="AR312" i="4"/>
  <c r="AS312" i="4" s="1"/>
  <c r="AM313" i="4"/>
  <c r="AQ312" i="4"/>
  <c r="D290" i="3"/>
  <c r="F289" i="3"/>
  <c r="AR313" i="4" l="1"/>
  <c r="AS313" i="4" s="1"/>
  <c r="AM314" i="4"/>
  <c r="AQ313" i="4"/>
  <c r="AN312" i="4"/>
  <c r="AO312" i="4" s="1"/>
  <c r="AP312" i="4" s="1"/>
  <c r="D291" i="3"/>
  <c r="F290" i="3"/>
  <c r="AN313" i="4" l="1"/>
  <c r="AO313" i="4" s="1"/>
  <c r="AP313" i="4" s="1"/>
  <c r="AR314" i="4"/>
  <c r="AS314" i="4" s="1"/>
  <c r="AM315" i="4"/>
  <c r="AQ314" i="4"/>
  <c r="D292" i="3"/>
  <c r="F291" i="3"/>
  <c r="AR315" i="4" l="1"/>
  <c r="AS315" i="4" s="1"/>
  <c r="AM316" i="4"/>
  <c r="AQ315" i="4"/>
  <c r="AN314" i="4"/>
  <c r="AO314" i="4" s="1"/>
  <c r="AP314" i="4" s="1"/>
  <c r="D293" i="3"/>
  <c r="F292" i="3"/>
  <c r="AN315" i="4" l="1"/>
  <c r="AO315" i="4" s="1"/>
  <c r="AP315" i="4" s="1"/>
  <c r="AR316" i="4"/>
  <c r="AS316" i="4" s="1"/>
  <c r="AM317" i="4"/>
  <c r="AQ316" i="4"/>
  <c r="D294" i="3"/>
  <c r="F293" i="3"/>
  <c r="AR317" i="4" l="1"/>
  <c r="AS317" i="4" s="1"/>
  <c r="AM318" i="4"/>
  <c r="AQ317" i="4"/>
  <c r="AN316" i="4"/>
  <c r="AO316" i="4" s="1"/>
  <c r="AP316" i="4" s="1"/>
  <c r="D295" i="3"/>
  <c r="F294" i="3"/>
  <c r="AN317" i="4" l="1"/>
  <c r="AO317" i="4" s="1"/>
  <c r="AP317" i="4" s="1"/>
  <c r="AR318" i="4"/>
  <c r="AS318" i="4" s="1"/>
  <c r="AM319" i="4"/>
  <c r="AQ318" i="4"/>
  <c r="D296" i="3"/>
  <c r="F295" i="3"/>
  <c r="AR319" i="4" l="1"/>
  <c r="AS319" i="4" s="1"/>
  <c r="AM320" i="4"/>
  <c r="AQ319" i="4"/>
  <c r="AN318" i="4"/>
  <c r="AO318" i="4" s="1"/>
  <c r="AP318" i="4" s="1"/>
  <c r="D297" i="3"/>
  <c r="F296" i="3"/>
  <c r="AN319" i="4" l="1"/>
  <c r="AO319" i="4" s="1"/>
  <c r="AP319" i="4" s="1"/>
  <c r="AR320" i="4"/>
  <c r="AS320" i="4" s="1"/>
  <c r="AM321" i="4"/>
  <c r="AQ320" i="4"/>
  <c r="D298" i="3"/>
  <c r="F297" i="3"/>
  <c r="AR321" i="4" l="1"/>
  <c r="AS321" i="4" s="1"/>
  <c r="AM322" i="4"/>
  <c r="AQ321" i="4"/>
  <c r="AN320" i="4"/>
  <c r="AO320" i="4" s="1"/>
  <c r="AP320" i="4" s="1"/>
  <c r="AN321" i="4" s="1"/>
  <c r="D299" i="3"/>
  <c r="F298" i="3"/>
  <c r="AO321" i="4" l="1"/>
  <c r="AP321" i="4" s="1"/>
  <c r="AR322" i="4"/>
  <c r="AS322" i="4" s="1"/>
  <c r="AM323" i="4"/>
  <c r="AQ322" i="4"/>
  <c r="D300" i="3"/>
  <c r="F299" i="3"/>
  <c r="AR323" i="4" l="1"/>
  <c r="AS323" i="4" s="1"/>
  <c r="AM324" i="4"/>
  <c r="AQ323" i="4"/>
  <c r="AN322" i="4"/>
  <c r="AO322" i="4" s="1"/>
  <c r="AP322" i="4" s="1"/>
  <c r="D301" i="3"/>
  <c r="F300" i="3"/>
  <c r="AN323" i="4" l="1"/>
  <c r="AO323" i="4" s="1"/>
  <c r="AP323" i="4" s="1"/>
  <c r="AR324" i="4"/>
  <c r="AS324" i="4" s="1"/>
  <c r="AM325" i="4"/>
  <c r="AQ324" i="4"/>
  <c r="D302" i="3"/>
  <c r="F301" i="3"/>
  <c r="AR325" i="4" l="1"/>
  <c r="AS325" i="4" s="1"/>
  <c r="AM326" i="4"/>
  <c r="AQ325" i="4"/>
  <c r="AN324" i="4"/>
  <c r="AO324" i="4" s="1"/>
  <c r="AP324" i="4" s="1"/>
  <c r="AN325" i="4" s="1"/>
  <c r="D303" i="3"/>
  <c r="F302" i="3"/>
  <c r="AO325" i="4" l="1"/>
  <c r="AP325" i="4" s="1"/>
  <c r="AR326" i="4"/>
  <c r="AS326" i="4" s="1"/>
  <c r="AM327" i="4"/>
  <c r="AQ326" i="4"/>
  <c r="D304" i="3"/>
  <c r="F303" i="3"/>
  <c r="AN326" i="4" l="1"/>
  <c r="AO326" i="4" s="1"/>
  <c r="AP326" i="4" s="1"/>
  <c r="AR327" i="4"/>
  <c r="AS327" i="4" s="1"/>
  <c r="AM328" i="4"/>
  <c r="AQ327" i="4"/>
  <c r="D305" i="3"/>
  <c r="F304" i="3"/>
  <c r="AR328" i="4" l="1"/>
  <c r="AS328" i="4" s="1"/>
  <c r="AM329" i="4"/>
  <c r="AQ328" i="4"/>
  <c r="AN327" i="4"/>
  <c r="AO327" i="4" s="1"/>
  <c r="AP327" i="4" s="1"/>
  <c r="D306" i="3"/>
  <c r="F305" i="3"/>
  <c r="AN328" i="4" l="1"/>
  <c r="AO328" i="4" s="1"/>
  <c r="AP328" i="4" s="1"/>
  <c r="AR329" i="4"/>
  <c r="AS329" i="4" s="1"/>
  <c r="AM330" i="4"/>
  <c r="AQ329" i="4"/>
  <c r="D307" i="3"/>
  <c r="F306" i="3"/>
  <c r="AN329" i="4" l="1"/>
  <c r="AO329" i="4" s="1"/>
  <c r="AP329" i="4" s="1"/>
  <c r="AR330" i="4"/>
  <c r="AS330" i="4" s="1"/>
  <c r="AM331" i="4"/>
  <c r="AQ330" i="4"/>
  <c r="D308" i="3"/>
  <c r="F307" i="3"/>
  <c r="AR331" i="4" l="1"/>
  <c r="AS331" i="4" s="1"/>
  <c r="AM332" i="4"/>
  <c r="AQ331" i="4"/>
  <c r="AN330" i="4"/>
  <c r="AO330" i="4" s="1"/>
  <c r="AP330" i="4" s="1"/>
  <c r="D309" i="3"/>
  <c r="F308" i="3"/>
  <c r="AN331" i="4" l="1"/>
  <c r="AO331" i="4" s="1"/>
  <c r="AP331" i="4" s="1"/>
  <c r="AR332" i="4"/>
  <c r="AS332" i="4" s="1"/>
  <c r="AQ332" i="4"/>
  <c r="AM333" i="4"/>
  <c r="D310" i="3"/>
  <c r="F309" i="3"/>
  <c r="AR333" i="4" l="1"/>
  <c r="AS333" i="4" s="1"/>
  <c r="AQ333" i="4"/>
  <c r="AM334" i="4"/>
  <c r="AN332" i="4"/>
  <c r="AO332" i="4" s="1"/>
  <c r="AP332" i="4" s="1"/>
  <c r="D311" i="3"/>
  <c r="F310" i="3"/>
  <c r="AN333" i="4" l="1"/>
  <c r="AO333" i="4" s="1"/>
  <c r="AP333" i="4" s="1"/>
  <c r="AR334" i="4"/>
  <c r="AS334" i="4" s="1"/>
  <c r="AQ334" i="4"/>
  <c r="AM335" i="4"/>
  <c r="D312" i="3"/>
  <c r="F311" i="3"/>
  <c r="AR335" i="4" l="1"/>
  <c r="AS335" i="4" s="1"/>
  <c r="AQ335" i="4"/>
  <c r="AM336" i="4"/>
  <c r="AN334" i="4"/>
  <c r="AO334" i="4" s="1"/>
  <c r="AP334" i="4" s="1"/>
  <c r="D313" i="3"/>
  <c r="F312" i="3"/>
  <c r="AN335" i="4" l="1"/>
  <c r="AO335" i="4" s="1"/>
  <c r="AP335" i="4" s="1"/>
  <c r="AR336" i="4"/>
  <c r="AS336" i="4" s="1"/>
  <c r="AQ336" i="4"/>
  <c r="AM337" i="4"/>
  <c r="D314" i="3"/>
  <c r="F313" i="3"/>
  <c r="AR337" i="4" l="1"/>
  <c r="AS337" i="4" s="1"/>
  <c r="AQ337" i="4"/>
  <c r="AM338" i="4"/>
  <c r="AN336" i="4"/>
  <c r="D315" i="3"/>
  <c r="F314" i="3"/>
  <c r="AO336" i="4" l="1"/>
  <c r="AP336" i="4" s="1"/>
  <c r="AN337" i="4" s="1"/>
  <c r="AO337" i="4" s="1"/>
  <c r="AP337" i="4" s="1"/>
  <c r="AR338" i="4"/>
  <c r="AS338" i="4" s="1"/>
  <c r="AQ338" i="4"/>
  <c r="AM339" i="4"/>
  <c r="D316" i="3"/>
  <c r="F315" i="3"/>
  <c r="AR339" i="4" l="1"/>
  <c r="AS339" i="4" s="1"/>
  <c r="AM340" i="4"/>
  <c r="AQ339" i="4"/>
  <c r="AN338" i="4"/>
  <c r="AO338" i="4" s="1"/>
  <c r="AP338" i="4" s="1"/>
  <c r="D317" i="3"/>
  <c r="F316" i="3"/>
  <c r="AN339" i="4" l="1"/>
  <c r="AO339" i="4" s="1"/>
  <c r="AP339" i="4" s="1"/>
  <c r="AR340" i="4"/>
  <c r="AS340" i="4" s="1"/>
  <c r="AQ340" i="4"/>
  <c r="AM341" i="4"/>
  <c r="D318" i="3"/>
  <c r="F317" i="3"/>
  <c r="AR341" i="4" l="1"/>
  <c r="AS341" i="4" s="1"/>
  <c r="AQ341" i="4"/>
  <c r="AM342" i="4"/>
  <c r="AN340" i="4"/>
  <c r="AO340" i="4" s="1"/>
  <c r="AP340" i="4" s="1"/>
  <c r="AN341" i="4" s="1"/>
  <c r="D319" i="3"/>
  <c r="F318" i="3"/>
  <c r="AO341" i="4" l="1"/>
  <c r="AP341" i="4" s="1"/>
  <c r="AR342" i="4"/>
  <c r="AS342" i="4" s="1"/>
  <c r="AQ342" i="4"/>
  <c r="AM343" i="4"/>
  <c r="D320" i="3"/>
  <c r="F319" i="3"/>
  <c r="AR343" i="4" l="1"/>
  <c r="AS343" i="4" s="1"/>
  <c r="AQ343" i="4"/>
  <c r="AM344" i="4"/>
  <c r="AN342" i="4"/>
  <c r="AO342" i="4" s="1"/>
  <c r="AP342" i="4" s="1"/>
  <c r="D321" i="3"/>
  <c r="F320" i="3"/>
  <c r="AN343" i="4" l="1"/>
  <c r="AO343" i="4" s="1"/>
  <c r="AP343" i="4" s="1"/>
  <c r="AR344" i="4"/>
  <c r="AS344" i="4" s="1"/>
  <c r="AQ344" i="4"/>
  <c r="AM345" i="4"/>
  <c r="D322" i="3"/>
  <c r="F321" i="3"/>
  <c r="AR345" i="4" l="1"/>
  <c r="AS345" i="4" s="1"/>
  <c r="AQ345" i="4"/>
  <c r="AM346" i="4"/>
  <c r="AN344" i="4"/>
  <c r="AO344" i="4" s="1"/>
  <c r="AP344" i="4" s="1"/>
  <c r="AN345" i="4" s="1"/>
  <c r="D323" i="3"/>
  <c r="F322" i="3"/>
  <c r="AO345" i="4" l="1"/>
  <c r="AP345" i="4" s="1"/>
  <c r="AR346" i="4"/>
  <c r="AS346" i="4" s="1"/>
  <c r="AQ346" i="4"/>
  <c r="AM347" i="4"/>
  <c r="D324" i="3"/>
  <c r="F323" i="3"/>
  <c r="AR347" i="4" l="1"/>
  <c r="AS347" i="4" s="1"/>
  <c r="AQ347" i="4"/>
  <c r="AM348" i="4"/>
  <c r="AN346" i="4"/>
  <c r="AO346" i="4" s="1"/>
  <c r="AP346" i="4" s="1"/>
  <c r="D325" i="3"/>
  <c r="F324" i="3"/>
  <c r="AN347" i="4" l="1"/>
  <c r="AO347" i="4" s="1"/>
  <c r="AP347" i="4" s="1"/>
  <c r="AR348" i="4"/>
  <c r="AS348" i="4" s="1"/>
  <c r="AQ348" i="4"/>
  <c r="AM349" i="4"/>
  <c r="D326" i="3"/>
  <c r="F325" i="3"/>
  <c r="AR349" i="4" l="1"/>
  <c r="AS349" i="4" s="1"/>
  <c r="AQ349" i="4"/>
  <c r="AM350" i="4"/>
  <c r="AN348" i="4"/>
  <c r="AO348" i="4" s="1"/>
  <c r="AP348" i="4" s="1"/>
  <c r="D327" i="3"/>
  <c r="F326" i="3"/>
  <c r="AN349" i="4" l="1"/>
  <c r="AO349" i="4" s="1"/>
  <c r="AP349" i="4" s="1"/>
  <c r="AR350" i="4"/>
  <c r="AS350" i="4" s="1"/>
  <c r="AQ350" i="4"/>
  <c r="AM351" i="4"/>
  <c r="D328" i="3"/>
  <c r="F327" i="3"/>
  <c r="AR351" i="4" l="1"/>
  <c r="AS351" i="4" s="1"/>
  <c r="AQ351" i="4"/>
  <c r="AM352" i="4"/>
  <c r="AN350" i="4"/>
  <c r="AO350" i="4" s="1"/>
  <c r="AP350" i="4" s="1"/>
  <c r="D329" i="3"/>
  <c r="F328" i="3"/>
  <c r="AN351" i="4" l="1"/>
  <c r="AO351" i="4" s="1"/>
  <c r="AP351" i="4" s="1"/>
  <c r="AR352" i="4"/>
  <c r="AS352" i="4" s="1"/>
  <c r="AQ352" i="4"/>
  <c r="AM353" i="4"/>
  <c r="D330" i="3"/>
  <c r="F329" i="3"/>
  <c r="AR353" i="4" l="1"/>
  <c r="AS353" i="4" s="1"/>
  <c r="AQ353" i="4"/>
  <c r="AM354" i="4"/>
  <c r="AN352" i="4"/>
  <c r="AO352" i="4" s="1"/>
  <c r="AP352" i="4" s="1"/>
  <c r="AN353" i="4" s="1"/>
  <c r="D331" i="3"/>
  <c r="F330" i="3"/>
  <c r="AO353" i="4" l="1"/>
  <c r="AP353" i="4" s="1"/>
  <c r="AR354" i="4"/>
  <c r="AS354" i="4" s="1"/>
  <c r="AQ354" i="4"/>
  <c r="AM355" i="4"/>
  <c r="D332" i="3"/>
  <c r="F331" i="3"/>
  <c r="AR355" i="4" l="1"/>
  <c r="AS355" i="4" s="1"/>
  <c r="AQ355" i="4"/>
  <c r="AM356" i="4"/>
  <c r="AN354" i="4"/>
  <c r="AO354" i="4" s="1"/>
  <c r="AP354" i="4" s="1"/>
  <c r="D333" i="3"/>
  <c r="F332" i="3"/>
  <c r="AN355" i="4" l="1"/>
  <c r="AO355" i="4" s="1"/>
  <c r="AP355" i="4" s="1"/>
  <c r="AR356" i="4"/>
  <c r="AS356" i="4" s="1"/>
  <c r="AQ356" i="4"/>
  <c r="AM357" i="4"/>
  <c r="D334" i="3"/>
  <c r="F333" i="3"/>
  <c r="AR357" i="4" l="1"/>
  <c r="AS357" i="4" s="1"/>
  <c r="AQ357" i="4"/>
  <c r="AM358" i="4"/>
  <c r="AN356" i="4"/>
  <c r="AO356" i="4" s="1"/>
  <c r="AP356" i="4" s="1"/>
  <c r="AN357" i="4" s="1"/>
  <c r="D335" i="3"/>
  <c r="F334" i="3"/>
  <c r="AO357" i="4" l="1"/>
  <c r="AP357" i="4" s="1"/>
  <c r="AR358" i="4"/>
  <c r="AS358" i="4" s="1"/>
  <c r="AQ358" i="4"/>
  <c r="AM359" i="4"/>
  <c r="D336" i="3"/>
  <c r="F335" i="3"/>
  <c r="AR359" i="4" l="1"/>
  <c r="AS359" i="4" s="1"/>
  <c r="AQ359" i="4"/>
  <c r="AM360" i="4"/>
  <c r="AN358" i="4"/>
  <c r="AO358" i="4" s="1"/>
  <c r="AP358" i="4" s="1"/>
  <c r="D337" i="3"/>
  <c r="F336" i="3"/>
  <c r="AN359" i="4" l="1"/>
  <c r="AO359" i="4" s="1"/>
  <c r="AP359" i="4" s="1"/>
  <c r="AR360" i="4"/>
  <c r="AS360" i="4" s="1"/>
  <c r="AQ360" i="4"/>
  <c r="AM361" i="4"/>
  <c r="D338" i="3"/>
  <c r="F337" i="3"/>
  <c r="AR361" i="4" l="1"/>
  <c r="AS361" i="4" s="1"/>
  <c r="AQ361" i="4"/>
  <c r="AM362" i="4"/>
  <c r="AN360" i="4"/>
  <c r="AO360" i="4" s="1"/>
  <c r="AP360" i="4" s="1"/>
  <c r="D339" i="3"/>
  <c r="F338" i="3"/>
  <c r="AN361" i="4" l="1"/>
  <c r="AO361" i="4" s="1"/>
  <c r="AP361" i="4" s="1"/>
  <c r="AR362" i="4"/>
  <c r="AS362" i="4" s="1"/>
  <c r="AQ362" i="4"/>
  <c r="AM363" i="4"/>
  <c r="D340" i="3"/>
  <c r="F339" i="3"/>
  <c r="AR363" i="4" l="1"/>
  <c r="AS363" i="4" s="1"/>
  <c r="AM364" i="4"/>
  <c r="AQ363" i="4"/>
  <c r="AN362" i="4"/>
  <c r="AO362" i="4" s="1"/>
  <c r="AP362" i="4" s="1"/>
  <c r="D341" i="3"/>
  <c r="F340" i="3"/>
  <c r="AN363" i="4" l="1"/>
  <c r="AO363" i="4" s="1"/>
  <c r="AP363" i="4" s="1"/>
  <c r="AR364" i="4"/>
  <c r="AS364" i="4" s="1"/>
  <c r="AQ364" i="4"/>
  <c r="AM365" i="4"/>
  <c r="D342" i="3"/>
  <c r="F341" i="3"/>
  <c r="AN364" i="4" l="1"/>
  <c r="AO364" i="4" s="1"/>
  <c r="AP364" i="4" s="1"/>
  <c r="AR365" i="4"/>
  <c r="AS365" i="4" s="1"/>
  <c r="AM366" i="4"/>
  <c r="AQ365" i="4"/>
  <c r="D343" i="3"/>
  <c r="F342" i="3"/>
  <c r="AN365" i="4" l="1"/>
  <c r="AO365" i="4" s="1"/>
  <c r="AP365" i="4" s="1"/>
  <c r="AR366" i="4"/>
  <c r="AS366" i="4" s="1"/>
  <c r="AM367" i="4"/>
  <c r="AQ366" i="4"/>
  <c r="D344" i="3"/>
  <c r="F343" i="3"/>
  <c r="AN366" i="4" l="1"/>
  <c r="AO366" i="4" s="1"/>
  <c r="AP366" i="4" s="1"/>
  <c r="AR367" i="4"/>
  <c r="AS367" i="4" s="1"/>
  <c r="AM368" i="4"/>
  <c r="AQ367" i="4"/>
  <c r="D345" i="3"/>
  <c r="F344" i="3"/>
  <c r="AN367" i="4" l="1"/>
  <c r="AO367" i="4" s="1"/>
  <c r="AP367" i="4" s="1"/>
  <c r="AR368" i="4"/>
  <c r="AS368" i="4" s="1"/>
  <c r="AM369" i="4"/>
  <c r="AQ368" i="4"/>
  <c r="D346" i="3"/>
  <c r="F345" i="3"/>
  <c r="AN368" i="4" l="1"/>
  <c r="AO368" i="4" s="1"/>
  <c r="AP368" i="4" s="1"/>
  <c r="AR369" i="4"/>
  <c r="AS369" i="4" s="1"/>
  <c r="AM370" i="4"/>
  <c r="AQ369" i="4"/>
  <c r="D347" i="3"/>
  <c r="F346" i="3"/>
  <c r="AN369" i="4" l="1"/>
  <c r="AO369" i="4" s="1"/>
  <c r="AP369" i="4" s="1"/>
  <c r="AR370" i="4"/>
  <c r="AS370" i="4" s="1"/>
  <c r="AM371" i="4"/>
  <c r="AQ370" i="4"/>
  <c r="D348" i="3"/>
  <c r="F347" i="3"/>
  <c r="AN370" i="4" l="1"/>
  <c r="AO370" i="4" s="1"/>
  <c r="AP370" i="4" s="1"/>
  <c r="AR371" i="4"/>
  <c r="AS371" i="4" s="1"/>
  <c r="AQ371" i="4"/>
  <c r="AM372" i="4"/>
  <c r="D349" i="3"/>
  <c r="F348" i="3"/>
  <c r="AN371" i="4" l="1"/>
  <c r="AO371" i="4" s="1"/>
  <c r="AP371" i="4" s="1"/>
  <c r="AR372" i="4"/>
  <c r="AS372" i="4" s="1"/>
  <c r="AM373" i="4"/>
  <c r="AQ372" i="4"/>
  <c r="D350" i="3"/>
  <c r="F349" i="3"/>
  <c r="AN372" i="4" l="1"/>
  <c r="AO372" i="4" s="1"/>
  <c r="AP372" i="4" s="1"/>
  <c r="AR373" i="4"/>
  <c r="AS373" i="4" s="1"/>
  <c r="AQ373" i="4"/>
  <c r="AM374" i="4"/>
  <c r="D351" i="3"/>
  <c r="F350" i="3"/>
  <c r="AN373" i="4" l="1"/>
  <c r="AO373" i="4" s="1"/>
  <c r="AP373" i="4" s="1"/>
  <c r="AR374" i="4"/>
  <c r="AS374" i="4" s="1"/>
  <c r="AM375" i="4"/>
  <c r="AQ374" i="4"/>
  <c r="D352" i="3"/>
  <c r="F351" i="3"/>
  <c r="AN374" i="4" l="1"/>
  <c r="AO374" i="4" s="1"/>
  <c r="AP374" i="4" s="1"/>
  <c r="AR375" i="4"/>
  <c r="AS375" i="4" s="1"/>
  <c r="AQ375" i="4"/>
  <c r="AM376" i="4"/>
  <c r="D353" i="3"/>
  <c r="F352" i="3"/>
  <c r="AN375" i="4" l="1"/>
  <c r="AO375" i="4" s="1"/>
  <c r="AP375" i="4" s="1"/>
  <c r="AR376" i="4"/>
  <c r="AS376" i="4" s="1"/>
  <c r="AQ376" i="4"/>
  <c r="AM377" i="4"/>
  <c r="D354" i="3"/>
  <c r="F353" i="3"/>
  <c r="AN376" i="4" l="1"/>
  <c r="AO376" i="4" s="1"/>
  <c r="AP376" i="4" s="1"/>
  <c r="AR377" i="4"/>
  <c r="AS377" i="4" s="1"/>
  <c r="AM378" i="4"/>
  <c r="AQ377" i="4"/>
  <c r="D355" i="3"/>
  <c r="F354" i="3"/>
  <c r="AN377" i="4" l="1"/>
  <c r="AO377" i="4" s="1"/>
  <c r="AP377" i="4" s="1"/>
  <c r="AR378" i="4"/>
  <c r="AS378" i="4" s="1"/>
  <c r="AQ378" i="4"/>
  <c r="AM379" i="4"/>
  <c r="D356" i="3"/>
  <c r="F355" i="3"/>
  <c r="AN378" i="4" l="1"/>
  <c r="AO378" i="4" s="1"/>
  <c r="AP378" i="4" s="1"/>
  <c r="AR379" i="4"/>
  <c r="AS379" i="4" s="1"/>
  <c r="AQ379" i="4"/>
  <c r="AM380" i="4"/>
  <c r="D357" i="3"/>
  <c r="F356" i="3"/>
  <c r="AN379" i="4" l="1"/>
  <c r="AO379" i="4" s="1"/>
  <c r="AP379" i="4" s="1"/>
  <c r="AR380" i="4"/>
  <c r="AS380" i="4" s="1"/>
  <c r="AQ380" i="4"/>
  <c r="AM381" i="4"/>
  <c r="D358" i="3"/>
  <c r="F357" i="3"/>
  <c r="AN380" i="4" l="1"/>
  <c r="AO380" i="4" s="1"/>
  <c r="AP380" i="4" s="1"/>
  <c r="AR381" i="4"/>
  <c r="AS381" i="4" s="1"/>
  <c r="AQ381" i="4"/>
  <c r="AM382" i="4"/>
  <c r="D359" i="3"/>
  <c r="F358" i="3"/>
  <c r="AN381" i="4" l="1"/>
  <c r="AO381" i="4" s="1"/>
  <c r="AP381" i="4" s="1"/>
  <c r="AR382" i="4"/>
  <c r="AS382" i="4" s="1"/>
  <c r="AQ382" i="4"/>
  <c r="AM383" i="4"/>
  <c r="D360" i="3"/>
  <c r="F359" i="3"/>
  <c r="AN382" i="4" l="1"/>
  <c r="AO382" i="4" s="1"/>
  <c r="AP382" i="4" s="1"/>
  <c r="AR383" i="4"/>
  <c r="AS383" i="4" s="1"/>
  <c r="AM384" i="4"/>
  <c r="AQ383" i="4"/>
  <c r="D361" i="3"/>
  <c r="F360" i="3"/>
  <c r="AN383" i="4" l="1"/>
  <c r="AO383" i="4" s="1"/>
  <c r="AP383" i="4" s="1"/>
  <c r="AR384" i="4"/>
  <c r="AS384" i="4" s="1"/>
  <c r="AQ384" i="4"/>
  <c r="AM385" i="4"/>
  <c r="D362" i="3"/>
  <c r="F361" i="3"/>
  <c r="AN384" i="4" l="1"/>
  <c r="AO384" i="4" s="1"/>
  <c r="AP384" i="4" s="1"/>
  <c r="AR385" i="4"/>
  <c r="AS385" i="4" s="1"/>
  <c r="AQ385" i="4"/>
  <c r="AM386" i="4"/>
  <c r="D363" i="3"/>
  <c r="F362" i="3"/>
  <c r="AN385" i="4" l="1"/>
  <c r="AO385" i="4" s="1"/>
  <c r="AP385" i="4" s="1"/>
  <c r="AR386" i="4"/>
  <c r="AS386" i="4" s="1"/>
  <c r="AQ386" i="4"/>
  <c r="AM387" i="4"/>
  <c r="D364" i="3"/>
  <c r="F363" i="3"/>
  <c r="AN386" i="4" l="1"/>
  <c r="AO386" i="4" s="1"/>
  <c r="AP386" i="4" s="1"/>
  <c r="AR387" i="4"/>
  <c r="AS387" i="4" s="1"/>
  <c r="AQ387" i="4"/>
  <c r="AM388" i="4"/>
  <c r="D365" i="3"/>
  <c r="F364" i="3"/>
  <c r="AN387" i="4" l="1"/>
  <c r="AO387" i="4" s="1"/>
  <c r="AP387" i="4" s="1"/>
  <c r="AR388" i="4"/>
  <c r="AS388" i="4" s="1"/>
  <c r="AQ388" i="4"/>
  <c r="AM389" i="4"/>
  <c r="D366" i="3"/>
  <c r="F365" i="3"/>
  <c r="AN388" i="4" l="1"/>
  <c r="AO388" i="4" s="1"/>
  <c r="AP388" i="4" s="1"/>
  <c r="AR389" i="4"/>
  <c r="AS389" i="4" s="1"/>
  <c r="AM390" i="4"/>
  <c r="AQ389" i="4"/>
  <c r="D367" i="3"/>
  <c r="F366" i="3"/>
  <c r="AN389" i="4" l="1"/>
  <c r="AO389" i="4" s="1"/>
  <c r="AP389" i="4" s="1"/>
  <c r="AR390" i="4"/>
  <c r="AS390" i="4" s="1"/>
  <c r="AM391" i="4"/>
  <c r="AQ390" i="4"/>
  <c r="D368" i="3"/>
  <c r="F367" i="3"/>
  <c r="AN390" i="4" l="1"/>
  <c r="AO390" i="4" s="1"/>
  <c r="AP390" i="4" s="1"/>
  <c r="AR391" i="4"/>
  <c r="AS391" i="4" s="1"/>
  <c r="AM392" i="4"/>
  <c r="AQ391" i="4"/>
  <c r="D369" i="3"/>
  <c r="F368" i="3"/>
  <c r="AN391" i="4" l="1"/>
  <c r="AO391" i="4" s="1"/>
  <c r="AP391" i="4" s="1"/>
  <c r="AR392" i="4"/>
  <c r="AS392" i="4" s="1"/>
  <c r="AM393" i="4"/>
  <c r="AQ392" i="4"/>
  <c r="D370" i="3"/>
  <c r="F369" i="3"/>
  <c r="AN392" i="4" l="1"/>
  <c r="AO392" i="4" s="1"/>
  <c r="AP392" i="4" s="1"/>
  <c r="AR393" i="4"/>
  <c r="AS393" i="4" s="1"/>
  <c r="AM394" i="4"/>
  <c r="AQ393" i="4"/>
  <c r="D371" i="3"/>
  <c r="F370" i="3"/>
  <c r="AN393" i="4" l="1"/>
  <c r="AO393" i="4" s="1"/>
  <c r="AP393" i="4" s="1"/>
  <c r="AR394" i="4"/>
  <c r="AS394" i="4" s="1"/>
  <c r="AM395" i="4"/>
  <c r="AQ394" i="4"/>
  <c r="D372" i="3"/>
  <c r="F371" i="3"/>
  <c r="AN394" i="4" l="1"/>
  <c r="AO394" i="4" s="1"/>
  <c r="AP394" i="4" s="1"/>
  <c r="AR395" i="4"/>
  <c r="AS395" i="4" s="1"/>
  <c r="AQ395" i="4"/>
  <c r="AM396" i="4"/>
  <c r="D373" i="3"/>
  <c r="F372" i="3"/>
  <c r="AN395" i="4" l="1"/>
  <c r="AO395" i="4" s="1"/>
  <c r="AP395" i="4" s="1"/>
  <c r="AR396" i="4"/>
  <c r="AS396" i="4" s="1"/>
  <c r="AQ396" i="4"/>
  <c r="AM397" i="4"/>
  <c r="D374" i="3"/>
  <c r="F373" i="3"/>
  <c r="AN396" i="4" l="1"/>
  <c r="AO396" i="4" s="1"/>
  <c r="AP396" i="4" s="1"/>
  <c r="AR397" i="4"/>
  <c r="AS397" i="4" s="1"/>
  <c r="AQ397" i="4"/>
  <c r="AM398" i="4"/>
  <c r="D375" i="3"/>
  <c r="F374" i="3"/>
  <c r="AN397" i="4" l="1"/>
  <c r="AO397" i="4" s="1"/>
  <c r="AP397" i="4" s="1"/>
  <c r="AR398" i="4"/>
  <c r="AS398" i="4" s="1"/>
  <c r="AM399" i="4"/>
  <c r="AQ398" i="4"/>
  <c r="D376" i="3"/>
  <c r="F375" i="3"/>
  <c r="AN398" i="4" l="1"/>
  <c r="AO398" i="4" s="1"/>
  <c r="AP398" i="4" s="1"/>
  <c r="AR399" i="4"/>
  <c r="AS399" i="4" s="1"/>
  <c r="AM400" i="4"/>
  <c r="AQ399" i="4"/>
  <c r="D377" i="3"/>
  <c r="F376" i="3"/>
  <c r="AN399" i="4" l="1"/>
  <c r="AO399" i="4" s="1"/>
  <c r="AP399" i="4" s="1"/>
  <c r="AR400" i="4"/>
  <c r="AS400" i="4" s="1"/>
  <c r="AM401" i="4"/>
  <c r="AQ400" i="4"/>
  <c r="D378" i="3"/>
  <c r="F377" i="3"/>
  <c r="AN400" i="4" l="1"/>
  <c r="AO400" i="4" s="1"/>
  <c r="AP400" i="4" s="1"/>
  <c r="AR401" i="4"/>
  <c r="AS401" i="4" s="1"/>
  <c r="AQ401" i="4"/>
  <c r="AM402" i="4"/>
  <c r="D379" i="3"/>
  <c r="F378" i="3"/>
  <c r="AN401" i="4" l="1"/>
  <c r="AO401" i="4" s="1"/>
  <c r="AP401" i="4" s="1"/>
  <c r="AR402" i="4"/>
  <c r="AS402" i="4" s="1"/>
  <c r="AM403" i="4"/>
  <c r="AQ402" i="4"/>
  <c r="D380" i="3"/>
  <c r="F379" i="3"/>
  <c r="AN402" i="4" l="1"/>
  <c r="AO402" i="4" s="1"/>
  <c r="AP402" i="4" s="1"/>
  <c r="AR403" i="4"/>
  <c r="AS403" i="4" s="1"/>
  <c r="AQ403" i="4"/>
  <c r="AM404" i="4"/>
  <c r="D381" i="3"/>
  <c r="F380" i="3"/>
  <c r="AN403" i="4" l="1"/>
  <c r="AR404" i="4"/>
  <c r="AS404" i="4" s="1"/>
  <c r="AQ404" i="4"/>
  <c r="AM405" i="4"/>
  <c r="D382" i="3"/>
  <c r="F381" i="3"/>
  <c r="AO403" i="4" l="1"/>
  <c r="AP403" i="4" s="1"/>
  <c r="AN404" i="4" s="1"/>
  <c r="AO404" i="4" s="1"/>
  <c r="AP404" i="4" s="1"/>
  <c r="AR405" i="4"/>
  <c r="AS405" i="4" s="1"/>
  <c r="AM406" i="4"/>
  <c r="AQ405" i="4"/>
  <c r="D383" i="3"/>
  <c r="F382" i="3"/>
  <c r="AN405" i="4" l="1"/>
  <c r="AO405" i="4" s="1"/>
  <c r="AP405" i="4" s="1"/>
  <c r="AR406" i="4"/>
  <c r="AS406" i="4" s="1"/>
  <c r="AQ406" i="4"/>
  <c r="AM407" i="4"/>
  <c r="D384" i="3"/>
  <c r="F383" i="3"/>
  <c r="AN406" i="4" l="1"/>
  <c r="AO406" i="4" s="1"/>
  <c r="AP406" i="4" s="1"/>
  <c r="AR407" i="4"/>
  <c r="AS407" i="4" s="1"/>
  <c r="AQ407" i="4"/>
  <c r="AM408" i="4"/>
  <c r="D385" i="3"/>
  <c r="F384" i="3"/>
  <c r="AN407" i="4" l="1"/>
  <c r="AO407" i="4" s="1"/>
  <c r="AP407" i="4" s="1"/>
  <c r="AR408" i="4"/>
  <c r="AS408" i="4" s="1"/>
  <c r="AQ408" i="4"/>
  <c r="AM409" i="4"/>
  <c r="D386" i="3"/>
  <c r="F385" i="3"/>
  <c r="AN408" i="4" l="1"/>
  <c r="AO408" i="4" s="1"/>
  <c r="AP408" i="4" s="1"/>
  <c r="AR409" i="4"/>
  <c r="AS409" i="4" s="1"/>
  <c r="AQ409" i="4"/>
  <c r="AM410" i="4"/>
  <c r="D387" i="3"/>
  <c r="F386" i="3"/>
  <c r="AN409" i="4" l="1"/>
  <c r="AO409" i="4" s="1"/>
  <c r="AP409" i="4" s="1"/>
  <c r="AR410" i="4"/>
  <c r="AS410" i="4" s="1"/>
  <c r="AQ410" i="4"/>
  <c r="AM411" i="4"/>
  <c r="D388" i="3"/>
  <c r="F387" i="3"/>
  <c r="AN410" i="4" l="1"/>
  <c r="AO410" i="4" s="1"/>
  <c r="AP410" i="4" s="1"/>
  <c r="AR411" i="4"/>
  <c r="AS411" i="4" s="1"/>
  <c r="AQ411" i="4"/>
  <c r="AM412" i="4"/>
  <c r="D389" i="3"/>
  <c r="F388" i="3"/>
  <c r="AN411" i="4" l="1"/>
  <c r="AO411" i="4" s="1"/>
  <c r="AP411" i="4" s="1"/>
  <c r="AR412" i="4"/>
  <c r="AS412" i="4" s="1"/>
  <c r="AQ412" i="4"/>
  <c r="AM413" i="4"/>
  <c r="D390" i="3"/>
  <c r="F389" i="3"/>
  <c r="AN412" i="4" l="1"/>
  <c r="AO412" i="4" s="1"/>
  <c r="AP412" i="4" s="1"/>
  <c r="AR413" i="4"/>
  <c r="AS413" i="4" s="1"/>
  <c r="AM414" i="4"/>
  <c r="AQ413" i="4"/>
  <c r="D391" i="3"/>
  <c r="F390" i="3"/>
  <c r="AN413" i="4" l="1"/>
  <c r="AO413" i="4" s="1"/>
  <c r="AP413" i="4" s="1"/>
  <c r="AR414" i="4"/>
  <c r="AS414" i="4" s="1"/>
  <c r="AM415" i="4"/>
  <c r="AQ414" i="4"/>
  <c r="D392" i="3"/>
  <c r="F391" i="3"/>
  <c r="AN414" i="4" l="1"/>
  <c r="AO414" i="4" s="1"/>
  <c r="AP414" i="4" s="1"/>
  <c r="AR415" i="4"/>
  <c r="AS415" i="4" s="1"/>
  <c r="AM416" i="4"/>
  <c r="AQ415" i="4"/>
  <c r="D393" i="3"/>
  <c r="F392" i="3"/>
  <c r="AN415" i="4" l="1"/>
  <c r="AO415" i="4" s="1"/>
  <c r="AP415" i="4" s="1"/>
  <c r="AR416" i="4"/>
  <c r="AS416" i="4" s="1"/>
  <c r="AQ416" i="4"/>
  <c r="AM417" i="4"/>
  <c r="D394" i="3"/>
  <c r="F393" i="3"/>
  <c r="AN416" i="4" l="1"/>
  <c r="AO416" i="4" s="1"/>
  <c r="AP416" i="4" s="1"/>
  <c r="AR417" i="4"/>
  <c r="AS417" i="4" s="1"/>
  <c r="AM418" i="4"/>
  <c r="AQ417" i="4"/>
  <c r="D395" i="3"/>
  <c r="F394" i="3"/>
  <c r="AN417" i="4" l="1"/>
  <c r="AO417" i="4" s="1"/>
  <c r="AP417" i="4" s="1"/>
  <c r="AR418" i="4"/>
  <c r="AS418" i="4" s="1"/>
  <c r="AM419" i="4"/>
  <c r="AQ418" i="4"/>
  <c r="D396" i="3"/>
  <c r="F395" i="3"/>
  <c r="AN418" i="4" l="1"/>
  <c r="AO418" i="4" s="1"/>
  <c r="AP418" i="4" s="1"/>
  <c r="AR419" i="4"/>
  <c r="AS419" i="4" s="1"/>
  <c r="AQ419" i="4"/>
  <c r="AM420" i="4"/>
  <c r="D397" i="3"/>
  <c r="F396" i="3"/>
  <c r="AN419" i="4" l="1"/>
  <c r="AO419" i="4" s="1"/>
  <c r="AP419" i="4" s="1"/>
  <c r="AR420" i="4"/>
  <c r="AS420" i="4" s="1"/>
  <c r="AM421" i="4"/>
  <c r="AQ420" i="4"/>
  <c r="D398" i="3"/>
  <c r="F397" i="3"/>
  <c r="AN420" i="4" l="1"/>
  <c r="AO420" i="4" s="1"/>
  <c r="AP420" i="4" s="1"/>
  <c r="AR421" i="4"/>
  <c r="AS421" i="4" s="1"/>
  <c r="AQ421" i="4"/>
  <c r="AM422" i="4"/>
  <c r="D399" i="3"/>
  <c r="F398" i="3"/>
  <c r="AN421" i="4" l="1"/>
  <c r="AO421" i="4" s="1"/>
  <c r="AP421" i="4" s="1"/>
  <c r="AR422" i="4"/>
  <c r="AS422" i="4" s="1"/>
  <c r="AM423" i="4"/>
  <c r="AQ422" i="4"/>
  <c r="D400" i="3"/>
  <c r="F399" i="3"/>
  <c r="AN422" i="4" l="1"/>
  <c r="AO422" i="4" s="1"/>
  <c r="AP422" i="4" s="1"/>
  <c r="AR423" i="4"/>
  <c r="AS423" i="4" s="1"/>
  <c r="AQ423" i="4"/>
  <c r="AM424" i="4"/>
  <c r="D401" i="3"/>
  <c r="F400" i="3"/>
  <c r="AN423" i="4" l="1"/>
  <c r="AO423" i="4" s="1"/>
  <c r="AP423" i="4" s="1"/>
  <c r="AR424" i="4"/>
  <c r="AS424" i="4" s="1"/>
  <c r="AQ424" i="4"/>
  <c r="AM425" i="4"/>
  <c r="D402" i="3"/>
  <c r="F401" i="3"/>
  <c r="AN424" i="4" l="1"/>
  <c r="AO424" i="4" s="1"/>
  <c r="AP424" i="4" s="1"/>
  <c r="AR425" i="4"/>
  <c r="AS425" i="4" s="1"/>
  <c r="AM426" i="4"/>
  <c r="AQ425" i="4"/>
  <c r="D403" i="3"/>
  <c r="F402" i="3"/>
  <c r="AN425" i="4" l="1"/>
  <c r="AO425" i="4" s="1"/>
  <c r="AP425" i="4" s="1"/>
  <c r="AR426" i="4"/>
  <c r="AS426" i="4" s="1"/>
  <c r="AQ426" i="4"/>
  <c r="AM427" i="4"/>
  <c r="D404" i="3"/>
  <c r="F403" i="3"/>
  <c r="AN426" i="4" l="1"/>
  <c r="AO426" i="4" s="1"/>
  <c r="AP426" i="4" s="1"/>
  <c r="AR427" i="4"/>
  <c r="AS427" i="4" s="1"/>
  <c r="AQ427" i="4"/>
  <c r="AM428" i="4"/>
  <c r="D405" i="3"/>
  <c r="F404" i="3"/>
  <c r="AN427" i="4" l="1"/>
  <c r="AO427" i="4" s="1"/>
  <c r="AP427" i="4" s="1"/>
  <c r="AR428" i="4"/>
  <c r="AS428" i="4" s="1"/>
  <c r="AQ428" i="4"/>
  <c r="AM429" i="4"/>
  <c r="D406" i="3"/>
  <c r="F405" i="3"/>
  <c r="AN428" i="4" l="1"/>
  <c r="AO428" i="4" s="1"/>
  <c r="AP428" i="4" s="1"/>
  <c r="AR429" i="4"/>
  <c r="AS429" i="4" s="1"/>
  <c r="AQ429" i="4"/>
  <c r="AM430" i="4"/>
  <c r="D407" i="3"/>
  <c r="F406" i="3"/>
  <c r="AN429" i="4" l="1"/>
  <c r="AO429" i="4" s="1"/>
  <c r="AP429" i="4" s="1"/>
  <c r="AR430" i="4"/>
  <c r="AS430" i="4" s="1"/>
  <c r="AM431" i="4"/>
  <c r="AQ430" i="4"/>
  <c r="D408" i="3"/>
  <c r="F407" i="3"/>
  <c r="AN430" i="4" l="1"/>
  <c r="AO430" i="4" s="1"/>
  <c r="AP430" i="4" s="1"/>
  <c r="AR431" i="4"/>
  <c r="AS431" i="4" s="1"/>
  <c r="AQ431" i="4"/>
  <c r="AM432" i="4"/>
  <c r="D409" i="3"/>
  <c r="F408" i="3"/>
  <c r="AN431" i="4" l="1"/>
  <c r="AO431" i="4" s="1"/>
  <c r="AP431" i="4" s="1"/>
  <c r="AR432" i="4"/>
  <c r="AS432" i="4" s="1"/>
  <c r="AM433" i="4"/>
  <c r="AQ432" i="4"/>
  <c r="D410" i="3"/>
  <c r="F409" i="3"/>
  <c r="AN432" i="4" l="1"/>
  <c r="AO432" i="4" s="1"/>
  <c r="AP432" i="4" s="1"/>
  <c r="AR433" i="4"/>
  <c r="AS433" i="4" s="1"/>
  <c r="AM434" i="4"/>
  <c r="AQ433" i="4"/>
  <c r="D411" i="3"/>
  <c r="F410" i="3"/>
  <c r="AN433" i="4" l="1"/>
  <c r="AO433" i="4" s="1"/>
  <c r="AP433" i="4" s="1"/>
  <c r="AR434" i="4"/>
  <c r="AS434" i="4" s="1"/>
  <c r="AQ434" i="4"/>
  <c r="AM435" i="4"/>
  <c r="D412" i="3"/>
  <c r="F411" i="3"/>
  <c r="AN434" i="4" l="1"/>
  <c r="AO434" i="4" s="1"/>
  <c r="AP434" i="4" s="1"/>
  <c r="AR435" i="4"/>
  <c r="AS435" i="4" s="1"/>
  <c r="AQ435" i="4"/>
  <c r="AM436" i="4"/>
  <c r="D413" i="3"/>
  <c r="F412" i="3"/>
  <c r="AN435" i="4" l="1"/>
  <c r="AO435" i="4" s="1"/>
  <c r="AP435" i="4" s="1"/>
  <c r="AR436" i="4"/>
  <c r="AS436" i="4" s="1"/>
  <c r="AQ436" i="4"/>
  <c r="AM437" i="4"/>
  <c r="D414" i="3"/>
  <c r="F413" i="3"/>
  <c r="AN436" i="4" l="1"/>
  <c r="AO436" i="4" s="1"/>
  <c r="AP436" i="4" s="1"/>
  <c r="AR437" i="4"/>
  <c r="AS437" i="4" s="1"/>
  <c r="AQ437" i="4"/>
  <c r="AM438" i="4"/>
  <c r="D415" i="3"/>
  <c r="F414" i="3"/>
  <c r="AN437" i="4" l="1"/>
  <c r="AO437" i="4" s="1"/>
  <c r="AP437" i="4" s="1"/>
  <c r="AR438" i="4"/>
  <c r="AS438" i="4" s="1"/>
  <c r="AM439" i="4"/>
  <c r="AQ438" i="4"/>
  <c r="D416" i="3"/>
  <c r="F415" i="3"/>
  <c r="AN438" i="4" l="1"/>
  <c r="AO438" i="4" s="1"/>
  <c r="AP438" i="4" s="1"/>
  <c r="AR439" i="4"/>
  <c r="AS439" i="4" s="1"/>
  <c r="AQ439" i="4"/>
  <c r="AM440" i="4"/>
  <c r="D417" i="3"/>
  <c r="F416" i="3"/>
  <c r="AN439" i="4" l="1"/>
  <c r="AO439" i="4" s="1"/>
  <c r="AP439" i="4" s="1"/>
  <c r="AR440" i="4"/>
  <c r="AS440" i="4" s="1"/>
  <c r="AQ440" i="4"/>
  <c r="AM441" i="4"/>
  <c r="D418" i="3"/>
  <c r="F417" i="3"/>
  <c r="AN440" i="4" l="1"/>
  <c r="AO440" i="4" s="1"/>
  <c r="AP440" i="4" s="1"/>
  <c r="AR441" i="4"/>
  <c r="AS441" i="4" s="1"/>
  <c r="AQ441" i="4"/>
  <c r="AM442" i="4"/>
  <c r="D419" i="3"/>
  <c r="F418" i="3"/>
  <c r="AN441" i="4" l="1"/>
  <c r="AO441" i="4" s="1"/>
  <c r="AP441" i="4" s="1"/>
  <c r="AR442" i="4"/>
  <c r="AS442" i="4" s="1"/>
  <c r="AQ442" i="4"/>
  <c r="AM443" i="4"/>
  <c r="D420" i="3"/>
  <c r="F419" i="3"/>
  <c r="AN442" i="4" l="1"/>
  <c r="AO442" i="4" s="1"/>
  <c r="AP442" i="4" s="1"/>
  <c r="AR443" i="4"/>
  <c r="AS443" i="4" s="1"/>
  <c r="AM444" i="4"/>
  <c r="AQ443" i="4"/>
  <c r="D421" i="3"/>
  <c r="F420" i="3"/>
  <c r="AN443" i="4" l="1"/>
  <c r="AO443" i="4" s="1"/>
  <c r="AP443" i="4" s="1"/>
  <c r="AR444" i="4"/>
  <c r="AS444" i="4" s="1"/>
  <c r="AQ444" i="4"/>
  <c r="AM445" i="4"/>
  <c r="D422" i="3"/>
  <c r="F421" i="3"/>
  <c r="AN444" i="4" l="1"/>
  <c r="AO444" i="4" s="1"/>
  <c r="AP444" i="4" s="1"/>
  <c r="AR445" i="4"/>
  <c r="AS445" i="4" s="1"/>
  <c r="AQ445" i="4"/>
  <c r="AM446" i="4"/>
  <c r="D423" i="3"/>
  <c r="F422" i="3"/>
  <c r="AN445" i="4" l="1"/>
  <c r="AO445" i="4" s="1"/>
  <c r="AP445" i="4" s="1"/>
  <c r="AR446" i="4"/>
  <c r="AS446" i="4" s="1"/>
  <c r="AQ446" i="4"/>
  <c r="AM447" i="4"/>
  <c r="D424" i="3"/>
  <c r="F423" i="3"/>
  <c r="AN446" i="4" l="1"/>
  <c r="AO446" i="4" s="1"/>
  <c r="AP446" i="4" s="1"/>
  <c r="AR447" i="4"/>
  <c r="AS447" i="4" s="1"/>
  <c r="AM448" i="4"/>
  <c r="AQ447" i="4"/>
  <c r="D425" i="3"/>
  <c r="F424" i="3"/>
  <c r="AN447" i="4" l="1"/>
  <c r="AO447" i="4" s="1"/>
  <c r="AP447" i="4" s="1"/>
  <c r="AR448" i="4"/>
  <c r="AS448" i="4" s="1"/>
  <c r="AQ448" i="4"/>
  <c r="AM449" i="4"/>
  <c r="D426" i="3"/>
  <c r="F425" i="3"/>
  <c r="AN448" i="4" l="1"/>
  <c r="AO448" i="4" s="1"/>
  <c r="AP448" i="4" s="1"/>
  <c r="AR449" i="4"/>
  <c r="AS449" i="4" s="1"/>
  <c r="AM450" i="4"/>
  <c r="AQ449" i="4"/>
  <c r="D427" i="3"/>
  <c r="F426" i="3"/>
  <c r="AN449" i="4" l="1"/>
  <c r="AO449" i="4" s="1"/>
  <c r="AP449" i="4" s="1"/>
  <c r="AR450" i="4"/>
  <c r="AS450" i="4" s="1"/>
  <c r="AM451" i="4"/>
  <c r="AQ450" i="4"/>
  <c r="D428" i="3"/>
  <c r="F427" i="3"/>
  <c r="AN450" i="4" l="1"/>
  <c r="AO450" i="4" s="1"/>
  <c r="AP450" i="4" s="1"/>
  <c r="AR451" i="4"/>
  <c r="AS451" i="4" s="1"/>
  <c r="AQ451" i="4"/>
  <c r="AM452" i="4"/>
  <c r="D429" i="3"/>
  <c r="F428" i="3"/>
  <c r="AN451" i="4" l="1"/>
  <c r="AO451" i="4" s="1"/>
  <c r="AP451" i="4" s="1"/>
  <c r="AR452" i="4"/>
  <c r="AS452" i="4" s="1"/>
  <c r="AM453" i="4"/>
  <c r="AQ452" i="4"/>
  <c r="D430" i="3"/>
  <c r="F429" i="3"/>
  <c r="AN452" i="4" l="1"/>
  <c r="AO452" i="4" s="1"/>
  <c r="AP452" i="4" s="1"/>
  <c r="AR453" i="4"/>
  <c r="AS453" i="4" s="1"/>
  <c r="AM454" i="4"/>
  <c r="AQ453" i="4"/>
  <c r="D431" i="3"/>
  <c r="F430" i="3"/>
  <c r="AN453" i="4" l="1"/>
  <c r="AO453" i="4" s="1"/>
  <c r="AP453" i="4" s="1"/>
  <c r="AR454" i="4"/>
  <c r="AS454" i="4" s="1"/>
  <c r="AQ454" i="4"/>
  <c r="AM455" i="4"/>
  <c r="D432" i="3"/>
  <c r="F431" i="3"/>
  <c r="AN454" i="4" l="1"/>
  <c r="AO454" i="4" s="1"/>
  <c r="AP454" i="4" s="1"/>
  <c r="AR455" i="4"/>
  <c r="AS455" i="4" s="1"/>
  <c r="AM456" i="4"/>
  <c r="AQ455" i="4"/>
  <c r="D433" i="3"/>
  <c r="F432" i="3"/>
  <c r="AN455" i="4" l="1"/>
  <c r="AO455" i="4" s="1"/>
  <c r="AP455" i="4" s="1"/>
  <c r="AR456" i="4"/>
  <c r="AS456" i="4" s="1"/>
  <c r="AQ456" i="4"/>
  <c r="AM457" i="4"/>
  <c r="D434" i="3"/>
  <c r="F433" i="3"/>
  <c r="AN456" i="4" l="1"/>
  <c r="AO456" i="4" s="1"/>
  <c r="AP456" i="4" s="1"/>
  <c r="AR457" i="4"/>
  <c r="AS457" i="4" s="1"/>
  <c r="AM458" i="4"/>
  <c r="AQ457" i="4"/>
  <c r="D435" i="3"/>
  <c r="F434" i="3"/>
  <c r="AN457" i="4" l="1"/>
  <c r="AO457" i="4" s="1"/>
  <c r="AP457" i="4" s="1"/>
  <c r="AR458" i="4"/>
  <c r="AS458" i="4" s="1"/>
  <c r="AQ458" i="4"/>
  <c r="AM459" i="4"/>
  <c r="D436" i="3"/>
  <c r="F435" i="3"/>
  <c r="AN458" i="4" l="1"/>
  <c r="AO458" i="4" s="1"/>
  <c r="AP458" i="4" s="1"/>
  <c r="AR459" i="4"/>
  <c r="AS459" i="4" s="1"/>
  <c r="AQ459" i="4"/>
  <c r="AM460" i="4"/>
  <c r="D437" i="3"/>
  <c r="F436" i="3"/>
  <c r="AN459" i="4" l="1"/>
  <c r="AO459" i="4" s="1"/>
  <c r="AP459" i="4" s="1"/>
  <c r="AR460" i="4"/>
  <c r="AS460" i="4" s="1"/>
  <c r="AQ460" i="4"/>
  <c r="AM461" i="4"/>
  <c r="D438" i="3"/>
  <c r="F437" i="3"/>
  <c r="AN460" i="4" l="1"/>
  <c r="AO460" i="4" s="1"/>
  <c r="AP460" i="4" s="1"/>
  <c r="AR461" i="4"/>
  <c r="AS461" i="4" s="1"/>
  <c r="AM462" i="4"/>
  <c r="AQ461" i="4"/>
  <c r="D439" i="3"/>
  <c r="F438" i="3"/>
  <c r="AN461" i="4" l="1"/>
  <c r="AO461" i="4" s="1"/>
  <c r="AP461" i="4" s="1"/>
  <c r="AR462" i="4"/>
  <c r="AS462" i="4" s="1"/>
  <c r="AM463" i="4"/>
  <c r="AQ462" i="4"/>
  <c r="D440" i="3"/>
  <c r="F439" i="3"/>
  <c r="AN462" i="4" l="1"/>
  <c r="AO462" i="4" s="1"/>
  <c r="AP462" i="4" s="1"/>
  <c r="AR463" i="4"/>
  <c r="AS463" i="4" s="1"/>
  <c r="AM464" i="4"/>
  <c r="AQ463" i="4"/>
  <c r="D441" i="3"/>
  <c r="F440" i="3"/>
  <c r="AN463" i="4" l="1"/>
  <c r="AO463" i="4" s="1"/>
  <c r="AP463" i="4" s="1"/>
  <c r="AR464" i="4"/>
  <c r="AS464" i="4" s="1"/>
  <c r="AQ464" i="4"/>
  <c r="AM465" i="4"/>
  <c r="D442" i="3"/>
  <c r="F441" i="3"/>
  <c r="AN464" i="4" l="1"/>
  <c r="AO464" i="4" s="1"/>
  <c r="AP464" i="4" s="1"/>
  <c r="AR465" i="4"/>
  <c r="AS465" i="4" s="1"/>
  <c r="AM466" i="4"/>
  <c r="AQ465" i="4"/>
  <c r="D443" i="3"/>
  <c r="F442" i="3"/>
  <c r="AN465" i="4" l="1"/>
  <c r="AO465" i="4" s="1"/>
  <c r="AP465" i="4" s="1"/>
  <c r="AR466" i="4"/>
  <c r="AS466" i="4" s="1"/>
  <c r="AM467" i="4"/>
  <c r="AQ466" i="4"/>
  <c r="D444" i="3"/>
  <c r="F443" i="3"/>
  <c r="AN466" i="4" l="1"/>
  <c r="AO466" i="4" s="1"/>
  <c r="AP466" i="4" s="1"/>
  <c r="AR467" i="4"/>
  <c r="AS467" i="4" s="1"/>
  <c r="AM468" i="4"/>
  <c r="AQ467" i="4"/>
  <c r="D445" i="3"/>
  <c r="F444" i="3"/>
  <c r="AN467" i="4" l="1"/>
  <c r="AO467" i="4" s="1"/>
  <c r="AP467" i="4" s="1"/>
  <c r="AR468" i="4"/>
  <c r="AS468" i="4" s="1"/>
  <c r="AQ468" i="4"/>
  <c r="AM469" i="4"/>
  <c r="D446" i="3"/>
  <c r="F445" i="3"/>
  <c r="AN468" i="4" l="1"/>
  <c r="AO468" i="4" s="1"/>
  <c r="AP468" i="4" s="1"/>
  <c r="AR469" i="4"/>
  <c r="AS469" i="4" s="1"/>
  <c r="AQ469" i="4"/>
  <c r="AM470" i="4"/>
  <c r="D447" i="3"/>
  <c r="F446" i="3"/>
  <c r="AN469" i="4" l="1"/>
  <c r="AO469" i="4" s="1"/>
  <c r="AP469" i="4" s="1"/>
  <c r="AR470" i="4"/>
  <c r="AS470" i="4" s="1"/>
  <c r="AQ470" i="4"/>
  <c r="AM471" i="4"/>
  <c r="D448" i="3"/>
  <c r="F447" i="3"/>
  <c r="AN470" i="4" l="1"/>
  <c r="AO470" i="4" s="1"/>
  <c r="AP470" i="4" s="1"/>
  <c r="AR471" i="4"/>
  <c r="AS471" i="4" s="1"/>
  <c r="AM472" i="4"/>
  <c r="AQ471" i="4"/>
  <c r="D449" i="3"/>
  <c r="F448" i="3"/>
  <c r="AN471" i="4" l="1"/>
  <c r="AO471" i="4" s="1"/>
  <c r="AP471" i="4" s="1"/>
  <c r="AR472" i="4"/>
  <c r="AS472" i="4" s="1"/>
  <c r="AM473" i="4"/>
  <c r="AQ472" i="4"/>
  <c r="D450" i="3"/>
  <c r="F449" i="3"/>
  <c r="AN472" i="4" l="1"/>
  <c r="AO472" i="4" s="1"/>
  <c r="AP472" i="4" s="1"/>
  <c r="AR473" i="4"/>
  <c r="AS473" i="4" s="1"/>
  <c r="AQ473" i="4"/>
  <c r="AM474" i="4"/>
  <c r="D451" i="3"/>
  <c r="F450" i="3"/>
  <c r="AN473" i="4" l="1"/>
  <c r="AO473" i="4" s="1"/>
  <c r="AP473" i="4" s="1"/>
  <c r="AR474" i="4"/>
  <c r="AS474" i="4" s="1"/>
  <c r="AM475" i="4"/>
  <c r="AQ474" i="4"/>
  <c r="D452" i="3"/>
  <c r="F451" i="3"/>
  <c r="AN474" i="4" l="1"/>
  <c r="AO474" i="4" s="1"/>
  <c r="AP474" i="4" s="1"/>
  <c r="AR475" i="4"/>
  <c r="AS475" i="4" s="1"/>
  <c r="AQ475" i="4"/>
  <c r="AM476" i="4"/>
  <c r="D453" i="3"/>
  <c r="F452" i="3"/>
  <c r="AN475" i="4" l="1"/>
  <c r="AO475" i="4" s="1"/>
  <c r="AP475" i="4" s="1"/>
  <c r="AR476" i="4"/>
  <c r="AS476" i="4" s="1"/>
  <c r="AQ476" i="4"/>
  <c r="AM477" i="4"/>
  <c r="D454" i="3"/>
  <c r="F453" i="3"/>
  <c r="AN476" i="4" l="1"/>
  <c r="AO476" i="4" s="1"/>
  <c r="AP476" i="4" s="1"/>
  <c r="AQ477" i="4"/>
  <c r="AR477" i="4"/>
  <c r="AS477" i="4" s="1"/>
  <c r="AM478" i="4"/>
  <c r="D455" i="3"/>
  <c r="F454" i="3"/>
  <c r="AN477" i="4" l="1"/>
  <c r="AO477" i="4" s="1"/>
  <c r="AP477" i="4" s="1"/>
  <c r="AR478" i="4"/>
  <c r="AS478" i="4" s="1"/>
  <c r="AQ478" i="4"/>
  <c r="AM479" i="4"/>
  <c r="D456" i="3"/>
  <c r="F455" i="3"/>
  <c r="AN478" i="4" l="1"/>
  <c r="AO478" i="4" s="1"/>
  <c r="AP478" i="4" s="1"/>
  <c r="AQ479" i="4"/>
  <c r="AR479" i="4"/>
  <c r="AS479" i="4" s="1"/>
  <c r="AM480" i="4"/>
  <c r="D457" i="3"/>
  <c r="F456" i="3"/>
  <c r="AN479" i="4" l="1"/>
  <c r="AO479" i="4" s="1"/>
  <c r="AP479" i="4" s="1"/>
  <c r="AR480" i="4"/>
  <c r="AS480" i="4" s="1"/>
  <c r="AQ480" i="4"/>
  <c r="AM481" i="4"/>
  <c r="D458" i="3"/>
  <c r="F457" i="3"/>
  <c r="AN480" i="4" l="1"/>
  <c r="AO480" i="4" s="1"/>
  <c r="AP480" i="4" s="1"/>
  <c r="AQ481" i="4"/>
  <c r="AR481" i="4"/>
  <c r="AS481" i="4" s="1"/>
  <c r="AM482" i="4"/>
  <c r="D459" i="3"/>
  <c r="F458" i="3"/>
  <c r="AN481" i="4" l="1"/>
  <c r="AO481" i="4" s="1"/>
  <c r="AP481" i="4" s="1"/>
  <c r="AR482" i="4"/>
  <c r="AS482" i="4" s="1"/>
  <c r="AQ482" i="4"/>
  <c r="AM483" i="4"/>
  <c r="F459" i="3"/>
  <c r="D460" i="3"/>
  <c r="AN482" i="4" l="1"/>
  <c r="AO482" i="4" s="1"/>
  <c r="AP482" i="4" s="1"/>
  <c r="AM484" i="4"/>
  <c r="AR483" i="4"/>
  <c r="AS483" i="4" s="1"/>
  <c r="AQ483" i="4"/>
  <c r="D461" i="3"/>
  <c r="F460" i="3"/>
  <c r="AN483" i="4" l="1"/>
  <c r="AO483" i="4" s="1"/>
  <c r="AP483" i="4" s="1"/>
  <c r="AQ484" i="4"/>
  <c r="AM485" i="4"/>
  <c r="AR484" i="4"/>
  <c r="AS484" i="4" s="1"/>
  <c r="D462" i="3"/>
  <c r="F461" i="3"/>
  <c r="AN484" i="4" l="1"/>
  <c r="AO484" i="4" s="1"/>
  <c r="AP484" i="4" s="1"/>
  <c r="AR485" i="4"/>
  <c r="AS485" i="4" s="1"/>
  <c r="AQ485" i="4"/>
  <c r="AM486" i="4"/>
  <c r="D463" i="3"/>
  <c r="F462" i="3"/>
  <c r="AN485" i="4" l="1"/>
  <c r="AO485" i="4" s="1"/>
  <c r="AP485" i="4" s="1"/>
  <c r="AQ486" i="4"/>
  <c r="AR486" i="4"/>
  <c r="AS486" i="4" s="1"/>
  <c r="AM487" i="4"/>
  <c r="D464" i="3"/>
  <c r="F463" i="3"/>
  <c r="AN486" i="4" l="1"/>
  <c r="AO486" i="4" s="1"/>
  <c r="AP486" i="4" s="1"/>
  <c r="AR487" i="4"/>
  <c r="AM488" i="4"/>
  <c r="AQ487" i="4"/>
  <c r="D465" i="3"/>
  <c r="F464" i="3"/>
  <c r="AN487" i="4" l="1"/>
  <c r="AO487" i="4" s="1"/>
  <c r="AP487" i="4" s="1"/>
  <c r="AM489" i="4"/>
  <c r="AQ488" i="4"/>
  <c r="AR488" i="4"/>
  <c r="AS487" i="4"/>
  <c r="D466" i="3"/>
  <c r="F465" i="3"/>
  <c r="AN488" i="4" l="1"/>
  <c r="AO488" i="4" s="1"/>
  <c r="AP488" i="4" s="1"/>
  <c r="AS488" i="4"/>
  <c r="AR489" i="4"/>
  <c r="AM490" i="4"/>
  <c r="AQ489" i="4"/>
  <c r="D467" i="3"/>
  <c r="F466" i="3"/>
  <c r="AN489" i="4" l="1"/>
  <c r="AO489" i="4" s="1"/>
  <c r="AP489" i="4" s="1"/>
  <c r="AR490" i="4"/>
  <c r="AM491" i="4"/>
  <c r="AQ490" i="4"/>
  <c r="AS489" i="4"/>
  <c r="D468" i="3"/>
  <c r="F467" i="3"/>
  <c r="AS490" i="4" l="1"/>
  <c r="AN490" i="4"/>
  <c r="AO490" i="4" s="1"/>
  <c r="AP490" i="4" s="1"/>
  <c r="AQ491" i="4"/>
  <c r="AR491" i="4"/>
  <c r="AS491" i="4" s="1"/>
  <c r="AM492" i="4"/>
  <c r="D469" i="3"/>
  <c r="F468" i="3"/>
  <c r="AN491" i="4" l="1"/>
  <c r="AO491" i="4" s="1"/>
  <c r="AP491" i="4" s="1"/>
  <c r="AR492" i="4"/>
  <c r="AS492" i="4" s="1"/>
  <c r="AQ492" i="4"/>
  <c r="AM493" i="4"/>
  <c r="D470" i="3"/>
  <c r="F469" i="3"/>
  <c r="AN492" i="4" l="1"/>
  <c r="AO492" i="4" s="1"/>
  <c r="AP492" i="4" s="1"/>
  <c r="AM494" i="4"/>
  <c r="AR493" i="4"/>
  <c r="AQ493" i="4"/>
  <c r="D471" i="3"/>
  <c r="F470" i="3"/>
  <c r="AN493" i="4" l="1"/>
  <c r="AO493" i="4" s="1"/>
  <c r="AP493" i="4" s="1"/>
  <c r="AR494" i="4"/>
  <c r="AM495" i="4"/>
  <c r="AQ494" i="4"/>
  <c r="AS493" i="4"/>
  <c r="D472" i="3"/>
  <c r="F471" i="3"/>
  <c r="AS494" i="4" l="1"/>
  <c r="AN494" i="4"/>
  <c r="AO494" i="4" s="1"/>
  <c r="AP494" i="4" s="1"/>
  <c r="AM496" i="4"/>
  <c r="AR495" i="4"/>
  <c r="AS495" i="4" s="1"/>
  <c r="AQ495" i="4"/>
  <c r="D473" i="3"/>
  <c r="F472" i="3"/>
  <c r="AN495" i="4" l="1"/>
  <c r="AO495" i="4" s="1"/>
  <c r="AP495" i="4" s="1"/>
  <c r="AQ496" i="4"/>
  <c r="AM497" i="4"/>
  <c r="AR496" i="4"/>
  <c r="AS496" i="4" s="1"/>
  <c r="D474" i="3"/>
  <c r="F473" i="3"/>
  <c r="AN496" i="4" l="1"/>
  <c r="AO496" i="4" s="1"/>
  <c r="AP496" i="4" s="1"/>
  <c r="AR497" i="4"/>
  <c r="AS497" i="4" s="1"/>
  <c r="AQ497" i="4"/>
  <c r="AM498" i="4"/>
  <c r="D475" i="3"/>
  <c r="F474" i="3"/>
  <c r="AN497" i="4" l="1"/>
  <c r="AO497" i="4" s="1"/>
  <c r="AP497" i="4" s="1"/>
  <c r="AQ498" i="4"/>
  <c r="AM499" i="4"/>
  <c r="AR498" i="4"/>
  <c r="AS498" i="4" s="1"/>
  <c r="D476" i="3"/>
  <c r="F475" i="3"/>
  <c r="AN498" i="4" l="1"/>
  <c r="AO498" i="4" s="1"/>
  <c r="AP498" i="4" s="1"/>
  <c r="AM500" i="4"/>
  <c r="AR499" i="4"/>
  <c r="AQ499" i="4"/>
  <c r="D477" i="3"/>
  <c r="F476" i="3"/>
  <c r="AN499" i="4" l="1"/>
  <c r="AO499" i="4" s="1"/>
  <c r="AP499" i="4" s="1"/>
  <c r="AR500" i="4"/>
  <c r="AM501" i="4"/>
  <c r="AQ500" i="4"/>
  <c r="AS499" i="4"/>
  <c r="D478" i="3"/>
  <c r="F477" i="3"/>
  <c r="AS500" i="4" l="1"/>
  <c r="AN500" i="4"/>
  <c r="AO500" i="4" s="1"/>
  <c r="AP500" i="4" s="1"/>
  <c r="AM502" i="4"/>
  <c r="AQ501" i="4"/>
  <c r="AR501" i="4"/>
  <c r="AR502" i="4" s="1"/>
  <c r="D479" i="3"/>
  <c r="F478" i="3"/>
  <c r="AN501" i="4" l="1"/>
  <c r="AO501" i="4" s="1"/>
  <c r="AP501" i="4" s="1"/>
  <c r="AN502" i="4" s="1"/>
  <c r="AM503" i="4"/>
  <c r="AQ502" i="4"/>
  <c r="AS501" i="4"/>
  <c r="AS502" i="4" s="1"/>
  <c r="D480" i="3"/>
  <c r="F479" i="3"/>
  <c r="AO502" i="4" l="1"/>
  <c r="AP502" i="4" s="1"/>
  <c r="AM504" i="4"/>
  <c r="AR503" i="4"/>
  <c r="AQ503" i="4"/>
  <c r="D481" i="3"/>
  <c r="F480" i="3"/>
  <c r="AR504" i="4" l="1"/>
  <c r="AS504" i="4" s="1"/>
  <c r="AS503" i="4"/>
  <c r="AN503" i="4"/>
  <c r="AO503" i="4" s="1"/>
  <c r="AP503" i="4" s="1"/>
  <c r="AN504" i="4" s="1"/>
  <c r="AQ504" i="4"/>
  <c r="AM505" i="4"/>
  <c r="D482" i="3"/>
  <c r="F481" i="3"/>
  <c r="AO504" i="4" l="1"/>
  <c r="AP504" i="4" s="1"/>
  <c r="AM506" i="4"/>
  <c r="AR505" i="4"/>
  <c r="AS505" i="4" s="1"/>
  <c r="AQ505" i="4"/>
  <c r="D483" i="3"/>
  <c r="F482" i="3"/>
  <c r="AN505" i="4" l="1"/>
  <c r="AO505" i="4" s="1"/>
  <c r="AP505" i="4" s="1"/>
  <c r="AQ506" i="4"/>
  <c r="AM507" i="4"/>
  <c r="AR506" i="4"/>
  <c r="AS506" i="4" s="1"/>
  <c r="D484" i="3"/>
  <c r="F483" i="3"/>
  <c r="AN506" i="4" l="1"/>
  <c r="AO506" i="4" s="1"/>
  <c r="AP506" i="4" s="1"/>
  <c r="AM508" i="4"/>
  <c r="AQ507" i="4"/>
  <c r="AR507" i="4"/>
  <c r="AS507" i="4" s="1"/>
  <c r="D485" i="3"/>
  <c r="F484" i="3"/>
  <c r="AN507" i="4" l="1"/>
  <c r="AO507" i="4" s="1"/>
  <c r="AP507" i="4" s="1"/>
  <c r="AR508" i="4"/>
  <c r="AS508" i="4" s="1"/>
  <c r="AQ508" i="4"/>
  <c r="AM509" i="4"/>
  <c r="D486" i="3"/>
  <c r="F485" i="3"/>
  <c r="AN508" i="4" l="1"/>
  <c r="AO508" i="4" s="1"/>
  <c r="AP508" i="4" s="1"/>
  <c r="AQ509" i="4"/>
  <c r="AR509" i="4"/>
  <c r="AS509" i="4" s="1"/>
  <c r="AM510" i="4"/>
  <c r="D487" i="3"/>
  <c r="F486" i="3"/>
  <c r="AN509" i="4" l="1"/>
  <c r="AO509" i="4" s="1"/>
  <c r="AP509" i="4" s="1"/>
  <c r="AQ510" i="4"/>
  <c r="AR510" i="4"/>
  <c r="AS510" i="4" s="1"/>
  <c r="AM511" i="4"/>
  <c r="D488" i="3"/>
  <c r="F487" i="3"/>
  <c r="AN510" i="4" l="1"/>
  <c r="AO510" i="4" s="1"/>
  <c r="AP510" i="4" s="1"/>
  <c r="AM512" i="4"/>
  <c r="AR511" i="4"/>
  <c r="AS511" i="4" s="1"/>
  <c r="AQ511" i="4"/>
  <c r="D489" i="3"/>
  <c r="F488" i="3"/>
  <c r="AN511" i="4" l="1"/>
  <c r="AO511" i="4" s="1"/>
  <c r="AP511" i="4" s="1"/>
  <c r="AM513" i="4"/>
  <c r="AR512" i="4"/>
  <c r="AS512" i="4" s="1"/>
  <c r="AQ512" i="4"/>
  <c r="D490" i="3"/>
  <c r="F489" i="3"/>
  <c r="AN512" i="4" l="1"/>
  <c r="AO512" i="4" s="1"/>
  <c r="AP512" i="4" s="1"/>
  <c r="AM514" i="4"/>
  <c r="AR513" i="4"/>
  <c r="AS513" i="4" s="1"/>
  <c r="AQ513" i="4"/>
  <c r="D491" i="3"/>
  <c r="F490" i="3"/>
  <c r="AN513" i="4" l="1"/>
  <c r="AO513" i="4" s="1"/>
  <c r="AP513" i="4" s="1"/>
  <c r="AM515" i="4"/>
  <c r="AQ514" i="4"/>
  <c r="AR514" i="4"/>
  <c r="AS514" i="4" s="1"/>
  <c r="D492" i="3"/>
  <c r="F491" i="3"/>
  <c r="AN514" i="4" l="1"/>
  <c r="AO514" i="4" s="1"/>
  <c r="AP514" i="4" s="1"/>
  <c r="AM516" i="4"/>
  <c r="AQ515" i="4"/>
  <c r="AR515" i="4"/>
  <c r="AS515" i="4" s="1"/>
  <c r="D493" i="3"/>
  <c r="F492" i="3"/>
  <c r="AN515" i="4" l="1"/>
  <c r="AO515" i="4" s="1"/>
  <c r="AP515" i="4" s="1"/>
  <c r="AM517" i="4"/>
  <c r="AR516" i="4"/>
  <c r="AS516" i="4" s="1"/>
  <c r="AQ516" i="4"/>
  <c r="D494" i="3"/>
  <c r="F493" i="3"/>
  <c r="AN516" i="4" l="1"/>
  <c r="AO516" i="4" s="1"/>
  <c r="AP516" i="4" s="1"/>
  <c r="AM518" i="4"/>
  <c r="AQ517" i="4"/>
  <c r="AR517" i="4"/>
  <c r="AS517" i="4" s="1"/>
  <c r="D495" i="3"/>
  <c r="F494" i="3"/>
  <c r="AN517" i="4" l="1"/>
  <c r="AO517" i="4" s="1"/>
  <c r="AP517" i="4" s="1"/>
  <c r="AR518" i="4"/>
  <c r="AS518" i="4" s="1"/>
  <c r="AQ518" i="4"/>
  <c r="AM519" i="4"/>
  <c r="D496" i="3"/>
  <c r="F495" i="3"/>
  <c r="AN518" i="4" l="1"/>
  <c r="AO518" i="4" s="1"/>
  <c r="AP518" i="4" s="1"/>
  <c r="AQ519" i="4"/>
  <c r="AR519" i="4"/>
  <c r="AS519" i="4" s="1"/>
  <c r="AM520" i="4"/>
  <c r="D497" i="3"/>
  <c r="F496" i="3"/>
  <c r="AN519" i="4" l="1"/>
  <c r="AO519" i="4" s="1"/>
  <c r="AP519" i="4" s="1"/>
  <c r="AR520" i="4"/>
  <c r="AS520" i="4" s="1"/>
  <c r="AQ520" i="4"/>
  <c r="AM521" i="4"/>
  <c r="D498" i="3"/>
  <c r="F497" i="3"/>
  <c r="AN520" i="4" l="1"/>
  <c r="AO520" i="4" s="1"/>
  <c r="AP520" i="4" s="1"/>
  <c r="AM522" i="4"/>
  <c r="AR521" i="4"/>
  <c r="AS521" i="4" s="1"/>
  <c r="AQ521" i="4"/>
  <c r="D499" i="3"/>
  <c r="F498" i="3"/>
  <c r="AN521" i="4" l="1"/>
  <c r="AO521" i="4" s="1"/>
  <c r="AP521" i="4" s="1"/>
  <c r="AM523" i="4"/>
  <c r="AQ522" i="4"/>
  <c r="AR522" i="4"/>
  <c r="AS522" i="4" s="1"/>
  <c r="D500" i="3"/>
  <c r="F499" i="3"/>
  <c r="AN522" i="4" l="1"/>
  <c r="AO522" i="4" s="1"/>
  <c r="AP522" i="4" s="1"/>
  <c r="AM524" i="4"/>
  <c r="AR523" i="4"/>
  <c r="AS523" i="4" s="1"/>
  <c r="AQ523" i="4"/>
  <c r="D501" i="3"/>
  <c r="F500" i="3"/>
  <c r="AN523" i="4" l="1"/>
  <c r="AO523" i="4" s="1"/>
  <c r="AP523" i="4" s="1"/>
  <c r="AR524" i="4"/>
  <c r="AS524" i="4" s="1"/>
  <c r="AM525" i="4"/>
  <c r="AQ524" i="4"/>
  <c r="D502" i="3"/>
  <c r="F501" i="3"/>
  <c r="AN524" i="4" l="1"/>
  <c r="AO524" i="4" s="1"/>
  <c r="AP524" i="4" s="1"/>
  <c r="AR525" i="4"/>
  <c r="AS525" i="4" s="1"/>
  <c r="AQ525" i="4"/>
  <c r="AM526" i="4"/>
  <c r="D503" i="3"/>
  <c r="F502" i="3"/>
  <c r="AN525" i="4" l="1"/>
  <c r="AO525" i="4" s="1"/>
  <c r="AP525" i="4" s="1"/>
  <c r="AM527" i="4"/>
  <c r="AR526" i="4"/>
  <c r="AS526" i="4" s="1"/>
  <c r="AQ526" i="4"/>
  <c r="D504" i="3"/>
  <c r="F503" i="3"/>
  <c r="AN526" i="4" l="1"/>
  <c r="AO526" i="4" s="1"/>
  <c r="AP526" i="4" s="1"/>
  <c r="AM528" i="4"/>
  <c r="AR527" i="4"/>
  <c r="AS527" i="4" s="1"/>
  <c r="AQ527" i="4"/>
  <c r="D505" i="3"/>
  <c r="F504" i="3"/>
  <c r="AN527" i="4" l="1"/>
  <c r="AO527" i="4" s="1"/>
  <c r="AP527" i="4" s="1"/>
  <c r="AM529" i="4"/>
  <c r="AR528" i="4"/>
  <c r="AS528" i="4" s="1"/>
  <c r="AQ528" i="4"/>
  <c r="D506" i="3"/>
  <c r="F505" i="3"/>
  <c r="AN528" i="4" l="1"/>
  <c r="AR529" i="4"/>
  <c r="AS529" i="4" s="1"/>
  <c r="AQ529" i="4"/>
  <c r="AM530" i="4"/>
  <c r="D507" i="3"/>
  <c r="F506" i="3"/>
  <c r="AO528" i="4" l="1"/>
  <c r="AP528" i="4" s="1"/>
  <c r="AN529" i="4" s="1"/>
  <c r="AO529" i="4" s="1"/>
  <c r="AP529" i="4" s="1"/>
  <c r="AN530" i="4" s="1"/>
  <c r="AQ530" i="4"/>
  <c r="AR530" i="4"/>
  <c r="AS530" i="4" s="1"/>
  <c r="AM531" i="4"/>
  <c r="D508" i="3"/>
  <c r="F507" i="3"/>
  <c r="AO530" i="4" l="1"/>
  <c r="AP530" i="4" s="1"/>
  <c r="AR531" i="4"/>
  <c r="AS531" i="4" s="1"/>
  <c r="AQ531" i="4"/>
  <c r="AM532" i="4"/>
  <c r="D509" i="3"/>
  <c r="F508" i="3"/>
  <c r="AN531" i="4" l="1"/>
  <c r="AO531" i="4" s="1"/>
  <c r="AP531" i="4" s="1"/>
  <c r="AQ532" i="4"/>
  <c r="AR532" i="4"/>
  <c r="AS532" i="4" s="1"/>
  <c r="AM533" i="4"/>
  <c r="D510" i="3"/>
  <c r="F509" i="3"/>
  <c r="AN532" i="4" l="1"/>
  <c r="AO532" i="4" s="1"/>
  <c r="AP532" i="4" s="1"/>
  <c r="AR533" i="4"/>
  <c r="AS533" i="4" s="1"/>
  <c r="AQ533" i="4"/>
  <c r="AM534" i="4"/>
  <c r="D511" i="3"/>
  <c r="F510" i="3"/>
  <c r="AN533" i="4" l="1"/>
  <c r="AO533" i="4" s="1"/>
  <c r="AP533" i="4" s="1"/>
  <c r="AQ534" i="4"/>
  <c r="AM535" i="4"/>
  <c r="AR534" i="4"/>
  <c r="AS534" i="4" s="1"/>
  <c r="D512" i="3"/>
  <c r="F511" i="3"/>
  <c r="AN534" i="4" l="1"/>
  <c r="AO534" i="4" s="1"/>
  <c r="AP534" i="4" s="1"/>
  <c r="AR535" i="4"/>
  <c r="AS535" i="4" s="1"/>
  <c r="AQ535" i="4"/>
  <c r="AM536" i="4"/>
  <c r="D513" i="3"/>
  <c r="F512" i="3"/>
  <c r="AN535" i="4" l="1"/>
  <c r="AO535" i="4" s="1"/>
  <c r="AP535" i="4" s="1"/>
  <c r="AQ536" i="4"/>
  <c r="AR536" i="4"/>
  <c r="AS536" i="4" s="1"/>
  <c r="AM537" i="4"/>
  <c r="D514" i="3"/>
  <c r="F513" i="3"/>
  <c r="AN536" i="4" l="1"/>
  <c r="AO536" i="4" s="1"/>
  <c r="AP536" i="4" s="1"/>
  <c r="AR537" i="4"/>
  <c r="AS537" i="4" s="1"/>
  <c r="AQ537" i="4"/>
  <c r="AM538" i="4"/>
  <c r="D515" i="3"/>
  <c r="F514" i="3"/>
  <c r="AN537" i="4" l="1"/>
  <c r="AQ538" i="4"/>
  <c r="AM539" i="4"/>
  <c r="AR538" i="4"/>
  <c r="AS538" i="4" s="1"/>
  <c r="D516" i="3"/>
  <c r="F515" i="3"/>
  <c r="AO537" i="4" l="1"/>
  <c r="AP537" i="4" s="1"/>
  <c r="AN538" i="4" s="1"/>
  <c r="AO538" i="4" s="1"/>
  <c r="AP538" i="4" s="1"/>
  <c r="AR539" i="4"/>
  <c r="AS539" i="4" s="1"/>
  <c r="AM540" i="4"/>
  <c r="AQ539" i="4"/>
  <c r="D517" i="3"/>
  <c r="F516" i="3"/>
  <c r="AN539" i="4" l="1"/>
  <c r="AO539" i="4" s="1"/>
  <c r="AP539" i="4" s="1"/>
  <c r="AQ540" i="4"/>
  <c r="AM541" i="4"/>
  <c r="AR540" i="4"/>
  <c r="AS540" i="4" s="1"/>
  <c r="D518" i="3"/>
  <c r="F517" i="3"/>
  <c r="AN540" i="4" l="1"/>
  <c r="AO540" i="4" s="1"/>
  <c r="AP540" i="4" s="1"/>
  <c r="AR541" i="4"/>
  <c r="AS541" i="4" s="1"/>
  <c r="AQ541" i="4"/>
  <c r="AM542" i="4"/>
  <c r="D519" i="3"/>
  <c r="F518" i="3"/>
  <c r="AN541" i="4" l="1"/>
  <c r="AO541" i="4" s="1"/>
  <c r="AP541" i="4" s="1"/>
  <c r="AQ542" i="4"/>
  <c r="AM543" i="4"/>
  <c r="AR542" i="4"/>
  <c r="AS542" i="4" s="1"/>
  <c r="D520" i="3"/>
  <c r="F519" i="3"/>
  <c r="AN542" i="4" l="1"/>
  <c r="AO542" i="4" s="1"/>
  <c r="AP542" i="4" s="1"/>
  <c r="AR543" i="4"/>
  <c r="AS543" i="4" s="1"/>
  <c r="AM544" i="4"/>
  <c r="AQ543" i="4"/>
  <c r="F520" i="3"/>
  <c r="D521" i="3"/>
  <c r="AN543" i="4" l="1"/>
  <c r="AO543" i="4" s="1"/>
  <c r="AP543" i="4" s="1"/>
  <c r="AQ544" i="4"/>
  <c r="AM545" i="4"/>
  <c r="AR544" i="4"/>
  <c r="AS544" i="4" s="1"/>
  <c r="F521" i="3"/>
  <c r="D522" i="3"/>
  <c r="AN544" i="4" l="1"/>
  <c r="AO544" i="4" s="1"/>
  <c r="AP544" i="4" s="1"/>
  <c r="AR545" i="4"/>
  <c r="AS545" i="4" s="1"/>
  <c r="AQ545" i="4"/>
  <c r="AM546" i="4"/>
  <c r="D523" i="3"/>
  <c r="F522" i="3"/>
  <c r="AN545" i="4" l="1"/>
  <c r="AO545" i="4" s="1"/>
  <c r="AP545" i="4" s="1"/>
  <c r="AQ546" i="4"/>
  <c r="AM547" i="4"/>
  <c r="AR546" i="4"/>
  <c r="AS546" i="4" s="1"/>
  <c r="D524" i="3"/>
  <c r="F523" i="3"/>
  <c r="AN546" i="4" l="1"/>
  <c r="AO546" i="4" s="1"/>
  <c r="AP546" i="4" s="1"/>
  <c r="AR547" i="4"/>
  <c r="AS547" i="4" s="1"/>
  <c r="AM548" i="4"/>
  <c r="AQ547" i="4"/>
  <c r="D525" i="3"/>
  <c r="F524" i="3"/>
  <c r="AN547" i="4" l="1"/>
  <c r="AO547" i="4" s="1"/>
  <c r="AP547" i="4" s="1"/>
  <c r="AQ548" i="4"/>
  <c r="AR548" i="4"/>
  <c r="AS548" i="4" s="1"/>
  <c r="AM549" i="4"/>
  <c r="D526" i="3"/>
  <c r="F525" i="3"/>
  <c r="AN548" i="4" l="1"/>
  <c r="AO548" i="4" s="1"/>
  <c r="AP548" i="4" s="1"/>
  <c r="AR549" i="4"/>
  <c r="AS549" i="4" s="1"/>
  <c r="AQ549" i="4"/>
  <c r="AM550" i="4"/>
  <c r="D527" i="3"/>
  <c r="F526" i="3"/>
  <c r="AN549" i="4" l="1"/>
  <c r="AO549" i="4" s="1"/>
  <c r="AP549" i="4" s="1"/>
  <c r="AQ550" i="4"/>
  <c r="AM551" i="4"/>
  <c r="AR550" i="4"/>
  <c r="AS550" i="4" s="1"/>
  <c r="D528" i="3"/>
  <c r="F527" i="3"/>
  <c r="AN550" i="4" l="1"/>
  <c r="AO550" i="4" s="1"/>
  <c r="AP550" i="4" s="1"/>
  <c r="AR551" i="4"/>
  <c r="AS551" i="4" s="1"/>
  <c r="AM552" i="4"/>
  <c r="AQ551" i="4"/>
  <c r="D529" i="3"/>
  <c r="F528" i="3"/>
  <c r="AN551" i="4" l="1"/>
  <c r="AO551" i="4" s="1"/>
  <c r="AP551" i="4" s="1"/>
  <c r="AR552" i="4"/>
  <c r="AS552" i="4" s="1"/>
  <c r="AQ552" i="4"/>
  <c r="AM553" i="4"/>
  <c r="D530" i="3"/>
  <c r="F529" i="3"/>
  <c r="AN552" i="4" l="1"/>
  <c r="AO552" i="4" s="1"/>
  <c r="AP552" i="4" s="1"/>
  <c r="AM554" i="4"/>
  <c r="AR553" i="4"/>
  <c r="AS553" i="4" s="1"/>
  <c r="AQ553" i="4"/>
  <c r="D531" i="3"/>
  <c r="F530" i="3"/>
  <c r="AN553" i="4" l="1"/>
  <c r="AM555" i="4"/>
  <c r="AR554" i="4"/>
  <c r="AS554" i="4" s="1"/>
  <c r="AQ554" i="4"/>
  <c r="D532" i="3"/>
  <c r="F531" i="3"/>
  <c r="AO553" i="4" l="1"/>
  <c r="AP553" i="4" s="1"/>
  <c r="AN554" i="4" s="1"/>
  <c r="AO554" i="4" s="1"/>
  <c r="AP554" i="4" s="1"/>
  <c r="AR555" i="4"/>
  <c r="AS555" i="4" s="1"/>
  <c r="AQ555" i="4"/>
  <c r="AM556" i="4"/>
  <c r="D533" i="3"/>
  <c r="F532" i="3"/>
  <c r="AN555" i="4" l="1"/>
  <c r="AO555" i="4" s="1"/>
  <c r="AP555" i="4" s="1"/>
  <c r="AM557" i="4"/>
  <c r="AR556" i="4"/>
  <c r="AS556" i="4" s="1"/>
  <c r="AQ556" i="4"/>
  <c r="D534" i="3"/>
  <c r="F533" i="3"/>
  <c r="AN556" i="4" l="1"/>
  <c r="AO556" i="4" s="1"/>
  <c r="AP556" i="4" s="1"/>
  <c r="AR557" i="4"/>
  <c r="AS557" i="4" s="1"/>
  <c r="AQ557" i="4"/>
  <c r="AM558" i="4"/>
  <c r="D535" i="3"/>
  <c r="F534" i="3"/>
  <c r="AN557" i="4" l="1"/>
  <c r="AO557" i="4" s="1"/>
  <c r="AP557" i="4" s="1"/>
  <c r="AM559" i="4"/>
  <c r="AR558" i="4"/>
  <c r="AS558" i="4" s="1"/>
  <c r="AQ558" i="4"/>
  <c r="D536" i="3"/>
  <c r="F535" i="3"/>
  <c r="AN558" i="4" l="1"/>
  <c r="AO558" i="4" s="1"/>
  <c r="AP558" i="4" s="1"/>
  <c r="AQ559" i="4"/>
  <c r="AR559" i="4"/>
  <c r="AS559" i="4" s="1"/>
  <c r="AM560" i="4"/>
  <c r="D537" i="3"/>
  <c r="F536" i="3"/>
  <c r="AN559" i="4" l="1"/>
  <c r="AO559" i="4" s="1"/>
  <c r="AP559" i="4" s="1"/>
  <c r="AM561" i="4"/>
  <c r="AQ560" i="4"/>
  <c r="AR560" i="4"/>
  <c r="AS560" i="4" s="1"/>
  <c r="D538" i="3"/>
  <c r="F537" i="3"/>
  <c r="AN560" i="4" l="1"/>
  <c r="AO560" i="4" s="1"/>
  <c r="AP560" i="4" s="1"/>
  <c r="AQ561" i="4"/>
  <c r="AR561" i="4"/>
  <c r="AS561" i="4" s="1"/>
  <c r="AM562" i="4"/>
  <c r="D539" i="3"/>
  <c r="F538" i="3"/>
  <c r="AN561" i="4" l="1"/>
  <c r="AO561" i="4" s="1"/>
  <c r="AP561" i="4" s="1"/>
  <c r="AQ562" i="4"/>
  <c r="AM563" i="4"/>
  <c r="AR562" i="4"/>
  <c r="AS562" i="4" s="1"/>
  <c r="D540" i="3"/>
  <c r="F539" i="3"/>
  <c r="AN562" i="4" l="1"/>
  <c r="AO562" i="4" s="1"/>
  <c r="AP562" i="4" s="1"/>
  <c r="AQ563" i="4"/>
  <c r="AR563" i="4"/>
  <c r="AS563" i="4" s="1"/>
  <c r="AM564" i="4"/>
  <c r="D541" i="3"/>
  <c r="F540" i="3"/>
  <c r="AN563" i="4" l="1"/>
  <c r="AO563" i="4" s="1"/>
  <c r="AP563" i="4" s="1"/>
  <c r="AR564" i="4"/>
  <c r="AS564" i="4" s="1"/>
  <c r="AQ564" i="4"/>
  <c r="AM565" i="4"/>
  <c r="D542" i="3"/>
  <c r="F541" i="3"/>
  <c r="AN564" i="4" l="1"/>
  <c r="AO564" i="4" s="1"/>
  <c r="AP564" i="4" s="1"/>
  <c r="AM566" i="4"/>
  <c r="AR565" i="4"/>
  <c r="AS565" i="4" s="1"/>
  <c r="AQ565" i="4"/>
  <c r="D543" i="3"/>
  <c r="F542" i="3"/>
  <c r="AN565" i="4" l="1"/>
  <c r="AO565" i="4" s="1"/>
  <c r="AP565" i="4" s="1"/>
  <c r="AM567" i="4"/>
  <c r="AQ566" i="4"/>
  <c r="AR566" i="4"/>
  <c r="AS566" i="4" s="1"/>
  <c r="D544" i="3"/>
  <c r="F543" i="3"/>
  <c r="AN566" i="4" l="1"/>
  <c r="AO566" i="4" s="1"/>
  <c r="AP566" i="4" s="1"/>
  <c r="AQ567" i="4"/>
  <c r="AR567" i="4"/>
  <c r="AS567" i="4" s="1"/>
  <c r="AM568" i="4"/>
  <c r="D545" i="3"/>
  <c r="F544" i="3"/>
  <c r="AN567" i="4" l="1"/>
  <c r="AO567" i="4" s="1"/>
  <c r="AP567" i="4" s="1"/>
  <c r="AM569" i="4"/>
  <c r="AQ568" i="4"/>
  <c r="AR568" i="4"/>
  <c r="AS568" i="4" s="1"/>
  <c r="D546" i="3"/>
  <c r="F545" i="3"/>
  <c r="AN568" i="4" l="1"/>
  <c r="AO568" i="4" s="1"/>
  <c r="AP568" i="4" s="1"/>
  <c r="AQ569" i="4"/>
  <c r="AR569" i="4"/>
  <c r="AS569" i="4" s="1"/>
  <c r="AM570" i="4"/>
  <c r="D547" i="3"/>
  <c r="F546" i="3"/>
  <c r="AN569" i="4" l="1"/>
  <c r="AO569" i="4" s="1"/>
  <c r="AP569" i="4" s="1"/>
  <c r="AR570" i="4"/>
  <c r="AS570" i="4" s="1"/>
  <c r="AQ570" i="4"/>
  <c r="AM571" i="4"/>
  <c r="D548" i="3"/>
  <c r="F547" i="3"/>
  <c r="AN570" i="4" l="1"/>
  <c r="AO570" i="4" s="1"/>
  <c r="AP570" i="4" s="1"/>
  <c r="AQ571" i="4"/>
  <c r="AR571" i="4"/>
  <c r="AS571" i="4" s="1"/>
  <c r="AM572" i="4"/>
  <c r="D549" i="3"/>
  <c r="F548" i="3"/>
  <c r="AN571" i="4" l="1"/>
  <c r="AO571" i="4" s="1"/>
  <c r="AP571" i="4" s="1"/>
  <c r="AM573" i="4"/>
  <c r="AR572" i="4"/>
  <c r="AS572" i="4" s="1"/>
  <c r="AQ572" i="4"/>
  <c r="D550" i="3"/>
  <c r="F549" i="3"/>
  <c r="AN572" i="4" l="1"/>
  <c r="AO572" i="4" s="1"/>
  <c r="AP572" i="4" s="1"/>
  <c r="AQ573" i="4"/>
  <c r="AR573" i="4"/>
  <c r="AS573" i="4" s="1"/>
  <c r="AM574" i="4"/>
  <c r="D551" i="3"/>
  <c r="F550" i="3"/>
  <c r="AN573" i="4" l="1"/>
  <c r="AO573" i="4" s="1"/>
  <c r="AP573" i="4" s="1"/>
  <c r="AR574" i="4"/>
  <c r="AS574" i="4" s="1"/>
  <c r="AQ574" i="4"/>
  <c r="AM575" i="4"/>
  <c r="D552" i="3"/>
  <c r="F551" i="3"/>
  <c r="AN574" i="4" l="1"/>
  <c r="AO574" i="4" s="1"/>
  <c r="AP574" i="4" s="1"/>
  <c r="AM576" i="4"/>
  <c r="AR575" i="4"/>
  <c r="AS575" i="4" s="1"/>
  <c r="AQ575" i="4"/>
  <c r="D553" i="3"/>
  <c r="F552" i="3"/>
  <c r="AN575" i="4" l="1"/>
  <c r="AO575" i="4" s="1"/>
  <c r="AP575" i="4" s="1"/>
  <c r="AM577" i="4"/>
  <c r="AR576" i="4"/>
  <c r="AS576" i="4" s="1"/>
  <c r="AQ576" i="4"/>
  <c r="D554" i="3"/>
  <c r="F553" i="3"/>
  <c r="AN576" i="4" l="1"/>
  <c r="AO576" i="4" s="1"/>
  <c r="AP576" i="4" s="1"/>
  <c r="AR577" i="4"/>
  <c r="AS577" i="4" s="1"/>
  <c r="AQ577" i="4"/>
  <c r="AM578" i="4"/>
  <c r="D555" i="3"/>
  <c r="F554" i="3"/>
  <c r="AN577" i="4" l="1"/>
  <c r="AO577" i="4" s="1"/>
  <c r="AP577" i="4" s="1"/>
  <c r="AQ578" i="4"/>
  <c r="AR578" i="4"/>
  <c r="AS578" i="4" s="1"/>
  <c r="AM579" i="4"/>
  <c r="D556" i="3"/>
  <c r="F555" i="3"/>
  <c r="AN578" i="4" l="1"/>
  <c r="AO578" i="4" s="1"/>
  <c r="AP578" i="4" s="1"/>
  <c r="AQ579" i="4"/>
  <c r="AR579" i="4"/>
  <c r="AS579" i="4" s="1"/>
  <c r="AM580" i="4"/>
  <c r="D557" i="3"/>
  <c r="F556" i="3"/>
  <c r="AN579" i="4" l="1"/>
  <c r="AO579" i="4" s="1"/>
  <c r="AP579" i="4" s="1"/>
  <c r="AM581" i="4"/>
  <c r="AR580" i="4"/>
  <c r="AS580" i="4" s="1"/>
  <c r="AQ580" i="4"/>
  <c r="D558" i="3"/>
  <c r="F557" i="3"/>
  <c r="AN580" i="4" l="1"/>
  <c r="AO580" i="4" s="1"/>
  <c r="AP580" i="4" s="1"/>
  <c r="AQ581" i="4"/>
  <c r="AR581" i="4"/>
  <c r="AS581" i="4" s="1"/>
  <c r="AM582" i="4"/>
  <c r="D559" i="3"/>
  <c r="F558" i="3"/>
  <c r="AN581" i="4" l="1"/>
  <c r="AO581" i="4" s="1"/>
  <c r="AP581" i="4" s="1"/>
  <c r="AM583" i="4"/>
  <c r="AQ582" i="4"/>
  <c r="AR582" i="4"/>
  <c r="AS582" i="4" s="1"/>
  <c r="D560" i="3"/>
  <c r="F559" i="3"/>
  <c r="AN582" i="4" l="1"/>
  <c r="AO582" i="4" s="1"/>
  <c r="AP582" i="4" s="1"/>
  <c r="AQ583" i="4"/>
  <c r="AR583" i="4"/>
  <c r="AS583" i="4" s="1"/>
  <c r="AM584" i="4"/>
  <c r="D561" i="3"/>
  <c r="F560" i="3"/>
  <c r="AN583" i="4" l="1"/>
  <c r="AO583" i="4" s="1"/>
  <c r="AP583" i="4" s="1"/>
  <c r="AR584" i="4"/>
  <c r="AS584" i="4" s="1"/>
  <c r="AQ584" i="4"/>
  <c r="AM585" i="4"/>
  <c r="D562" i="3"/>
  <c r="F561" i="3"/>
  <c r="AN584" i="4" l="1"/>
  <c r="AO584" i="4" s="1"/>
  <c r="AP584" i="4" s="1"/>
  <c r="AR585" i="4"/>
  <c r="AS585" i="4" s="1"/>
  <c r="AQ585" i="4"/>
  <c r="AM586" i="4"/>
  <c r="F562" i="3"/>
  <c r="D563" i="3"/>
  <c r="AN585" i="4" l="1"/>
  <c r="AO585" i="4" s="1"/>
  <c r="AP585" i="4" s="1"/>
  <c r="AM587" i="4"/>
  <c r="AQ586" i="4"/>
  <c r="AR586" i="4"/>
  <c r="AS586" i="4" s="1"/>
  <c r="F563" i="3"/>
  <c r="D564" i="3"/>
  <c r="AN586" i="4" l="1"/>
  <c r="AO586" i="4" s="1"/>
  <c r="AP586" i="4" s="1"/>
  <c r="AQ587" i="4"/>
  <c r="AR587" i="4"/>
  <c r="AS587" i="4" s="1"/>
  <c r="AM588" i="4"/>
  <c r="D565" i="3"/>
  <c r="F564" i="3"/>
  <c r="AN587" i="4" l="1"/>
  <c r="AO587" i="4" s="1"/>
  <c r="AP587" i="4" s="1"/>
  <c r="AR588" i="4"/>
  <c r="AS588" i="4" s="1"/>
  <c r="AQ588" i="4"/>
  <c r="AM589" i="4"/>
  <c r="D566" i="3"/>
  <c r="F565" i="3"/>
  <c r="AN588" i="4" l="1"/>
  <c r="AO588" i="4" s="1"/>
  <c r="AP588" i="4" s="1"/>
  <c r="AQ589" i="4"/>
  <c r="AR589" i="4"/>
  <c r="AS589" i="4" s="1"/>
  <c r="AM590" i="4"/>
  <c r="D567" i="3"/>
  <c r="F566" i="3"/>
  <c r="AN589" i="4" l="1"/>
  <c r="AO589" i="4" s="1"/>
  <c r="AP589" i="4" s="1"/>
  <c r="AM591" i="4"/>
  <c r="AQ590" i="4"/>
  <c r="AR590" i="4"/>
  <c r="AS590" i="4" s="1"/>
  <c r="D568" i="3"/>
  <c r="F567" i="3"/>
  <c r="AN590" i="4" l="1"/>
  <c r="AO590" i="4" s="1"/>
  <c r="AP590" i="4" s="1"/>
  <c r="AM592" i="4"/>
  <c r="AR591" i="4"/>
  <c r="AS591" i="4" s="1"/>
  <c r="AQ591" i="4"/>
  <c r="D569" i="3"/>
  <c r="F568" i="3"/>
  <c r="AN591" i="4" l="1"/>
  <c r="AO591" i="4" s="1"/>
  <c r="AP591" i="4" s="1"/>
  <c r="AM593" i="4"/>
  <c r="AR592" i="4"/>
  <c r="AS592" i="4" s="1"/>
  <c r="AQ592" i="4"/>
  <c r="F569" i="3"/>
  <c r="D570" i="3"/>
  <c r="AN592" i="4" l="1"/>
  <c r="AO592" i="4" s="1"/>
  <c r="AP592" i="4" s="1"/>
  <c r="AQ593" i="4"/>
  <c r="AM594" i="4"/>
  <c r="AR593" i="4"/>
  <c r="AS593" i="4" s="1"/>
  <c r="D571" i="3"/>
  <c r="F570" i="3"/>
  <c r="AN593" i="4" l="1"/>
  <c r="AO593" i="4" s="1"/>
  <c r="AP593" i="4" s="1"/>
  <c r="AM595" i="4"/>
  <c r="AR594" i="4"/>
  <c r="AS594" i="4" s="1"/>
  <c r="AQ594" i="4"/>
  <c r="F571" i="3"/>
  <c r="D572" i="3"/>
  <c r="AN594" i="4" l="1"/>
  <c r="AO594" i="4" s="1"/>
  <c r="AP594" i="4" s="1"/>
  <c r="AM596" i="4"/>
  <c r="AR595" i="4"/>
  <c r="AS595" i="4" s="1"/>
  <c r="AQ595" i="4"/>
  <c r="D573" i="3"/>
  <c r="F572" i="3"/>
  <c r="AN595" i="4" l="1"/>
  <c r="AO595" i="4" s="1"/>
  <c r="AP595" i="4" s="1"/>
  <c r="AM597" i="4"/>
  <c r="AQ596" i="4"/>
  <c r="AR596" i="4"/>
  <c r="AS596" i="4" s="1"/>
  <c r="D574" i="3"/>
  <c r="F573" i="3"/>
  <c r="AN596" i="4" l="1"/>
  <c r="AO596" i="4" s="1"/>
  <c r="AP596" i="4" s="1"/>
  <c r="AM598" i="4"/>
  <c r="AR597" i="4"/>
  <c r="AS597" i="4" s="1"/>
  <c r="AQ597" i="4"/>
  <c r="D575" i="3"/>
  <c r="F574" i="3"/>
  <c r="AN597" i="4" l="1"/>
  <c r="AO597" i="4" s="1"/>
  <c r="AP597" i="4" s="1"/>
  <c r="AM599" i="4"/>
  <c r="AR598" i="4"/>
  <c r="AS598" i="4" s="1"/>
  <c r="AQ598" i="4"/>
  <c r="D576" i="3"/>
  <c r="F575" i="3"/>
  <c r="AN598" i="4" l="1"/>
  <c r="AO598" i="4" s="1"/>
  <c r="AP598" i="4" s="1"/>
  <c r="AM600" i="4"/>
  <c r="AR599" i="4"/>
  <c r="AS599" i="4" s="1"/>
  <c r="AQ599" i="4"/>
  <c r="D577" i="3"/>
  <c r="F576" i="3"/>
  <c r="AN599" i="4" l="1"/>
  <c r="AO599" i="4" s="1"/>
  <c r="AP599" i="4" s="1"/>
  <c r="AM601" i="4"/>
  <c r="AQ600" i="4"/>
  <c r="AR600" i="4"/>
  <c r="AS600" i="4" s="1"/>
  <c r="D578" i="3"/>
  <c r="F577" i="3"/>
  <c r="AN600" i="4" l="1"/>
  <c r="AO600" i="4" s="1"/>
  <c r="AP600" i="4" s="1"/>
  <c r="AR601" i="4"/>
  <c r="AM602" i="4"/>
  <c r="AQ601" i="4"/>
  <c r="D579" i="3"/>
  <c r="F578" i="3"/>
  <c r="AN601" i="4" l="1"/>
  <c r="AO601" i="4" s="1"/>
  <c r="AP601" i="4" s="1"/>
  <c r="AR602" i="4"/>
  <c r="AQ602" i="4"/>
  <c r="AM603" i="4"/>
  <c r="AS601" i="4"/>
  <c r="F579" i="3"/>
  <c r="D580" i="3"/>
  <c r="AS602" i="4" l="1"/>
  <c r="AN602" i="4"/>
  <c r="AO602" i="4" s="1"/>
  <c r="AP602" i="4" s="1"/>
  <c r="AQ603" i="4"/>
  <c r="AR603" i="4"/>
  <c r="AM604" i="4"/>
  <c r="D581" i="3"/>
  <c r="F580" i="3"/>
  <c r="AS603" i="4" l="1"/>
  <c r="AN603" i="4"/>
  <c r="AO603" i="4" s="1"/>
  <c r="AP603" i="4" s="1"/>
  <c r="AR604" i="4"/>
  <c r="AQ604" i="4"/>
  <c r="AM605" i="4"/>
  <c r="D582" i="3"/>
  <c r="F581" i="3"/>
  <c r="AS604" i="4" l="1"/>
  <c r="AN604" i="4"/>
  <c r="AO604" i="4" s="1"/>
  <c r="AP604" i="4" s="1"/>
  <c r="AR605" i="4"/>
  <c r="AM606" i="4"/>
  <c r="AQ605" i="4"/>
  <c r="D583" i="3"/>
  <c r="F582" i="3"/>
  <c r="AS605" i="4" l="1"/>
  <c r="AN605" i="4"/>
  <c r="AO605" i="4" s="1"/>
  <c r="AP605" i="4" s="1"/>
  <c r="AR606" i="4"/>
  <c r="AQ606" i="4"/>
  <c r="AM607" i="4"/>
  <c r="D584" i="3"/>
  <c r="F583" i="3"/>
  <c r="AS606" i="4" l="1"/>
  <c r="AN606" i="4"/>
  <c r="AO606" i="4" s="1"/>
  <c r="AP606" i="4" s="1"/>
  <c r="AM608" i="4"/>
  <c r="AR607" i="4"/>
  <c r="AQ607" i="4"/>
  <c r="D585" i="3"/>
  <c r="F584" i="3"/>
  <c r="AS607" i="4" l="1"/>
  <c r="AN607" i="4"/>
  <c r="AO607" i="4" s="1"/>
  <c r="AP607" i="4" s="1"/>
  <c r="AR608" i="4"/>
  <c r="AS608" i="4" s="1"/>
  <c r="AQ608" i="4"/>
  <c r="AM609" i="4"/>
  <c r="D586" i="3"/>
  <c r="F585" i="3"/>
  <c r="AN608" i="4" l="1"/>
  <c r="AO608" i="4" s="1"/>
  <c r="AP608" i="4" s="1"/>
  <c r="AQ609" i="4"/>
  <c r="AR609" i="4"/>
  <c r="AS609" i="4" s="1"/>
  <c r="AM610" i="4"/>
  <c r="D587" i="3"/>
  <c r="F586" i="3"/>
  <c r="AN609" i="4" l="1"/>
  <c r="AO609" i="4" s="1"/>
  <c r="AP609" i="4" s="1"/>
  <c r="AR610" i="4"/>
  <c r="AS610" i="4" s="1"/>
  <c r="AQ610" i="4"/>
  <c r="AM611" i="4"/>
  <c r="D588" i="3"/>
  <c r="F587" i="3"/>
  <c r="AN610" i="4" l="1"/>
  <c r="AO610" i="4" s="1"/>
  <c r="AP610" i="4" s="1"/>
  <c r="AR611" i="4"/>
  <c r="AS611" i="4" s="1"/>
  <c r="AQ611" i="4"/>
  <c r="AM612" i="4"/>
  <c r="D589" i="3"/>
  <c r="F588" i="3"/>
  <c r="AN611" i="4" l="1"/>
  <c r="AO611" i="4" s="1"/>
  <c r="AP611" i="4" s="1"/>
  <c r="AQ612" i="4"/>
  <c r="AM613" i="4"/>
  <c r="AR612" i="4"/>
  <c r="AS612" i="4" s="1"/>
  <c r="D590" i="3"/>
  <c r="F589" i="3"/>
  <c r="AN612" i="4" l="1"/>
  <c r="AO612" i="4" s="1"/>
  <c r="AP612" i="4" s="1"/>
  <c r="AM614" i="4"/>
  <c r="AR613" i="4"/>
  <c r="AS613" i="4" s="1"/>
  <c r="AQ613" i="4"/>
  <c r="D591" i="3"/>
  <c r="F590" i="3"/>
  <c r="AN613" i="4" l="1"/>
  <c r="AO613" i="4" s="1"/>
  <c r="AP613" i="4" s="1"/>
  <c r="AR614" i="4"/>
  <c r="AS614" i="4" s="1"/>
  <c r="AQ614" i="4"/>
  <c r="AM615" i="4"/>
  <c r="D592" i="3"/>
  <c r="F591" i="3"/>
  <c r="AN614" i="4" l="1"/>
  <c r="AO614" i="4" s="1"/>
  <c r="AP614" i="4" s="1"/>
  <c r="AR615" i="4"/>
  <c r="AS615" i="4" s="1"/>
  <c r="AM616" i="4"/>
  <c r="AQ615" i="4"/>
  <c r="D593" i="3"/>
  <c r="F592" i="3"/>
  <c r="AN615" i="4" l="1"/>
  <c r="AO615" i="4" s="1"/>
  <c r="AP615" i="4" s="1"/>
  <c r="AR616" i="4"/>
  <c r="AS616" i="4" s="1"/>
  <c r="AQ616" i="4"/>
  <c r="AM617" i="4"/>
  <c r="D594" i="3"/>
  <c r="F593" i="3"/>
  <c r="AN616" i="4" l="1"/>
  <c r="AO616" i="4" s="1"/>
  <c r="AP616" i="4" s="1"/>
  <c r="AR617" i="4"/>
  <c r="AS617" i="4" s="1"/>
  <c r="AQ617" i="4"/>
  <c r="AM618" i="4"/>
  <c r="D595" i="3"/>
  <c r="F594" i="3"/>
  <c r="AN617" i="4" l="1"/>
  <c r="AO617" i="4" s="1"/>
  <c r="AP617" i="4" s="1"/>
  <c r="AM619" i="4"/>
  <c r="AR618" i="4"/>
  <c r="AS618" i="4" s="1"/>
  <c r="AQ618" i="4"/>
  <c r="D596" i="3"/>
  <c r="F595" i="3"/>
  <c r="AN618" i="4" l="1"/>
  <c r="AO618" i="4" s="1"/>
  <c r="AP618" i="4" s="1"/>
  <c r="AQ619" i="4"/>
  <c r="AR619" i="4"/>
  <c r="AS619" i="4" s="1"/>
  <c r="AM620" i="4"/>
  <c r="D597" i="3"/>
  <c r="F596" i="3"/>
  <c r="AN619" i="4" l="1"/>
  <c r="AO619" i="4" s="1"/>
  <c r="AP619" i="4" s="1"/>
  <c r="AR620" i="4"/>
  <c r="AS620" i="4" s="1"/>
  <c r="AQ620" i="4"/>
  <c r="AM621" i="4"/>
  <c r="D598" i="3"/>
  <c r="F597" i="3"/>
  <c r="AN620" i="4" l="1"/>
  <c r="AO620" i="4" s="1"/>
  <c r="AP620" i="4" s="1"/>
  <c r="AQ621" i="4"/>
  <c r="AR621" i="4"/>
  <c r="AS621" i="4" s="1"/>
  <c r="AM622" i="4"/>
  <c r="D599" i="3"/>
  <c r="F598" i="3"/>
  <c r="AN621" i="4" l="1"/>
  <c r="AO621" i="4" s="1"/>
  <c r="AP621" i="4" s="1"/>
  <c r="AM623" i="4"/>
  <c r="AQ622" i="4"/>
  <c r="AR622" i="4"/>
  <c r="AS622" i="4" s="1"/>
  <c r="D600" i="3"/>
  <c r="F599" i="3"/>
  <c r="AN622" i="4" l="1"/>
  <c r="AO622" i="4" s="1"/>
  <c r="AP622" i="4" s="1"/>
  <c r="AR623" i="4"/>
  <c r="AS623" i="4" s="1"/>
  <c r="AQ623" i="4"/>
  <c r="AM624" i="4"/>
  <c r="D601" i="3"/>
  <c r="F600" i="3"/>
  <c r="AN623" i="4" l="1"/>
  <c r="AO623" i="4" s="1"/>
  <c r="AP623" i="4" s="1"/>
  <c r="AQ624" i="4"/>
  <c r="AM625" i="4"/>
  <c r="AR624" i="4"/>
  <c r="AS624" i="4" s="1"/>
  <c r="D602" i="3"/>
  <c r="F601" i="3"/>
  <c r="AN624" i="4" l="1"/>
  <c r="AO624" i="4" s="1"/>
  <c r="AP624" i="4" s="1"/>
  <c r="AR625" i="4"/>
  <c r="AS625" i="4" s="1"/>
  <c r="AM626" i="4"/>
  <c r="AQ625" i="4"/>
  <c r="D603" i="3"/>
  <c r="F602" i="3"/>
  <c r="AN625" i="4" l="1"/>
  <c r="AO625" i="4" s="1"/>
  <c r="AP625" i="4" s="1"/>
  <c r="AM627" i="4"/>
  <c r="AR626" i="4"/>
  <c r="AS626" i="4" s="1"/>
  <c r="AQ626" i="4"/>
  <c r="D604" i="3"/>
  <c r="F603" i="3"/>
  <c r="AN626" i="4" l="1"/>
  <c r="AO626" i="4" s="1"/>
  <c r="AP626" i="4" s="1"/>
  <c r="AQ627" i="4"/>
  <c r="AM628" i="4"/>
  <c r="AR627" i="4"/>
  <c r="AS627" i="4" s="1"/>
  <c r="D605" i="3"/>
  <c r="F604" i="3"/>
  <c r="AN627" i="4" l="1"/>
  <c r="AO627" i="4" s="1"/>
  <c r="AP627" i="4" s="1"/>
  <c r="AQ628" i="4"/>
  <c r="AR628" i="4"/>
  <c r="AS628" i="4" s="1"/>
  <c r="AM629" i="4"/>
  <c r="D606" i="3"/>
  <c r="F605" i="3"/>
  <c r="AN628" i="4" l="1"/>
  <c r="AO628" i="4" s="1"/>
  <c r="AP628" i="4" s="1"/>
  <c r="AR629" i="4"/>
  <c r="AS629" i="4" s="1"/>
  <c r="AM630" i="4"/>
  <c r="AQ629" i="4"/>
  <c r="D607" i="3"/>
  <c r="F606" i="3"/>
  <c r="AN629" i="4" l="1"/>
  <c r="AO629" i="4" s="1"/>
  <c r="AP629" i="4" s="1"/>
  <c r="AR630" i="4"/>
  <c r="AS630" i="4" s="1"/>
  <c r="AQ630" i="4"/>
  <c r="AM631" i="4"/>
  <c r="D608" i="3"/>
  <c r="F607" i="3"/>
  <c r="AN630" i="4" l="1"/>
  <c r="AO630" i="4" s="1"/>
  <c r="AP630" i="4" s="1"/>
  <c r="AR631" i="4"/>
  <c r="AS631" i="4" s="1"/>
  <c r="AM632" i="4"/>
  <c r="AQ631" i="4"/>
  <c r="D609" i="3"/>
  <c r="F608" i="3"/>
  <c r="AN631" i="4" l="1"/>
  <c r="AO631" i="4" s="1"/>
  <c r="AP631" i="4" s="1"/>
  <c r="AM633" i="4"/>
  <c r="AQ632" i="4"/>
  <c r="AR632" i="4"/>
  <c r="AS632" i="4" s="1"/>
  <c r="D610" i="3"/>
  <c r="F609" i="3"/>
  <c r="AN632" i="4" l="1"/>
  <c r="AO632" i="4" s="1"/>
  <c r="AP632" i="4" s="1"/>
  <c r="AM634" i="4"/>
  <c r="AR633" i="4"/>
  <c r="AS633" i="4" s="1"/>
  <c r="AQ633" i="4"/>
  <c r="D611" i="3"/>
  <c r="F610" i="3"/>
  <c r="AN633" i="4" l="1"/>
  <c r="AO633" i="4" s="1"/>
  <c r="AP633" i="4" s="1"/>
  <c r="AM635" i="4"/>
  <c r="AR634" i="4"/>
  <c r="AS634" i="4" s="1"/>
  <c r="AQ634" i="4"/>
  <c r="D612" i="3"/>
  <c r="F611" i="3"/>
  <c r="AN634" i="4" l="1"/>
  <c r="AO634" i="4" s="1"/>
  <c r="AP634" i="4" s="1"/>
  <c r="AR635" i="4"/>
  <c r="AS635" i="4" s="1"/>
  <c r="AQ635" i="4"/>
  <c r="AM636" i="4"/>
  <c r="D613" i="3"/>
  <c r="F612" i="3"/>
  <c r="AN635" i="4" l="1"/>
  <c r="AO635" i="4" s="1"/>
  <c r="AP635" i="4" s="1"/>
  <c r="AQ636" i="4"/>
  <c r="AR636" i="4"/>
  <c r="AS636" i="4" s="1"/>
  <c r="AM637" i="4"/>
  <c r="D614" i="3"/>
  <c r="F613" i="3"/>
  <c r="AN636" i="4" l="1"/>
  <c r="AO636" i="4" s="1"/>
  <c r="AP636" i="4" s="1"/>
  <c r="AQ637" i="4"/>
  <c r="AR637" i="4"/>
  <c r="AS637" i="4" s="1"/>
  <c r="AM638" i="4"/>
  <c r="D615" i="3"/>
  <c r="F614" i="3"/>
  <c r="AN637" i="4" l="1"/>
  <c r="AO637" i="4" s="1"/>
  <c r="AP637" i="4" s="1"/>
  <c r="AR638" i="4"/>
  <c r="AS638" i="4" s="1"/>
  <c r="AQ638" i="4"/>
  <c r="AM639" i="4"/>
  <c r="D616" i="3"/>
  <c r="F615" i="3"/>
  <c r="AN638" i="4" l="1"/>
  <c r="AO638" i="4" s="1"/>
  <c r="AP638" i="4" s="1"/>
  <c r="AM640" i="4"/>
  <c r="AR639" i="4"/>
  <c r="AS639" i="4" s="1"/>
  <c r="AQ639" i="4"/>
  <c r="D617" i="3"/>
  <c r="F616" i="3"/>
  <c r="AN639" i="4" l="1"/>
  <c r="AO639" i="4" s="1"/>
  <c r="AP639" i="4" s="1"/>
  <c r="AM641" i="4"/>
  <c r="AQ640" i="4"/>
  <c r="AR640" i="4"/>
  <c r="AS640" i="4" s="1"/>
  <c r="D618" i="3"/>
  <c r="F617" i="3"/>
  <c r="AN640" i="4" l="1"/>
  <c r="AO640" i="4" s="1"/>
  <c r="AP640" i="4" s="1"/>
  <c r="AQ641" i="4"/>
  <c r="AR641" i="4"/>
  <c r="AS641" i="4" s="1"/>
  <c r="AM642" i="4"/>
  <c r="D619" i="3"/>
  <c r="F618" i="3"/>
  <c r="AN641" i="4" l="1"/>
  <c r="AO641" i="4" s="1"/>
  <c r="AP641" i="4" s="1"/>
  <c r="AQ642" i="4"/>
  <c r="AM643" i="4"/>
  <c r="AR642" i="4"/>
  <c r="AS642" i="4" s="1"/>
  <c r="D620" i="3"/>
  <c r="F619" i="3"/>
  <c r="AN642" i="4" l="1"/>
  <c r="AO642" i="4" s="1"/>
  <c r="AP642" i="4" s="1"/>
  <c r="AQ643" i="4"/>
  <c r="AR643" i="4"/>
  <c r="AS643" i="4" s="1"/>
  <c r="AM644" i="4"/>
  <c r="D621" i="3"/>
  <c r="F620" i="3"/>
  <c r="AN643" i="4" l="1"/>
  <c r="AO643" i="4" s="1"/>
  <c r="AP643" i="4" s="1"/>
  <c r="AR644" i="4"/>
  <c r="AS644" i="4" s="1"/>
  <c r="AQ644" i="4"/>
  <c r="AM645" i="4"/>
  <c r="D622" i="3"/>
  <c r="F621" i="3"/>
  <c r="AN644" i="4" l="1"/>
  <c r="AO644" i="4" s="1"/>
  <c r="AP644" i="4" s="1"/>
  <c r="AQ645" i="4"/>
  <c r="AR645" i="4"/>
  <c r="AS645" i="4" s="1"/>
  <c r="AM646" i="4"/>
  <c r="D623" i="3"/>
  <c r="F622" i="3"/>
  <c r="AN645" i="4" l="1"/>
  <c r="AO645" i="4" s="1"/>
  <c r="AP645" i="4" s="1"/>
  <c r="AQ646" i="4"/>
  <c r="AM647" i="4"/>
  <c r="AR646" i="4"/>
  <c r="AS646" i="4" s="1"/>
  <c r="D624" i="3"/>
  <c r="F623" i="3"/>
  <c r="AN646" i="4" l="1"/>
  <c r="AO646" i="4" s="1"/>
  <c r="AP646" i="4" s="1"/>
  <c r="AM648" i="4"/>
  <c r="AR647" i="4"/>
  <c r="AS647" i="4" s="1"/>
  <c r="AQ647" i="4"/>
  <c r="D625" i="3"/>
  <c r="F624" i="3"/>
  <c r="AN647" i="4" l="1"/>
  <c r="AO647" i="4" s="1"/>
  <c r="AP647" i="4" s="1"/>
  <c r="AQ648" i="4"/>
  <c r="AM649" i="4"/>
  <c r="AR648" i="4"/>
  <c r="AS648" i="4" s="1"/>
  <c r="D626" i="3"/>
  <c r="F625" i="3"/>
  <c r="AN648" i="4" l="1"/>
  <c r="AO648" i="4" s="1"/>
  <c r="AP648" i="4" s="1"/>
  <c r="AR649" i="4"/>
  <c r="AS649" i="4" s="1"/>
  <c r="AM650" i="4"/>
  <c r="AQ649" i="4"/>
  <c r="D627" i="3"/>
  <c r="F626" i="3"/>
  <c r="AN649" i="4" l="1"/>
  <c r="AO649" i="4" s="1"/>
  <c r="AP649" i="4" s="1"/>
  <c r="AQ650" i="4"/>
  <c r="AM651" i="4"/>
  <c r="AR650" i="4"/>
  <c r="AS650" i="4" s="1"/>
  <c r="D628" i="3"/>
  <c r="F627" i="3"/>
  <c r="AN650" i="4" l="1"/>
  <c r="AO650" i="4" s="1"/>
  <c r="AP650" i="4" s="1"/>
  <c r="AQ651" i="4"/>
  <c r="AR651" i="4"/>
  <c r="AS651" i="4" s="1"/>
  <c r="AM652" i="4"/>
  <c r="D629" i="3"/>
  <c r="F628" i="3"/>
  <c r="AN651" i="4" l="1"/>
  <c r="AO651" i="4" s="1"/>
  <c r="AP651" i="4" s="1"/>
  <c r="AR652" i="4"/>
  <c r="AS652" i="4" s="1"/>
  <c r="AQ652" i="4"/>
  <c r="AM653" i="4"/>
  <c r="D630" i="3"/>
  <c r="F629" i="3"/>
  <c r="AN652" i="4" l="1"/>
  <c r="AO652" i="4" s="1"/>
  <c r="AP652" i="4" s="1"/>
  <c r="AR653" i="4"/>
  <c r="AS653" i="4" s="1"/>
  <c r="AQ653" i="4"/>
  <c r="AM654" i="4"/>
  <c r="D631" i="3"/>
  <c r="F630" i="3"/>
  <c r="AN653" i="4" l="1"/>
  <c r="AO653" i="4" s="1"/>
  <c r="AP653" i="4" s="1"/>
  <c r="AM655" i="4"/>
  <c r="AQ654" i="4"/>
  <c r="AR654" i="4"/>
  <c r="AS654" i="4" s="1"/>
  <c r="D632" i="3"/>
  <c r="F631" i="3"/>
  <c r="AN654" i="4" l="1"/>
  <c r="AO654" i="4" s="1"/>
  <c r="AP654" i="4" s="1"/>
  <c r="AQ655" i="4"/>
  <c r="AR655" i="4"/>
  <c r="AS655" i="4" s="1"/>
  <c r="AM656" i="4"/>
  <c r="D633" i="3"/>
  <c r="F632" i="3"/>
  <c r="AN655" i="4" l="1"/>
  <c r="AO655" i="4" s="1"/>
  <c r="AP655" i="4" s="1"/>
  <c r="AM657" i="4"/>
  <c r="AR656" i="4"/>
  <c r="AS656" i="4" s="1"/>
  <c r="AQ656" i="4"/>
  <c r="D634" i="3"/>
  <c r="F633" i="3"/>
  <c r="AN656" i="4" l="1"/>
  <c r="AO656" i="4" s="1"/>
  <c r="AP656" i="4" s="1"/>
  <c r="AQ657" i="4"/>
  <c r="AR657" i="4"/>
  <c r="AS657" i="4" s="1"/>
  <c r="AM658" i="4"/>
  <c r="D635" i="3"/>
  <c r="F634" i="3"/>
  <c r="AN657" i="4" l="1"/>
  <c r="AO657" i="4" s="1"/>
  <c r="AP657" i="4" s="1"/>
  <c r="AR658" i="4"/>
  <c r="AS658" i="4" s="1"/>
  <c r="AM659" i="4"/>
  <c r="AQ658" i="4"/>
  <c r="D636" i="3"/>
  <c r="F635" i="3"/>
  <c r="AN658" i="4" l="1"/>
  <c r="AO658" i="4" s="1"/>
  <c r="AP658" i="4" s="1"/>
  <c r="AQ659" i="4"/>
  <c r="AR659" i="4"/>
  <c r="AS659" i="4" s="1"/>
  <c r="AM660" i="4"/>
  <c r="D637" i="3"/>
  <c r="F636" i="3"/>
  <c r="AN659" i="4" l="1"/>
  <c r="AO659" i="4" s="1"/>
  <c r="AP659" i="4" s="1"/>
  <c r="AR660" i="4"/>
  <c r="AS660" i="4" s="1"/>
  <c r="AM661" i="4"/>
  <c r="AQ660" i="4"/>
  <c r="D638" i="3"/>
  <c r="F637" i="3"/>
  <c r="AN660" i="4" l="1"/>
  <c r="AO660" i="4" s="1"/>
  <c r="AP660" i="4" s="1"/>
  <c r="AQ661" i="4"/>
  <c r="AR661" i="4"/>
  <c r="AS661" i="4" s="1"/>
  <c r="AM662" i="4"/>
  <c r="D639" i="3"/>
  <c r="F638" i="3"/>
  <c r="AN661" i="4" l="1"/>
  <c r="AO661" i="4" s="1"/>
  <c r="AP661" i="4" s="1"/>
  <c r="AR662" i="4"/>
  <c r="AS662" i="4" s="1"/>
  <c r="AQ662" i="4"/>
  <c r="AM663" i="4"/>
  <c r="D640" i="3"/>
  <c r="F639" i="3"/>
  <c r="AN662" i="4" l="1"/>
  <c r="AO662" i="4" s="1"/>
  <c r="AP662" i="4" s="1"/>
  <c r="AR663" i="4"/>
  <c r="AM664" i="4"/>
  <c r="AQ663" i="4"/>
  <c r="D641" i="3"/>
  <c r="F640" i="3"/>
  <c r="AN663" i="4" l="1"/>
  <c r="AO663" i="4" s="1"/>
  <c r="AP663" i="4" s="1"/>
  <c r="AR664" i="4"/>
  <c r="AQ664" i="4"/>
  <c r="AM665" i="4"/>
  <c r="AS663" i="4"/>
  <c r="D642" i="3"/>
  <c r="F641" i="3"/>
  <c r="AS664" i="4" l="1"/>
  <c r="AN664" i="4"/>
  <c r="AO664" i="4" s="1"/>
  <c r="AP664" i="4" s="1"/>
  <c r="AQ665" i="4"/>
  <c r="AR665" i="4"/>
  <c r="AM666" i="4"/>
  <c r="D643" i="3"/>
  <c r="F642" i="3"/>
  <c r="AR666" i="4" l="1"/>
  <c r="AN665" i="4"/>
  <c r="AO665" i="4" s="1"/>
  <c r="AP665" i="4" s="1"/>
  <c r="AN666" i="4" s="1"/>
  <c r="AQ666" i="4"/>
  <c r="AM667" i="4"/>
  <c r="AS665" i="4"/>
  <c r="D644" i="3"/>
  <c r="F643" i="3"/>
  <c r="AS666" i="4" l="1"/>
  <c r="AO666" i="4"/>
  <c r="AP666" i="4" s="1"/>
  <c r="AQ667" i="4"/>
  <c r="AR667" i="4"/>
  <c r="AM668" i="4"/>
  <c r="D645" i="3"/>
  <c r="F644" i="3"/>
  <c r="AS667" i="4" l="1"/>
  <c r="AN667" i="4"/>
  <c r="AO667" i="4" s="1"/>
  <c r="AP667" i="4" s="1"/>
  <c r="AM669" i="4"/>
  <c r="AQ668" i="4"/>
  <c r="AR668" i="4"/>
  <c r="AS668" i="4" s="1"/>
  <c r="D646" i="3"/>
  <c r="F645" i="3"/>
  <c r="AN668" i="4" l="1"/>
  <c r="AO668" i="4" s="1"/>
  <c r="AP668" i="4" s="1"/>
  <c r="AQ669" i="4"/>
  <c r="AM670" i="4"/>
  <c r="AR669" i="4"/>
  <c r="AS669" i="4" s="1"/>
  <c r="D647" i="3"/>
  <c r="F646" i="3"/>
  <c r="AN669" i="4" l="1"/>
  <c r="AO669" i="4" s="1"/>
  <c r="AP669" i="4" s="1"/>
  <c r="AR670" i="4"/>
  <c r="AS670" i="4" s="1"/>
  <c r="AQ670" i="4"/>
  <c r="AM671" i="4"/>
  <c r="D648" i="3"/>
  <c r="F647" i="3"/>
  <c r="AN670" i="4" l="1"/>
  <c r="AO670" i="4" s="1"/>
  <c r="AP670" i="4" s="1"/>
  <c r="AM672" i="4"/>
  <c r="AQ671" i="4"/>
  <c r="AR671" i="4"/>
  <c r="AS671" i="4" s="1"/>
  <c r="D649" i="3"/>
  <c r="F648" i="3"/>
  <c r="AN671" i="4" l="1"/>
  <c r="AO671" i="4" s="1"/>
  <c r="AP671" i="4" s="1"/>
  <c r="AM673" i="4"/>
  <c r="AR672" i="4"/>
  <c r="AS672" i="4" s="1"/>
  <c r="AQ672" i="4"/>
  <c r="D650" i="3"/>
  <c r="F649" i="3"/>
  <c r="AN672" i="4" l="1"/>
  <c r="AO672" i="4" s="1"/>
  <c r="AP672" i="4" s="1"/>
  <c r="AQ673" i="4"/>
  <c r="AR673" i="4"/>
  <c r="AS673" i="4" s="1"/>
  <c r="AM674" i="4"/>
  <c r="D651" i="3"/>
  <c r="F650" i="3"/>
  <c r="AN673" i="4" l="1"/>
  <c r="AO673" i="4" s="1"/>
  <c r="AP673" i="4" s="1"/>
  <c r="AR674" i="4"/>
  <c r="AS674" i="4" s="1"/>
  <c r="AQ674" i="4"/>
  <c r="AM675" i="4"/>
  <c r="D652" i="3"/>
  <c r="F651" i="3"/>
  <c r="AN674" i="4" l="1"/>
  <c r="AO674" i="4" s="1"/>
  <c r="AP674" i="4" s="1"/>
  <c r="AR675" i="4"/>
  <c r="AM676" i="4"/>
  <c r="AQ675" i="4"/>
  <c r="D653" i="3"/>
  <c r="F652" i="3"/>
  <c r="AN675" i="4" l="1"/>
  <c r="AO675" i="4" s="1"/>
  <c r="AP675" i="4" s="1"/>
  <c r="AQ676" i="4"/>
  <c r="AM677" i="4"/>
  <c r="AR676" i="4"/>
  <c r="AS675" i="4"/>
  <c r="D654" i="3"/>
  <c r="F653" i="3"/>
  <c r="AN676" i="4" l="1"/>
  <c r="AO676" i="4" s="1"/>
  <c r="AP676" i="4" s="1"/>
  <c r="AR677" i="4"/>
  <c r="AQ677" i="4"/>
  <c r="AM678" i="4"/>
  <c r="AS676" i="4"/>
  <c r="D655" i="3"/>
  <c r="F654" i="3"/>
  <c r="AN677" i="4" l="1"/>
  <c r="AO677" i="4" s="1"/>
  <c r="AP677" i="4" s="1"/>
  <c r="AS677" i="4"/>
  <c r="AR678" i="4"/>
  <c r="AS678" i="4" s="1"/>
  <c r="AQ678" i="4"/>
  <c r="AM679" i="4"/>
  <c r="D656" i="3"/>
  <c r="F655" i="3"/>
  <c r="AN678" i="4" l="1"/>
  <c r="AO678" i="4" s="1"/>
  <c r="AP678" i="4" s="1"/>
  <c r="AR679" i="4"/>
  <c r="AM680" i="4"/>
  <c r="AQ679" i="4"/>
  <c r="D657" i="3"/>
  <c r="F656" i="3"/>
  <c r="AN679" i="4" l="1"/>
  <c r="AO679" i="4" s="1"/>
  <c r="AP679" i="4" s="1"/>
  <c r="AS679" i="4"/>
  <c r="AM681" i="4"/>
  <c r="AR680" i="4"/>
  <c r="AQ680" i="4"/>
  <c r="D658" i="3"/>
  <c r="F657" i="3"/>
  <c r="AS680" i="4" l="1"/>
  <c r="AN680" i="4"/>
  <c r="AO680" i="4" s="1"/>
  <c r="AP680" i="4" s="1"/>
  <c r="AQ681" i="4"/>
  <c r="AR681" i="4"/>
  <c r="AM682" i="4"/>
  <c r="D659" i="3"/>
  <c r="F658" i="3"/>
  <c r="AN681" i="4" l="1"/>
  <c r="AO681" i="4" s="1"/>
  <c r="AP681" i="4" s="1"/>
  <c r="AR682" i="4"/>
  <c r="AQ682" i="4"/>
  <c r="AM683" i="4"/>
  <c r="AS681" i="4"/>
  <c r="D660" i="3"/>
  <c r="F659" i="3"/>
  <c r="AN682" i="4" l="1"/>
  <c r="AO682" i="4" s="1"/>
  <c r="AP682" i="4" s="1"/>
  <c r="AS682" i="4"/>
  <c r="AM684" i="4"/>
  <c r="AQ683" i="4"/>
  <c r="AR683" i="4"/>
  <c r="D661" i="3"/>
  <c r="F660" i="3"/>
  <c r="AN683" i="4" l="1"/>
  <c r="AO683" i="4" s="1"/>
  <c r="AP683" i="4" s="1"/>
  <c r="AS683" i="4"/>
  <c r="AQ684" i="4"/>
  <c r="AM685" i="4"/>
  <c r="AR684" i="4"/>
  <c r="AS684" i="4" s="1"/>
  <c r="D662" i="3"/>
  <c r="F661" i="3"/>
  <c r="AN684" i="4" l="1"/>
  <c r="AO684" i="4" s="1"/>
  <c r="AP684" i="4" s="1"/>
  <c r="AR685" i="4"/>
  <c r="AS685" i="4" s="1"/>
  <c r="AQ685" i="4"/>
  <c r="AM686" i="4"/>
  <c r="D663" i="3"/>
  <c r="F662" i="3"/>
  <c r="AN685" i="4" l="1"/>
  <c r="AO685" i="4" s="1"/>
  <c r="AP685" i="4" s="1"/>
  <c r="AR686" i="4"/>
  <c r="AS686" i="4" s="1"/>
  <c r="AQ686" i="4"/>
  <c r="AM687" i="4"/>
  <c r="D664" i="3"/>
  <c r="F663" i="3"/>
  <c r="AN686" i="4" l="1"/>
  <c r="AO686" i="4" s="1"/>
  <c r="AP686" i="4" s="1"/>
  <c r="AM688" i="4"/>
  <c r="AR687" i="4"/>
  <c r="AS687" i="4" s="1"/>
  <c r="AQ687" i="4"/>
  <c r="D665" i="3"/>
  <c r="F664" i="3"/>
  <c r="AN687" i="4" l="1"/>
  <c r="AO687" i="4" s="1"/>
  <c r="AP687" i="4" s="1"/>
  <c r="AR688" i="4"/>
  <c r="AS688" i="4" s="1"/>
  <c r="AQ688" i="4"/>
  <c r="AM689" i="4"/>
  <c r="D666" i="3"/>
  <c r="F665" i="3"/>
  <c r="AN688" i="4" l="1"/>
  <c r="AO688" i="4" s="1"/>
  <c r="AP688" i="4" s="1"/>
  <c r="AR689" i="4"/>
  <c r="AS689" i="4" s="1"/>
  <c r="AQ689" i="4"/>
  <c r="AM690" i="4"/>
  <c r="D667" i="3"/>
  <c r="F666" i="3"/>
  <c r="AN689" i="4" l="1"/>
  <c r="AO689" i="4" s="1"/>
  <c r="AP689" i="4" s="1"/>
  <c r="AR690" i="4"/>
  <c r="AS690" i="4" s="1"/>
  <c r="AM691" i="4"/>
  <c r="AQ690" i="4"/>
  <c r="D668" i="3"/>
  <c r="F667" i="3"/>
  <c r="AN690" i="4" l="1"/>
  <c r="AO690" i="4" s="1"/>
  <c r="AP690" i="4" s="1"/>
  <c r="AM692" i="4"/>
  <c r="AR691" i="4"/>
  <c r="AS691" i="4" s="1"/>
  <c r="AQ691" i="4"/>
  <c r="D669" i="3"/>
  <c r="F668" i="3"/>
  <c r="AN691" i="4" l="1"/>
  <c r="AO691" i="4" s="1"/>
  <c r="AP691" i="4" s="1"/>
  <c r="AM693" i="4"/>
  <c r="AQ692" i="4"/>
  <c r="AR692" i="4"/>
  <c r="AS692" i="4" s="1"/>
  <c r="D670" i="3"/>
  <c r="F669" i="3"/>
  <c r="AN692" i="4" l="1"/>
  <c r="AO692" i="4" s="1"/>
  <c r="AP692" i="4" s="1"/>
  <c r="AR693" i="4"/>
  <c r="AS693" i="4" s="1"/>
  <c r="AQ693" i="4"/>
  <c r="AM694" i="4"/>
  <c r="D671" i="3"/>
  <c r="F670" i="3"/>
  <c r="AN693" i="4" l="1"/>
  <c r="AO693" i="4" s="1"/>
  <c r="AP693" i="4" s="1"/>
  <c r="AM695" i="4"/>
  <c r="AQ694" i="4"/>
  <c r="AR694" i="4"/>
  <c r="AS694" i="4" s="1"/>
  <c r="F671" i="3"/>
  <c r="D672" i="3"/>
  <c r="AN694" i="4" l="1"/>
  <c r="AO694" i="4" s="1"/>
  <c r="AP694" i="4" s="1"/>
  <c r="AM696" i="4"/>
  <c r="AR695" i="4"/>
  <c r="AS695" i="4" s="1"/>
  <c r="AQ695" i="4"/>
  <c r="D673" i="3"/>
  <c r="F672" i="3"/>
  <c r="AN695" i="4" l="1"/>
  <c r="AO695" i="4" s="1"/>
  <c r="AP695" i="4" s="1"/>
  <c r="AQ696" i="4"/>
  <c r="AM697" i="4"/>
  <c r="AR696" i="4"/>
  <c r="AS696" i="4" s="1"/>
  <c r="D674" i="3"/>
  <c r="F673" i="3"/>
  <c r="AN696" i="4" l="1"/>
  <c r="AO696" i="4" s="1"/>
  <c r="AP696" i="4" s="1"/>
  <c r="AM698" i="4"/>
  <c r="AR697" i="4"/>
  <c r="AS697" i="4" s="1"/>
  <c r="AQ697" i="4"/>
  <c r="D675" i="3"/>
  <c r="F674" i="3"/>
  <c r="AN697" i="4" l="1"/>
  <c r="AO697" i="4" s="1"/>
  <c r="AP697" i="4" s="1"/>
  <c r="AQ698" i="4"/>
  <c r="AR698" i="4"/>
  <c r="AS698" i="4" s="1"/>
  <c r="AM699" i="4"/>
  <c r="D676" i="3"/>
  <c r="F675" i="3"/>
  <c r="AN698" i="4" l="1"/>
  <c r="AO698" i="4" s="1"/>
  <c r="AP698" i="4" s="1"/>
  <c r="AR699" i="4"/>
  <c r="AS699" i="4" s="1"/>
  <c r="AQ699" i="4"/>
  <c r="AM700" i="4"/>
  <c r="D677" i="3"/>
  <c r="F676" i="3"/>
  <c r="AN699" i="4" l="1"/>
  <c r="AO699" i="4" s="1"/>
  <c r="AP699" i="4" s="1"/>
  <c r="AM701" i="4"/>
  <c r="AQ700" i="4"/>
  <c r="AR700" i="4"/>
  <c r="AS700" i="4" s="1"/>
  <c r="D678" i="3"/>
  <c r="F677" i="3"/>
  <c r="AN700" i="4" l="1"/>
  <c r="AO700" i="4" s="1"/>
  <c r="AP700" i="4" s="1"/>
  <c r="AM702" i="4"/>
  <c r="AQ701" i="4"/>
  <c r="AR701" i="4"/>
  <c r="AS701" i="4" s="1"/>
  <c r="D679" i="3"/>
  <c r="F678" i="3"/>
  <c r="AN701" i="4" l="1"/>
  <c r="AO701" i="4" s="1"/>
  <c r="AP701" i="4" s="1"/>
  <c r="AR702" i="4"/>
  <c r="AS702" i="4" s="1"/>
  <c r="AQ702" i="4"/>
  <c r="AM703" i="4"/>
  <c r="D680" i="3"/>
  <c r="F679" i="3"/>
  <c r="AN702" i="4" l="1"/>
  <c r="AO702" i="4" s="1"/>
  <c r="AP702" i="4" s="1"/>
  <c r="AN703" i="4" s="1"/>
  <c r="AM704" i="4"/>
  <c r="AR703" i="4"/>
  <c r="AS703" i="4" s="1"/>
  <c r="AQ703" i="4"/>
  <c r="D681" i="3"/>
  <c r="F680" i="3"/>
  <c r="AO703" i="4" l="1"/>
  <c r="AP703" i="4" s="1"/>
  <c r="AM705" i="4"/>
  <c r="AQ704" i="4"/>
  <c r="AR704" i="4"/>
  <c r="AS704" i="4" s="1"/>
  <c r="D682" i="3"/>
  <c r="F681" i="3"/>
  <c r="AN704" i="4" l="1"/>
  <c r="AO704" i="4" s="1"/>
  <c r="AP704" i="4" s="1"/>
  <c r="AQ705" i="4"/>
  <c r="AR705" i="4"/>
  <c r="AS705" i="4" s="1"/>
  <c r="AM706" i="4"/>
  <c r="D683" i="3"/>
  <c r="F682" i="3"/>
  <c r="AN705" i="4" l="1"/>
  <c r="AO705" i="4" s="1"/>
  <c r="AP705" i="4" s="1"/>
  <c r="AM707" i="4"/>
  <c r="AQ706" i="4"/>
  <c r="AR706" i="4"/>
  <c r="AS706" i="4" s="1"/>
  <c r="D684" i="3"/>
  <c r="F683" i="3"/>
  <c r="AN706" i="4" l="1"/>
  <c r="AO706" i="4" s="1"/>
  <c r="AP706" i="4" s="1"/>
  <c r="AR707" i="4"/>
  <c r="AS707" i="4" s="1"/>
  <c r="AM708" i="4"/>
  <c r="AQ707" i="4"/>
  <c r="D685" i="3"/>
  <c r="F684" i="3"/>
  <c r="AN707" i="4" l="1"/>
  <c r="AO707" i="4" s="1"/>
  <c r="AP707" i="4" s="1"/>
  <c r="AQ708" i="4"/>
  <c r="AM709" i="4"/>
  <c r="AR708" i="4"/>
  <c r="AS708" i="4" s="1"/>
  <c r="F685" i="3"/>
  <c r="D686" i="3"/>
  <c r="AN708" i="4" l="1"/>
  <c r="AO708" i="4" s="1"/>
  <c r="AP708" i="4" s="1"/>
  <c r="AQ709" i="4"/>
  <c r="AR709" i="4"/>
  <c r="AS709" i="4" s="1"/>
  <c r="AM710" i="4"/>
  <c r="D687" i="3"/>
  <c r="F686" i="3"/>
  <c r="AN709" i="4" l="1"/>
  <c r="AO709" i="4" s="1"/>
  <c r="AP709" i="4" s="1"/>
  <c r="AQ710" i="4"/>
  <c r="AM711" i="4"/>
  <c r="AR710" i="4"/>
  <c r="AS710" i="4" s="1"/>
  <c r="D688" i="3"/>
  <c r="F687" i="3"/>
  <c r="AN710" i="4" l="1"/>
  <c r="AO710" i="4" s="1"/>
  <c r="AP710" i="4" s="1"/>
  <c r="AR711" i="4"/>
  <c r="AS711" i="4" s="1"/>
  <c r="AQ711" i="4"/>
  <c r="AM712" i="4"/>
  <c r="D689" i="3"/>
  <c r="F688" i="3"/>
  <c r="AN711" i="4" l="1"/>
  <c r="AO711" i="4" s="1"/>
  <c r="AP711" i="4" s="1"/>
  <c r="AQ712" i="4"/>
  <c r="AR712" i="4"/>
  <c r="AS712" i="4" s="1"/>
  <c r="AM713" i="4"/>
  <c r="D690" i="3"/>
  <c r="F689" i="3"/>
  <c r="AN712" i="4" l="1"/>
  <c r="AO712" i="4" s="1"/>
  <c r="AP712" i="4" s="1"/>
  <c r="AN713" i="4" s="1"/>
  <c r="AR713" i="4"/>
  <c r="AS713" i="4" s="1"/>
  <c r="AQ713" i="4"/>
  <c r="AM714" i="4"/>
  <c r="D691" i="3"/>
  <c r="F690" i="3"/>
  <c r="AO713" i="4" l="1"/>
  <c r="AP713" i="4" s="1"/>
  <c r="AR714" i="4"/>
  <c r="AS714" i="4" s="1"/>
  <c r="AQ714" i="4"/>
  <c r="AM715" i="4"/>
  <c r="D692" i="3"/>
  <c r="F691" i="3"/>
  <c r="AN714" i="4" l="1"/>
  <c r="AO714" i="4" s="1"/>
  <c r="AP714" i="4" s="1"/>
  <c r="AM716" i="4"/>
  <c r="AQ715" i="4"/>
  <c r="AR715" i="4"/>
  <c r="AR716" i="4" s="1"/>
  <c r="D693" i="3"/>
  <c r="F692" i="3"/>
  <c r="AN715" i="4" l="1"/>
  <c r="AO715" i="4" s="1"/>
  <c r="AP715" i="4" s="1"/>
  <c r="AN716" i="4" s="1"/>
  <c r="AQ716" i="4"/>
  <c r="AM717" i="4"/>
  <c r="AS715" i="4"/>
  <c r="AS716" i="4" s="1"/>
  <c r="D694" i="3"/>
  <c r="F693" i="3"/>
  <c r="AO716" i="4" l="1"/>
  <c r="AP716" i="4" s="1"/>
  <c r="AM718" i="4"/>
  <c r="AR717" i="4"/>
  <c r="AS717" i="4" s="1"/>
  <c r="AQ717" i="4"/>
  <c r="D695" i="3"/>
  <c r="F694" i="3"/>
  <c r="AN717" i="4" l="1"/>
  <c r="AO717" i="4" s="1"/>
  <c r="AP717" i="4" s="1"/>
  <c r="AR718" i="4"/>
  <c r="AS718" i="4" s="1"/>
  <c r="AQ718" i="4"/>
  <c r="AM719" i="4"/>
  <c r="D696" i="3"/>
  <c r="F695" i="3"/>
  <c r="AN718" i="4" l="1"/>
  <c r="AO718" i="4" s="1"/>
  <c r="AP718" i="4" s="1"/>
  <c r="AR719" i="4"/>
  <c r="AM720" i="4"/>
  <c r="AQ719" i="4"/>
  <c r="D697" i="3"/>
  <c r="F696" i="3"/>
  <c r="AN719" i="4" l="1"/>
  <c r="AO719" i="4" s="1"/>
  <c r="AP719" i="4" s="1"/>
  <c r="AM721" i="4"/>
  <c r="AQ720" i="4"/>
  <c r="AR720" i="4"/>
  <c r="AS719" i="4"/>
  <c r="D698" i="3"/>
  <c r="F697" i="3"/>
  <c r="AN720" i="4" l="1"/>
  <c r="AO720" i="4" s="1"/>
  <c r="AP720" i="4" s="1"/>
  <c r="AS720" i="4"/>
  <c r="AR721" i="4"/>
  <c r="AS721" i="4" s="1"/>
  <c r="AQ721" i="4"/>
  <c r="AM722" i="4"/>
  <c r="D699" i="3"/>
  <c r="F698" i="3"/>
  <c r="AN721" i="4" l="1"/>
  <c r="AO721" i="4" s="1"/>
  <c r="AP721" i="4" s="1"/>
  <c r="AQ722" i="4"/>
  <c r="AR722" i="4"/>
  <c r="D700" i="3"/>
  <c r="F699" i="3"/>
  <c r="AN722" i="4" l="1"/>
  <c r="AO722" i="4" s="1"/>
  <c r="AP722" i="4" s="1"/>
  <c r="E8" i="3" s="1"/>
  <c r="D30" i="3" s="1"/>
  <c r="D34" i="3" s="1"/>
  <c r="AS722" i="4"/>
  <c r="E9" i="3"/>
  <c r="D701" i="3"/>
  <c r="F700" i="3"/>
  <c r="BM4" i="4" l="1"/>
  <c r="BP4" i="4" s="1"/>
  <c r="BQ4" i="4" s="1"/>
  <c r="BM5" i="4" s="1"/>
  <c r="BP5" i="4" s="1"/>
  <c r="BQ5" i="4" s="1"/>
  <c r="BM6" i="4" s="1"/>
  <c r="BP6" i="4" s="1"/>
  <c r="BQ6" i="4" s="1"/>
  <c r="BM7" i="4" s="1"/>
  <c r="BP7" i="4" s="1"/>
  <c r="BQ7" i="4" s="1"/>
  <c r="BM8" i="4" s="1"/>
  <c r="BP8" i="4" s="1"/>
  <c r="BQ8" i="4" s="1"/>
  <c r="BM9" i="4" s="1"/>
  <c r="BP9" i="4" s="1"/>
  <c r="BQ9" i="4" s="1"/>
  <c r="BM10" i="4" s="1"/>
  <c r="BP10" i="4" s="1"/>
  <c r="BQ10" i="4" s="1"/>
  <c r="BM11" i="4" s="1"/>
  <c r="BP11" i="4" s="1"/>
  <c r="BQ11" i="4" s="1"/>
  <c r="BM12" i="4" s="1"/>
  <c r="BP12" i="4" s="1"/>
  <c r="BQ12" i="4" s="1"/>
  <c r="BM13" i="4" s="1"/>
  <c r="D33" i="3"/>
  <c r="E45" i="3"/>
  <c r="E11" i="3"/>
  <c r="E10" i="3"/>
  <c r="R4" i="3" s="1"/>
  <c r="D702" i="3"/>
  <c r="F701" i="3"/>
  <c r="BP13" i="4" l="1"/>
  <c r="BQ13" i="4" s="1"/>
  <c r="BM14" i="4" s="1"/>
  <c r="BP14" i="4" s="1"/>
  <c r="BQ14" i="4" s="1"/>
  <c r="BM15" i="4" s="1"/>
  <c r="BP15" i="4" s="1"/>
  <c r="BQ15" i="4" s="1"/>
  <c r="E51" i="3"/>
  <c r="E49" i="3"/>
  <c r="BB8" i="4"/>
  <c r="D703" i="3"/>
  <c r="F702" i="3"/>
  <c r="BM16" i="4" l="1"/>
  <c r="BP16" i="4" s="1"/>
  <c r="BQ16" i="4" s="1"/>
  <c r="BM17" i="4" s="1"/>
  <c r="BP17" i="4" s="1"/>
  <c r="BQ17" i="4" s="1"/>
  <c r="BM18" i="4" s="1"/>
  <c r="BP18" i="4" s="1"/>
  <c r="BQ18" i="4" s="1"/>
  <c r="BM19" i="4" s="1"/>
  <c r="BP19" i="4" s="1"/>
  <c r="BQ19" i="4" s="1"/>
  <c r="BM20" i="4" s="1"/>
  <c r="BP20" i="4" s="1"/>
  <c r="BQ20" i="4" s="1"/>
  <c r="BM21" i="4" s="1"/>
  <c r="BP21" i="4" s="1"/>
  <c r="BQ21" i="4" s="1"/>
  <c r="BM22" i="4" s="1"/>
  <c r="BP22" i="4" s="1"/>
  <c r="BQ22" i="4" s="1"/>
  <c r="BM23" i="4" s="1"/>
  <c r="BP23" i="4" s="1"/>
  <c r="BQ23" i="4" s="1"/>
  <c r="BM24" i="4" s="1"/>
  <c r="BP24" i="4" s="1"/>
  <c r="BQ24" i="4" s="1"/>
  <c r="BM25" i="4" s="1"/>
  <c r="BP25" i="4" s="1"/>
  <c r="BQ25" i="4" s="1"/>
  <c r="BM26" i="4" s="1"/>
  <c r="BP26" i="4" s="1"/>
  <c r="BQ26" i="4" s="1"/>
  <c r="BM27" i="4" s="1"/>
  <c r="BP27" i="4" s="1"/>
  <c r="BQ27" i="4" s="1"/>
  <c r="BM28" i="4" s="1"/>
  <c r="BP28" i="4" s="1"/>
  <c r="BQ28" i="4" s="1"/>
  <c r="BM29" i="4" s="1"/>
  <c r="BP29" i="4" s="1"/>
  <c r="BQ29" i="4" s="1"/>
  <c r="BM30" i="4" s="1"/>
  <c r="BP30" i="4" s="1"/>
  <c r="BQ30" i="4" s="1"/>
  <c r="BM31" i="4" s="1"/>
  <c r="BP31" i="4" s="1"/>
  <c r="BQ31" i="4" s="1"/>
  <c r="BM32" i="4" s="1"/>
  <c r="BP32" i="4" s="1"/>
  <c r="BQ32" i="4" s="1"/>
  <c r="BM33" i="4" s="1"/>
  <c r="BP33" i="4" s="1"/>
  <c r="BQ33" i="4" s="1"/>
  <c r="BM34" i="4" s="1"/>
  <c r="BP34" i="4" s="1"/>
  <c r="BQ34" i="4" s="1"/>
  <c r="BM35" i="4" s="1"/>
  <c r="BG8" i="4"/>
  <c r="AZ8" i="4"/>
  <c r="BC80" i="4"/>
  <c r="BC81" i="4"/>
  <c r="BC122" i="4"/>
  <c r="BC131" i="4"/>
  <c r="BC195" i="4"/>
  <c r="BC259" i="4"/>
  <c r="BC323" i="4"/>
  <c r="BC387" i="4"/>
  <c r="BC102" i="4"/>
  <c r="BC166" i="4"/>
  <c r="BC230" i="4"/>
  <c r="BC294" i="4"/>
  <c r="BC358" i="4"/>
  <c r="BC422" i="4"/>
  <c r="BC486" i="4"/>
  <c r="BC550" i="4"/>
  <c r="BC614" i="4"/>
  <c r="BC184" i="4"/>
  <c r="BC269" i="4"/>
  <c r="BC354" i="4"/>
  <c r="BC437" i="4"/>
  <c r="BC511" i="4"/>
  <c r="BC584" i="4"/>
  <c r="BC652" i="4"/>
  <c r="BC716" i="4"/>
  <c r="BC14" i="4"/>
  <c r="BC129" i="4"/>
  <c r="BC217" i="4"/>
  <c r="BC303" i="4"/>
  <c r="BC388" i="4"/>
  <c r="BC466" i="4"/>
  <c r="BC539" i="4"/>
  <c r="BC612" i="4"/>
  <c r="BC677" i="4"/>
  <c r="BC77" i="4"/>
  <c r="BC178" i="4"/>
  <c r="BC264" i="4"/>
  <c r="BC349" i="4"/>
  <c r="BC433" i="4"/>
  <c r="BC506" i="4"/>
  <c r="BC579" i="4"/>
  <c r="BC648" i="4"/>
  <c r="BC712" i="4"/>
  <c r="BC26" i="4"/>
  <c r="BC202" i="4"/>
  <c r="BC340" i="4"/>
  <c r="BC468" i="4"/>
  <c r="BC586" i="4"/>
  <c r="BC691" i="4"/>
  <c r="BC192" i="4"/>
  <c r="BC697" i="4"/>
  <c r="BC204" i="4"/>
  <c r="BC341" i="4"/>
  <c r="BC471" i="4"/>
  <c r="BC587" i="4"/>
  <c r="BC694" i="4"/>
  <c r="BC11" i="4"/>
  <c r="BC261" i="4"/>
  <c r="BC658" i="4"/>
  <c r="BC191" i="4"/>
  <c r="BC327" i="4"/>
  <c r="BC458" i="4"/>
  <c r="BC573" i="4"/>
  <c r="BC682" i="4"/>
  <c r="BC25" i="4"/>
  <c r="BC489" i="4"/>
  <c r="BC75" i="4"/>
  <c r="BC92" i="4"/>
  <c r="BC213" i="4"/>
  <c r="BC351" i="4"/>
  <c r="BC477" i="4"/>
  <c r="BC595" i="4"/>
  <c r="BC699" i="4"/>
  <c r="BC9" i="4"/>
  <c r="BC233" i="4"/>
  <c r="BC369" i="4"/>
  <c r="BC495" i="4"/>
  <c r="BC287" i="4"/>
  <c r="BC698" i="4"/>
  <c r="BC690" i="4"/>
  <c r="BC596" i="4"/>
  <c r="BC245" i="4"/>
  <c r="BC711" i="4"/>
  <c r="BC678" i="4"/>
  <c r="BC167" i="4"/>
  <c r="BC638" i="4"/>
  <c r="BC88" i="4"/>
  <c r="BC89" i="4"/>
  <c r="BC130" i="4"/>
  <c r="BC139" i="4"/>
  <c r="BC203" i="4"/>
  <c r="BC267" i="4"/>
  <c r="BC331" i="4"/>
  <c r="BC395" i="4"/>
  <c r="BC110" i="4"/>
  <c r="BC174" i="4"/>
  <c r="BC238" i="4"/>
  <c r="BC302" i="4"/>
  <c r="BC366" i="4"/>
  <c r="BC430" i="4"/>
  <c r="BC494" i="4"/>
  <c r="BC558" i="4"/>
  <c r="BC93" i="4"/>
  <c r="BC194" i="4"/>
  <c r="BC280" i="4"/>
  <c r="BC365" i="4"/>
  <c r="BC447" i="4"/>
  <c r="BC520" i="4"/>
  <c r="BC593" i="4"/>
  <c r="BC660" i="4"/>
  <c r="BC724" i="4"/>
  <c r="BC22" i="4"/>
  <c r="BC143" i="4"/>
  <c r="BC228" i="4"/>
  <c r="BC313" i="4"/>
  <c r="BC399" i="4"/>
  <c r="BC475" i="4"/>
  <c r="BC548" i="4"/>
  <c r="BC621" i="4"/>
  <c r="BC685" i="4"/>
  <c r="BC84" i="4"/>
  <c r="BC189" i="4"/>
  <c r="BC274" i="4"/>
  <c r="BC360" i="4"/>
  <c r="BC442" i="4"/>
  <c r="BC515" i="4"/>
  <c r="BC588" i="4"/>
  <c r="BC656" i="4"/>
  <c r="BC720" i="4"/>
  <c r="BC18" i="4"/>
  <c r="BC220" i="4"/>
  <c r="BC357" i="4"/>
  <c r="BC482" i="4"/>
  <c r="BC600" i="4"/>
  <c r="BC705" i="4"/>
  <c r="BC295" i="4"/>
  <c r="BC40" i="4"/>
  <c r="BC223" i="4"/>
  <c r="BC359" i="4"/>
  <c r="BC485" i="4"/>
  <c r="BC601" i="4"/>
  <c r="BC706" i="4"/>
  <c r="BC21" i="4"/>
  <c r="BC277" i="4"/>
  <c r="BC710" i="4"/>
  <c r="BC208" i="4"/>
  <c r="BC343" i="4"/>
  <c r="BC472" i="4"/>
  <c r="BC589" i="4"/>
  <c r="BC695" i="4"/>
  <c r="BC12" i="4"/>
  <c r="BC532" i="4"/>
  <c r="BC27" i="4"/>
  <c r="BC144" i="4"/>
  <c r="BC231" i="4"/>
  <c r="BC368" i="4"/>
  <c r="BC491" i="4"/>
  <c r="BC609" i="4"/>
  <c r="BC713" i="4"/>
  <c r="BC101" i="4"/>
  <c r="BC250" i="4"/>
  <c r="BC385" i="4"/>
  <c r="BC508" i="4"/>
  <c r="BC353" i="4"/>
  <c r="BC32" i="4"/>
  <c r="BC149" i="4"/>
  <c r="BC96" i="4"/>
  <c r="BC97" i="4"/>
  <c r="BC83" i="4"/>
  <c r="BC147" i="4"/>
  <c r="BC211" i="4"/>
  <c r="BC275" i="4"/>
  <c r="BC339" i="4"/>
  <c r="BC403" i="4"/>
  <c r="BC118" i="4"/>
  <c r="BC182" i="4"/>
  <c r="BC246" i="4"/>
  <c r="BC310" i="4"/>
  <c r="BC374" i="4"/>
  <c r="BC438" i="4"/>
  <c r="BC502" i="4"/>
  <c r="BC566" i="4"/>
  <c r="BC111" i="4"/>
  <c r="BC205" i="4"/>
  <c r="BC290" i="4"/>
  <c r="BC376" i="4"/>
  <c r="BC456" i="4"/>
  <c r="BC529" i="4"/>
  <c r="BC602" i="4"/>
  <c r="BC668" i="4"/>
  <c r="BC60" i="4"/>
  <c r="BC69" i="4"/>
  <c r="BC153" i="4"/>
  <c r="BC239" i="4"/>
  <c r="BC324" i="4"/>
  <c r="BC409" i="4"/>
  <c r="BC484" i="4"/>
  <c r="BC557" i="4"/>
  <c r="BC629" i="4"/>
  <c r="BC693" i="4"/>
  <c r="BC103" i="4"/>
  <c r="BC200" i="4"/>
  <c r="BC285" i="4"/>
  <c r="BC370" i="4"/>
  <c r="BC451" i="4"/>
  <c r="BC524" i="4"/>
  <c r="BC597" i="4"/>
  <c r="BC664" i="4"/>
  <c r="BC64" i="4"/>
  <c r="BC10" i="4"/>
  <c r="BC236" i="4"/>
  <c r="BC373" i="4"/>
  <c r="BC498" i="4"/>
  <c r="BC615" i="4"/>
  <c r="BC718" i="4"/>
  <c r="BC362" i="4"/>
  <c r="BC79" i="4"/>
  <c r="BC240" i="4"/>
  <c r="BC375" i="4"/>
  <c r="BC499" i="4"/>
  <c r="BC617" i="4"/>
  <c r="BC719" i="4"/>
  <c r="BC87" i="4"/>
  <c r="BC329" i="4"/>
  <c r="BC55" i="4"/>
  <c r="BC224" i="4"/>
  <c r="BC361" i="4"/>
  <c r="BC487" i="4"/>
  <c r="BC604" i="4"/>
  <c r="BC707" i="4"/>
  <c r="BC23" i="4"/>
  <c r="BC562" i="4"/>
  <c r="BC160" i="4"/>
  <c r="BC100" i="4"/>
  <c r="BC247" i="4"/>
  <c r="BC384" i="4"/>
  <c r="BC507" i="4"/>
  <c r="BC623" i="4"/>
  <c r="BC726" i="4"/>
  <c r="BC125" i="4"/>
  <c r="BC266" i="4"/>
  <c r="BC404" i="4"/>
  <c r="BC523" i="4"/>
  <c r="BC423" i="4"/>
  <c r="BC15" i="4"/>
  <c r="BC104" i="4"/>
  <c r="BC82" i="4"/>
  <c r="BC91" i="4"/>
  <c r="BC155" i="4"/>
  <c r="BC219" i="4"/>
  <c r="BC283" i="4"/>
  <c r="BC347" i="4"/>
  <c r="BC411" i="4"/>
  <c r="BC126" i="4"/>
  <c r="BC190" i="4"/>
  <c r="BC254" i="4"/>
  <c r="BC318" i="4"/>
  <c r="BC382" i="4"/>
  <c r="BC446" i="4"/>
  <c r="BC510" i="4"/>
  <c r="BC574" i="4"/>
  <c r="BC127" i="4"/>
  <c r="BC216" i="4"/>
  <c r="BC301" i="4"/>
  <c r="BC386" i="4"/>
  <c r="BC465" i="4"/>
  <c r="BC538" i="4"/>
  <c r="BC611" i="4"/>
  <c r="BC676" i="4"/>
  <c r="BC68" i="4"/>
  <c r="BC51" i="4"/>
  <c r="BC164" i="4"/>
  <c r="BC249" i="4"/>
  <c r="BC335" i="4"/>
  <c r="BC420" i="4"/>
  <c r="BC493" i="4"/>
  <c r="BC567" i="4"/>
  <c r="BC637" i="4"/>
  <c r="BC701" i="4"/>
  <c r="BC119" i="4"/>
  <c r="BC210" i="4"/>
  <c r="BC296" i="4"/>
  <c r="BC381" i="4"/>
  <c r="BC460" i="4"/>
  <c r="BC533" i="4"/>
  <c r="BC607" i="4"/>
  <c r="BC672" i="4"/>
  <c r="BC72" i="4"/>
  <c r="BC108" i="4"/>
  <c r="BC255" i="4"/>
  <c r="BC391" i="4"/>
  <c r="BC513" i="4"/>
  <c r="BC627" i="4"/>
  <c r="BC58" i="4"/>
  <c r="BC431" i="4"/>
  <c r="BC109" i="4"/>
  <c r="BC256" i="4"/>
  <c r="BC393" i="4"/>
  <c r="BC514" i="4"/>
  <c r="BC630" i="4"/>
  <c r="BC59" i="4"/>
  <c r="BC117" i="4"/>
  <c r="BC380" i="4"/>
  <c r="BC85" i="4"/>
  <c r="BC241" i="4"/>
  <c r="BC378" i="4"/>
  <c r="BC500" i="4"/>
  <c r="BC618" i="4"/>
  <c r="BC721" i="4"/>
  <c r="BC244" i="4"/>
  <c r="BC619" i="4"/>
  <c r="BC209" i="4"/>
  <c r="BC124" i="4"/>
  <c r="BC265" i="4"/>
  <c r="BC401" i="4"/>
  <c r="BC522" i="4"/>
  <c r="BC635" i="4"/>
  <c r="BC66" i="4"/>
  <c r="BC148" i="4"/>
  <c r="BC284" i="4"/>
  <c r="BC421" i="4"/>
  <c r="BC537" i="4"/>
  <c r="BC481" i="4"/>
  <c r="BC714" i="4"/>
  <c r="BC112" i="4"/>
  <c r="BC90" i="4"/>
  <c r="BC99" i="4"/>
  <c r="BC163" i="4"/>
  <c r="BC227" i="4"/>
  <c r="BC291" i="4"/>
  <c r="BC355" i="4"/>
  <c r="BC419" i="4"/>
  <c r="BC134" i="4"/>
  <c r="BC198" i="4"/>
  <c r="BC262" i="4"/>
  <c r="BC326" i="4"/>
  <c r="BC390" i="4"/>
  <c r="BC454" i="4"/>
  <c r="BC518" i="4"/>
  <c r="BC582" i="4"/>
  <c r="BC141" i="4"/>
  <c r="BC226" i="4"/>
  <c r="BC312" i="4"/>
  <c r="BC397" i="4"/>
  <c r="BC474" i="4"/>
  <c r="BC547" i="4"/>
  <c r="BC620" i="4"/>
  <c r="BC684" i="4"/>
  <c r="BC76" i="4"/>
  <c r="BC39" i="4"/>
  <c r="BC175" i="4"/>
  <c r="BC260" i="4"/>
  <c r="BC345" i="4"/>
  <c r="BC429" i="4"/>
  <c r="BC503" i="4"/>
  <c r="BC576" i="4"/>
  <c r="BC645" i="4"/>
  <c r="BC709" i="4"/>
  <c r="BC135" i="4"/>
  <c r="BC221" i="4"/>
  <c r="BC306" i="4"/>
  <c r="BC392" i="4"/>
  <c r="BC469" i="4"/>
  <c r="BC543" i="4"/>
  <c r="BC616" i="4"/>
  <c r="BC680" i="4"/>
  <c r="BC46" i="4"/>
  <c r="BC133" i="4"/>
  <c r="BC272" i="4"/>
  <c r="BC407" i="4"/>
  <c r="BC527" i="4"/>
  <c r="BC641" i="4"/>
  <c r="BC71" i="4"/>
  <c r="BC473" i="4"/>
  <c r="BC137" i="4"/>
  <c r="BC273" i="4"/>
  <c r="BC410" i="4"/>
  <c r="BC528" i="4"/>
  <c r="BC642" i="4"/>
  <c r="BC73" i="4"/>
  <c r="BC140" i="4"/>
  <c r="BC459" i="4"/>
  <c r="BC116" i="4"/>
  <c r="BC257" i="4"/>
  <c r="BC394" i="4"/>
  <c r="BC516" i="4"/>
  <c r="BC631" i="4"/>
  <c r="BC62" i="4"/>
  <c r="BC311" i="4"/>
  <c r="BC633" i="4"/>
  <c r="BC396" i="4"/>
  <c r="BC145" i="4"/>
  <c r="BC282" i="4"/>
  <c r="BC417" i="4"/>
  <c r="BC536" i="4"/>
  <c r="BC649" i="4"/>
  <c r="BC57" i="4"/>
  <c r="BC165" i="4"/>
  <c r="BC300" i="4"/>
  <c r="BC435" i="4"/>
  <c r="BC553" i="4"/>
  <c r="BC540" i="4"/>
  <c r="BC405" i="4"/>
  <c r="BC364" i="4"/>
  <c r="BC65" i="4"/>
  <c r="BC505" i="4"/>
  <c r="BC389" i="4"/>
  <c r="BC212" i="4"/>
  <c r="BC436" i="4"/>
  <c r="BC120" i="4"/>
  <c r="BC98" i="4"/>
  <c r="BC107" i="4"/>
  <c r="BC171" i="4"/>
  <c r="BC235" i="4"/>
  <c r="BC299" i="4"/>
  <c r="BC363" i="4"/>
  <c r="BC78" i="4"/>
  <c r="BC142" i="4"/>
  <c r="BC206" i="4"/>
  <c r="BC270" i="4"/>
  <c r="BC334" i="4"/>
  <c r="BC398" i="4"/>
  <c r="BC462" i="4"/>
  <c r="BC526" i="4"/>
  <c r="BC590" i="4"/>
  <c r="BC152" i="4"/>
  <c r="BC237" i="4"/>
  <c r="BC322" i="4"/>
  <c r="BC408" i="4"/>
  <c r="BC483" i="4"/>
  <c r="BC556" i="4"/>
  <c r="BC628" i="4"/>
  <c r="BC692" i="4"/>
  <c r="BC50" i="4"/>
  <c r="BC185" i="4"/>
  <c r="BC271" i="4"/>
  <c r="BC356" i="4"/>
  <c r="BC439" i="4"/>
  <c r="BC512" i="4"/>
  <c r="BC585" i="4"/>
  <c r="BC653" i="4"/>
  <c r="BC717" i="4"/>
  <c r="BC146" i="4"/>
  <c r="BC232" i="4"/>
  <c r="BC317" i="4"/>
  <c r="BC402" i="4"/>
  <c r="BC479" i="4"/>
  <c r="BC552" i="4"/>
  <c r="BC624" i="4"/>
  <c r="BC688" i="4"/>
  <c r="BC54" i="4"/>
  <c r="BC151" i="4"/>
  <c r="BC288" i="4"/>
  <c r="BC425" i="4"/>
  <c r="BC541" i="4"/>
  <c r="BC654" i="4"/>
  <c r="BC49" i="4"/>
  <c r="BC517" i="4"/>
  <c r="BC154" i="4"/>
  <c r="BC289" i="4"/>
  <c r="BC426" i="4"/>
  <c r="BC544" i="4"/>
  <c r="BC655" i="4"/>
  <c r="BC52" i="4"/>
  <c r="BC159" i="4"/>
  <c r="BC504" i="4"/>
  <c r="BC138" i="4"/>
  <c r="BC276" i="4"/>
  <c r="BC412" i="4"/>
  <c r="BC531" i="4"/>
  <c r="BC643" i="4"/>
  <c r="BC74" i="4"/>
  <c r="BC346" i="4"/>
  <c r="BC671" i="4"/>
  <c r="BC577" i="4"/>
  <c r="BC161" i="4"/>
  <c r="BC298" i="4"/>
  <c r="BC434" i="4"/>
  <c r="BC551" i="4"/>
  <c r="BC128" i="4"/>
  <c r="BC106" i="4"/>
  <c r="BC115" i="4"/>
  <c r="BC179" i="4"/>
  <c r="BC243" i="4"/>
  <c r="BC307" i="4"/>
  <c r="BC371" i="4"/>
  <c r="BC86" i="4"/>
  <c r="BC150" i="4"/>
  <c r="BC214" i="4"/>
  <c r="BC278" i="4"/>
  <c r="BC342" i="4"/>
  <c r="BC406" i="4"/>
  <c r="BC470" i="4"/>
  <c r="BC534" i="4"/>
  <c r="BC598" i="4"/>
  <c r="BC162" i="4"/>
  <c r="BC248" i="4"/>
  <c r="BC333" i="4"/>
  <c r="BC418" i="4"/>
  <c r="BC492" i="4"/>
  <c r="BC565" i="4"/>
  <c r="BC636" i="4"/>
  <c r="BC700" i="4"/>
  <c r="BC38" i="4"/>
  <c r="BC95" i="4"/>
  <c r="BC196" i="4"/>
  <c r="BC281" i="4"/>
  <c r="BC367" i="4"/>
  <c r="BC448" i="4"/>
  <c r="BC521" i="4"/>
  <c r="BC594" i="4"/>
  <c r="BC661" i="4"/>
  <c r="BC725" i="4"/>
  <c r="BC157" i="4"/>
  <c r="BC242" i="4"/>
  <c r="BC328" i="4"/>
  <c r="BC413" i="4"/>
  <c r="BC488" i="4"/>
  <c r="BC561" i="4"/>
  <c r="BC632" i="4"/>
  <c r="BC696" i="4"/>
  <c r="BC34" i="4"/>
  <c r="BC169" i="4"/>
  <c r="BC305" i="4"/>
  <c r="BC440" i="4"/>
  <c r="BC555" i="4"/>
  <c r="BC666" i="4"/>
  <c r="BC35" i="4"/>
  <c r="BC591" i="4"/>
  <c r="BC170" i="4"/>
  <c r="BC308" i="4"/>
  <c r="BC441" i="4"/>
  <c r="BC559" i="4"/>
  <c r="BC667" i="4"/>
  <c r="BC36" i="4"/>
  <c r="BC176" i="4"/>
  <c r="BC546" i="4"/>
  <c r="BC156" i="4"/>
  <c r="BC293" i="4"/>
  <c r="BC427" i="4"/>
  <c r="BC545" i="4"/>
  <c r="BC657" i="4"/>
  <c r="BC53" i="4"/>
  <c r="BC415" i="4"/>
  <c r="BC683" i="4"/>
  <c r="BC722" i="4"/>
  <c r="BC180" i="4"/>
  <c r="BC316" i="4"/>
  <c r="BC449" i="4"/>
  <c r="BC564" i="4"/>
  <c r="BC674" i="4"/>
  <c r="BC29" i="4"/>
  <c r="BC199" i="4"/>
  <c r="BC336" i="4"/>
  <c r="BC464" i="4"/>
  <c r="BC132" i="4"/>
  <c r="BC626" i="4"/>
  <c r="BC348" i="4"/>
  <c r="BC136" i="4"/>
  <c r="BC158" i="4"/>
  <c r="BC173" i="4"/>
  <c r="BC30" i="4"/>
  <c r="BC669" i="4"/>
  <c r="BC640" i="4"/>
  <c r="BC20" i="4"/>
  <c r="BC225" i="4"/>
  <c r="BC444" i="4"/>
  <c r="BC687" i="4"/>
  <c r="BC480" i="4"/>
  <c r="BC297" i="4"/>
  <c r="BC17" i="4"/>
  <c r="BC70" i="4"/>
  <c r="BC723" i="4"/>
  <c r="BC554" i="4"/>
  <c r="BC44" i="4"/>
  <c r="BC121" i="4"/>
  <c r="BC578" i="4"/>
  <c r="BC201" i="4"/>
  <c r="BC583" i="4"/>
  <c r="BC114" i="4"/>
  <c r="BC222" i="4"/>
  <c r="BC258" i="4"/>
  <c r="BC113" i="4"/>
  <c r="BC61" i="4"/>
  <c r="BC704" i="4"/>
  <c r="BC646" i="4"/>
  <c r="BC605" i="4"/>
  <c r="BC63" i="4"/>
  <c r="BC43" i="4"/>
  <c r="BC568" i="4"/>
  <c r="BC432" i="4"/>
  <c r="BC177" i="4"/>
  <c r="BC252" i="4"/>
  <c r="BC476" i="4"/>
  <c r="BC599" i="4"/>
  <c r="BC183" i="4"/>
  <c r="BC659" i="4"/>
  <c r="BC613" i="4"/>
  <c r="BC268" i="4"/>
  <c r="BC727" i="4"/>
  <c r="BC94" i="4"/>
  <c r="BC679" i="4"/>
  <c r="BC662" i="4"/>
  <c r="BC229" i="4"/>
  <c r="BC675" i="4"/>
  <c r="BC496" i="4"/>
  <c r="BC48" i="4"/>
  <c r="BC105" i="4"/>
  <c r="BC123" i="4"/>
  <c r="BC286" i="4"/>
  <c r="BC344" i="4"/>
  <c r="BC207" i="4"/>
  <c r="BC168" i="4"/>
  <c r="BC42" i="4"/>
  <c r="BC188" i="4"/>
  <c r="BC172" i="4"/>
  <c r="BC13" i="4"/>
  <c r="BC16" i="4"/>
  <c r="BC218" i="4"/>
  <c r="BC490" i="4"/>
  <c r="BC314" i="4"/>
  <c r="BC320" i="4"/>
  <c r="BC625" i="4"/>
  <c r="BC673" i="4"/>
  <c r="BC569" i="4"/>
  <c r="BC193" i="4"/>
  <c r="BC650" i="4"/>
  <c r="BC337" i="4"/>
  <c r="BC187" i="4"/>
  <c r="BC350" i="4"/>
  <c r="BC428" i="4"/>
  <c r="BC292" i="4"/>
  <c r="BC253" i="4"/>
  <c r="BC186" i="4"/>
  <c r="BC325" i="4"/>
  <c r="BC309" i="4"/>
  <c r="BC197" i="4"/>
  <c r="BC181" i="4"/>
  <c r="BC592" i="4"/>
  <c r="BC549" i="4"/>
  <c r="BC383" i="4"/>
  <c r="BC452" i="4"/>
  <c r="BC56" i="4"/>
  <c r="BC703" i="4"/>
  <c r="BC647" i="4"/>
  <c r="BC263" i="4"/>
  <c r="BC686" i="4"/>
  <c r="BC581" i="4"/>
  <c r="BC251" i="4"/>
  <c r="BC414" i="4"/>
  <c r="BC501" i="4"/>
  <c r="BC377" i="4"/>
  <c r="BC338" i="4"/>
  <c r="BC321" i="4"/>
  <c r="BC455" i="4"/>
  <c r="BC443" i="4"/>
  <c r="BC332" i="4"/>
  <c r="BC215" i="4"/>
  <c r="BC663" i="4"/>
  <c r="BC634" i="4"/>
  <c r="BC445" i="4"/>
  <c r="BC509" i="4"/>
  <c r="BC234" i="4"/>
  <c r="BC67" i="4"/>
  <c r="BC8" i="4"/>
  <c r="BD8" i="4" s="1"/>
  <c r="BC330" i="4"/>
  <c r="BC715" i="4"/>
  <c r="BC651" i="4"/>
  <c r="BC606" i="4"/>
  <c r="BC708" i="4"/>
  <c r="BC570" i="4"/>
  <c r="BC24" i="4"/>
  <c r="BC450" i="4"/>
  <c r="BC33" i="4"/>
  <c r="BC467" i="4"/>
  <c r="BC519" i="4"/>
  <c r="BC315" i="4"/>
  <c r="BC478" i="4"/>
  <c r="BC575" i="4"/>
  <c r="BC457" i="4"/>
  <c r="BC424" i="4"/>
  <c r="BC453" i="4"/>
  <c r="BC572" i="4"/>
  <c r="BC560" i="4"/>
  <c r="BC463" i="4"/>
  <c r="BC319" i="4"/>
  <c r="BC689" i="4"/>
  <c r="BC665" i="4"/>
  <c r="BC563" i="4"/>
  <c r="BC610" i="4"/>
  <c r="BC304" i="4"/>
  <c r="BC41" i="4"/>
  <c r="BC525" i="4"/>
  <c r="BC400" i="4"/>
  <c r="BC47" i="4"/>
  <c r="BC31" i="4"/>
  <c r="BC603" i="4"/>
  <c r="BC608" i="4"/>
  <c r="BC379" i="4"/>
  <c r="BC542" i="4"/>
  <c r="BC644" i="4"/>
  <c r="BC530" i="4"/>
  <c r="BC497" i="4"/>
  <c r="BC571" i="4"/>
  <c r="BC681" i="4"/>
  <c r="BC670" i="4"/>
  <c r="BC580" i="4"/>
  <c r="BC352" i="4"/>
  <c r="BC535" i="4"/>
  <c r="BC702" i="4"/>
  <c r="BC639" i="4"/>
  <c r="BC45" i="4"/>
  <c r="BC372" i="4"/>
  <c r="BC19" i="4"/>
  <c r="BC622" i="4"/>
  <c r="BC461" i="4"/>
  <c r="BC28" i="4"/>
  <c r="BC279" i="4"/>
  <c r="BC37" i="4"/>
  <c r="BC416" i="4"/>
  <c r="D704" i="3"/>
  <c r="F703" i="3"/>
  <c r="BP35" i="4" l="1"/>
  <c r="BQ35" i="4" s="1"/>
  <c r="BM36" i="4" s="1"/>
  <c r="BP36" i="4" s="1"/>
  <c r="BQ36" i="4" s="1"/>
  <c r="BM37" i="4" s="1"/>
  <c r="BF8" i="4"/>
  <c r="D705" i="3"/>
  <c r="F704" i="3"/>
  <c r="BP37" i="4" l="1"/>
  <c r="BQ37" i="4" s="1"/>
  <c r="BM38" i="4" s="1"/>
  <c r="BP38" i="4" s="1"/>
  <c r="BQ38" i="4" s="1"/>
  <c r="BM39" i="4" s="1"/>
  <c r="BP39" i="4" s="1"/>
  <c r="BQ39" i="4" s="1"/>
  <c r="BM40" i="4" s="1"/>
  <c r="BP40" i="4" s="1"/>
  <c r="BQ40" i="4" s="1"/>
  <c r="BM41" i="4" s="1"/>
  <c r="BP41" i="4" s="1"/>
  <c r="BQ41" i="4" s="1"/>
  <c r="BM42" i="4" s="1"/>
  <c r="BP42" i="4" s="1"/>
  <c r="BQ42" i="4" s="1"/>
  <c r="BM43" i="4" s="1"/>
  <c r="BB9" i="4"/>
  <c r="AZ9" i="4" s="1"/>
  <c r="BI8" i="4"/>
  <c r="D706" i="3"/>
  <c r="F705" i="3"/>
  <c r="BP43" i="4" l="1"/>
  <c r="BQ43" i="4" s="1"/>
  <c r="BM44" i="4" s="1"/>
  <c r="BP44" i="4" s="1"/>
  <c r="BQ44" i="4" s="1"/>
  <c r="BM45" i="4" s="1"/>
  <c r="BP45" i="4" s="1"/>
  <c r="BQ45" i="4" s="1"/>
  <c r="BM46" i="4" s="1"/>
  <c r="BP46" i="4" s="1"/>
  <c r="BQ46" i="4" s="1"/>
  <c r="BM47" i="4" s="1"/>
  <c r="BP47" i="4" s="1"/>
  <c r="BQ47" i="4" s="1"/>
  <c r="BM48" i="4" s="1"/>
  <c r="BP48" i="4" s="1"/>
  <c r="BQ48" i="4" s="1"/>
  <c r="BM49" i="4" s="1"/>
  <c r="BP49" i="4" s="1"/>
  <c r="BQ49" i="4" s="1"/>
  <c r="BM50" i="4" s="1"/>
  <c r="BP50" i="4" s="1"/>
  <c r="BQ50" i="4" s="1"/>
  <c r="BM51" i="4" s="1"/>
  <c r="BP51" i="4" s="1"/>
  <c r="BQ51" i="4" s="1"/>
  <c r="BM52" i="4" s="1"/>
  <c r="BP52" i="4" s="1"/>
  <c r="BQ52" i="4" s="1"/>
  <c r="BM53" i="4" s="1"/>
  <c r="BP53" i="4" s="1"/>
  <c r="BQ53" i="4" s="1"/>
  <c r="BM54" i="4" s="1"/>
  <c r="BP54" i="4" s="1"/>
  <c r="BQ54" i="4" s="1"/>
  <c r="BM55" i="4" s="1"/>
  <c r="BP55" i="4" s="1"/>
  <c r="BQ55" i="4" s="1"/>
  <c r="BM56" i="4" s="1"/>
  <c r="BP56" i="4" s="1"/>
  <c r="BQ56" i="4" s="1"/>
  <c r="BM57" i="4" s="1"/>
  <c r="BP57" i="4" s="1"/>
  <c r="BQ57" i="4" s="1"/>
  <c r="BM58" i="4" s="1"/>
  <c r="BP58" i="4" s="1"/>
  <c r="BQ58" i="4" s="1"/>
  <c r="BM59" i="4" s="1"/>
  <c r="BP59" i="4" s="1"/>
  <c r="BQ59" i="4" s="1"/>
  <c r="BM60" i="4" s="1"/>
  <c r="BP60" i="4" s="1"/>
  <c r="BQ60" i="4" s="1"/>
  <c r="BM61" i="4" s="1"/>
  <c r="BP61" i="4" s="1"/>
  <c r="BQ61" i="4" s="1"/>
  <c r="BM62" i="4" s="1"/>
  <c r="BP62" i="4" s="1"/>
  <c r="BQ62" i="4" s="1"/>
  <c r="BM63" i="4" s="1"/>
  <c r="BP63" i="4" s="1"/>
  <c r="BQ63" i="4" s="1"/>
  <c r="BM64" i="4" s="1"/>
  <c r="BD9" i="4"/>
  <c r="BF9" i="4" s="1"/>
  <c r="BG9" i="4"/>
  <c r="D707" i="3"/>
  <c r="F706" i="3"/>
  <c r="BI9" i="4" l="1"/>
  <c r="BP64" i="4"/>
  <c r="BQ64" i="4" s="1"/>
  <c r="BM65" i="4" s="1"/>
  <c r="BP65" i="4" s="1"/>
  <c r="BQ65" i="4" s="1"/>
  <c r="BM66" i="4" s="1"/>
  <c r="BP66" i="4" s="1"/>
  <c r="BQ66" i="4" s="1"/>
  <c r="BM67" i="4" s="1"/>
  <c r="BP67" i="4" s="1"/>
  <c r="BQ67" i="4" s="1"/>
  <c r="BM68" i="4" s="1"/>
  <c r="BP68" i="4" s="1"/>
  <c r="BQ68" i="4" s="1"/>
  <c r="BM69" i="4" s="1"/>
  <c r="BP69" i="4" s="1"/>
  <c r="BQ69" i="4" s="1"/>
  <c r="BM70" i="4" s="1"/>
  <c r="BP70" i="4" s="1"/>
  <c r="BQ70" i="4" s="1"/>
  <c r="BM71" i="4" s="1"/>
  <c r="BP71" i="4" s="1"/>
  <c r="BQ71" i="4" s="1"/>
  <c r="BM72" i="4" s="1"/>
  <c r="BP72" i="4" s="1"/>
  <c r="BQ72" i="4" s="1"/>
  <c r="BM73" i="4" s="1"/>
  <c r="BP73" i="4" s="1"/>
  <c r="BQ73" i="4" s="1"/>
  <c r="BM74" i="4" s="1"/>
  <c r="BP74" i="4" s="1"/>
  <c r="BQ74" i="4" s="1"/>
  <c r="BM75" i="4" s="1"/>
  <c r="BP75" i="4" s="1"/>
  <c r="BQ75" i="4" s="1"/>
  <c r="BM76" i="4" s="1"/>
  <c r="BP76" i="4" s="1"/>
  <c r="BQ76" i="4" s="1"/>
  <c r="BM77" i="4" s="1"/>
  <c r="BP77" i="4" s="1"/>
  <c r="BQ77" i="4" s="1"/>
  <c r="BM78" i="4" s="1"/>
  <c r="BP78" i="4" s="1"/>
  <c r="BQ78" i="4" s="1"/>
  <c r="BM79" i="4" s="1"/>
  <c r="BP79" i="4" s="1"/>
  <c r="BQ79" i="4" s="1"/>
  <c r="BM80" i="4" s="1"/>
  <c r="BP80" i="4" s="1"/>
  <c r="BQ80" i="4" s="1"/>
  <c r="BM81" i="4" s="1"/>
  <c r="BP81" i="4" s="1"/>
  <c r="BQ81" i="4" s="1"/>
  <c r="BM82" i="4" s="1"/>
  <c r="BP82" i="4" s="1"/>
  <c r="BQ82" i="4" s="1"/>
  <c r="BM83" i="4" s="1"/>
  <c r="BP83" i="4" s="1"/>
  <c r="BQ83" i="4" s="1"/>
  <c r="BM84" i="4" s="1"/>
  <c r="BP84" i="4" s="1"/>
  <c r="BQ84" i="4" s="1"/>
  <c r="BM85" i="4" s="1"/>
  <c r="BP85" i="4" s="1"/>
  <c r="BQ85" i="4" s="1"/>
  <c r="BM86" i="4" s="1"/>
  <c r="BP86" i="4" s="1"/>
  <c r="BQ86" i="4" s="1"/>
  <c r="BM87" i="4" s="1"/>
  <c r="BP87" i="4" s="1"/>
  <c r="BQ87" i="4" s="1"/>
  <c r="BM88" i="4" s="1"/>
  <c r="BP88" i="4" s="1"/>
  <c r="BQ88" i="4" s="1"/>
  <c r="BM89" i="4" s="1"/>
  <c r="BP89" i="4" s="1"/>
  <c r="BQ89" i="4" s="1"/>
  <c r="BM90" i="4" s="1"/>
  <c r="BP90" i="4" s="1"/>
  <c r="BQ90" i="4" s="1"/>
  <c r="BM91" i="4" s="1"/>
  <c r="BP91" i="4" s="1"/>
  <c r="BQ91" i="4" s="1"/>
  <c r="BM92" i="4" s="1"/>
  <c r="BP92" i="4" s="1"/>
  <c r="BQ92" i="4" s="1"/>
  <c r="BM93" i="4" s="1"/>
  <c r="BP93" i="4" s="1"/>
  <c r="BQ93" i="4" s="1"/>
  <c r="BM94" i="4" s="1"/>
  <c r="BP94" i="4" s="1"/>
  <c r="BQ94" i="4" s="1"/>
  <c r="BM95" i="4" s="1"/>
  <c r="BP95" i="4" s="1"/>
  <c r="BQ95" i="4" s="1"/>
  <c r="BM96" i="4" s="1"/>
  <c r="BP96" i="4" s="1"/>
  <c r="BQ96" i="4" s="1"/>
  <c r="BM97" i="4" s="1"/>
  <c r="BP97" i="4" s="1"/>
  <c r="BQ97" i="4" s="1"/>
  <c r="BM98" i="4" s="1"/>
  <c r="BP98" i="4" s="1"/>
  <c r="BQ98" i="4" s="1"/>
  <c r="BM99" i="4" s="1"/>
  <c r="BB10" i="4"/>
  <c r="BD10" i="4" s="1"/>
  <c r="BI10" i="4" s="1"/>
  <c r="D708" i="3"/>
  <c r="F707" i="3"/>
  <c r="BP99" i="4" l="1"/>
  <c r="BQ99" i="4" s="1"/>
  <c r="BM100" i="4" s="1"/>
  <c r="BP100" i="4" s="1"/>
  <c r="BQ100" i="4" s="1"/>
  <c r="BM101" i="4" s="1"/>
  <c r="BP101" i="4" s="1"/>
  <c r="BQ101" i="4" s="1"/>
  <c r="BM102" i="4" s="1"/>
  <c r="BP102" i="4" s="1"/>
  <c r="BQ102" i="4" s="1"/>
  <c r="BM103" i="4" s="1"/>
  <c r="BP103" i="4" s="1"/>
  <c r="BQ103" i="4" s="1"/>
  <c r="BM104" i="4" s="1"/>
  <c r="AZ10" i="4"/>
  <c r="BB11" i="4"/>
  <c r="BD11" i="4" s="1"/>
  <c r="BI11" i="4" s="1"/>
  <c r="BG10" i="4"/>
  <c r="BF10" i="4"/>
  <c r="F708" i="3"/>
  <c r="D709" i="3"/>
  <c r="BG11" i="4" l="1"/>
  <c r="AZ11" i="4"/>
  <c r="BP104" i="4"/>
  <c r="BQ104" i="4" s="1"/>
  <c r="BM105" i="4" s="1"/>
  <c r="BP105" i="4" s="1"/>
  <c r="BQ105" i="4" s="1"/>
  <c r="BM106" i="4" s="1"/>
  <c r="BP106" i="4" s="1"/>
  <c r="BQ106" i="4" s="1"/>
  <c r="BM107" i="4" s="1"/>
  <c r="BP107" i="4" s="1"/>
  <c r="BQ107" i="4" s="1"/>
  <c r="BM108" i="4" s="1"/>
  <c r="BP108" i="4" s="1"/>
  <c r="BQ108" i="4" s="1"/>
  <c r="BM109" i="4" s="1"/>
  <c r="BP109" i="4" s="1"/>
  <c r="BQ109" i="4" s="1"/>
  <c r="BM110" i="4" s="1"/>
  <c r="BP110" i="4" s="1"/>
  <c r="BQ110" i="4" s="1"/>
  <c r="BM111" i="4" s="1"/>
  <c r="BP111" i="4" s="1"/>
  <c r="BQ111" i="4" s="1"/>
  <c r="BM112" i="4" s="1"/>
  <c r="BP112" i="4" s="1"/>
  <c r="BQ112" i="4" s="1"/>
  <c r="BM113" i="4" s="1"/>
  <c r="BP113" i="4" s="1"/>
  <c r="BQ113" i="4" s="1"/>
  <c r="BM114" i="4" s="1"/>
  <c r="BP114" i="4" s="1"/>
  <c r="BQ114" i="4" s="1"/>
  <c r="BM115" i="4" s="1"/>
  <c r="BP115" i="4" s="1"/>
  <c r="BQ115" i="4" s="1"/>
  <c r="BM116" i="4" s="1"/>
  <c r="BP116" i="4" s="1"/>
  <c r="BQ116" i="4" s="1"/>
  <c r="BM117" i="4" s="1"/>
  <c r="BP117" i="4" s="1"/>
  <c r="BQ117" i="4" s="1"/>
  <c r="BM118" i="4" s="1"/>
  <c r="BP118" i="4" s="1"/>
  <c r="BQ118" i="4" s="1"/>
  <c r="BM119" i="4" s="1"/>
  <c r="BP119" i="4" s="1"/>
  <c r="BQ119" i="4" s="1"/>
  <c r="BM120" i="4" s="1"/>
  <c r="BP120" i="4" s="1"/>
  <c r="BQ120" i="4" s="1"/>
  <c r="BM121" i="4" s="1"/>
  <c r="BP121" i="4" s="1"/>
  <c r="BQ121" i="4" s="1"/>
  <c r="BM122" i="4" s="1"/>
  <c r="BP122" i="4" s="1"/>
  <c r="BQ122" i="4" s="1"/>
  <c r="BM123" i="4" s="1"/>
  <c r="BP123" i="4" s="1"/>
  <c r="BQ123" i="4" s="1"/>
  <c r="BM124" i="4" s="1"/>
  <c r="BP124" i="4" s="1"/>
  <c r="BQ124" i="4" s="1"/>
  <c r="BM125" i="4" s="1"/>
  <c r="BP125" i="4" s="1"/>
  <c r="BQ125" i="4" s="1"/>
  <c r="BM126" i="4" s="1"/>
  <c r="BP126" i="4" s="1"/>
  <c r="BQ126" i="4" s="1"/>
  <c r="BM127" i="4" s="1"/>
  <c r="BP127" i="4" s="1"/>
  <c r="BQ127" i="4" s="1"/>
  <c r="BM128" i="4" s="1"/>
  <c r="BP128" i="4" s="1"/>
  <c r="BQ128" i="4" s="1"/>
  <c r="BM129" i="4" s="1"/>
  <c r="BP129" i="4" s="1"/>
  <c r="BQ129" i="4" s="1"/>
  <c r="BM130" i="4" s="1"/>
  <c r="BP130" i="4" s="1"/>
  <c r="BQ130" i="4" s="1"/>
  <c r="BM131" i="4" s="1"/>
  <c r="BP131" i="4" s="1"/>
  <c r="BQ131" i="4" s="1"/>
  <c r="BM132" i="4" s="1"/>
  <c r="BP132" i="4" s="1"/>
  <c r="BQ132" i="4" s="1"/>
  <c r="BM133" i="4" s="1"/>
  <c r="BP133" i="4" s="1"/>
  <c r="BQ133" i="4" s="1"/>
  <c r="BM134" i="4" s="1"/>
  <c r="BP134" i="4" s="1"/>
  <c r="BQ134" i="4" s="1"/>
  <c r="BM135" i="4" s="1"/>
  <c r="BP135" i="4" s="1"/>
  <c r="BQ135" i="4" s="1"/>
  <c r="BM136" i="4" s="1"/>
  <c r="BB12" i="4"/>
  <c r="BG12" i="4" s="1"/>
  <c r="BF11" i="4"/>
  <c r="D710" i="3"/>
  <c r="F709" i="3"/>
  <c r="BD12" i="4" l="1"/>
  <c r="BI12" i="4" s="1"/>
  <c r="BP136" i="4"/>
  <c r="BQ136" i="4" s="1"/>
  <c r="BM137" i="4" s="1"/>
  <c r="BP137" i="4" s="1"/>
  <c r="BQ137" i="4" s="1"/>
  <c r="BM138" i="4" s="1"/>
  <c r="BP138" i="4" s="1"/>
  <c r="BQ138" i="4" s="1"/>
  <c r="BM139" i="4" s="1"/>
  <c r="BP139" i="4" s="1"/>
  <c r="BQ139" i="4" s="1"/>
  <c r="BM140" i="4" s="1"/>
  <c r="BP140" i="4" s="1"/>
  <c r="BQ140" i="4" s="1"/>
  <c r="BM141" i="4" s="1"/>
  <c r="BP141" i="4" s="1"/>
  <c r="BQ141" i="4" s="1"/>
  <c r="BM142" i="4" s="1"/>
  <c r="BP142" i="4" s="1"/>
  <c r="BQ142" i="4" s="1"/>
  <c r="BM143" i="4" s="1"/>
  <c r="BP143" i="4" s="1"/>
  <c r="BQ143" i="4" s="1"/>
  <c r="BM144" i="4" s="1"/>
  <c r="BP144" i="4" s="1"/>
  <c r="BQ144" i="4" s="1"/>
  <c r="BM145" i="4" s="1"/>
  <c r="BP145" i="4" s="1"/>
  <c r="BQ145" i="4" s="1"/>
  <c r="BM146" i="4" s="1"/>
  <c r="BP146" i="4" s="1"/>
  <c r="BQ146" i="4" s="1"/>
  <c r="BM147" i="4" s="1"/>
  <c r="BP147" i="4" s="1"/>
  <c r="BQ147" i="4" s="1"/>
  <c r="BM148" i="4" s="1"/>
  <c r="BP148" i="4" s="1"/>
  <c r="BQ148" i="4" s="1"/>
  <c r="BM149" i="4" s="1"/>
  <c r="BP149" i="4" s="1"/>
  <c r="BQ149" i="4" s="1"/>
  <c r="BM150" i="4" s="1"/>
  <c r="BP150" i="4" s="1"/>
  <c r="BQ150" i="4" s="1"/>
  <c r="BM151" i="4" s="1"/>
  <c r="BP151" i="4" s="1"/>
  <c r="BQ151" i="4" s="1"/>
  <c r="BM152" i="4" s="1"/>
  <c r="BP152" i="4" s="1"/>
  <c r="BQ152" i="4" s="1"/>
  <c r="BM153" i="4" s="1"/>
  <c r="BP153" i="4" s="1"/>
  <c r="BQ153" i="4" s="1"/>
  <c r="BM154" i="4" s="1"/>
  <c r="BP154" i="4" s="1"/>
  <c r="BQ154" i="4" s="1"/>
  <c r="BM155" i="4" s="1"/>
  <c r="BP155" i="4" s="1"/>
  <c r="BQ155" i="4" s="1"/>
  <c r="BM156" i="4" s="1"/>
  <c r="BP156" i="4" s="1"/>
  <c r="BQ156" i="4" s="1"/>
  <c r="BM157" i="4" s="1"/>
  <c r="BP157" i="4" s="1"/>
  <c r="BQ157" i="4" s="1"/>
  <c r="BM158" i="4" s="1"/>
  <c r="BP158" i="4" s="1"/>
  <c r="BQ158" i="4" s="1"/>
  <c r="BM159" i="4" s="1"/>
  <c r="BP159" i="4" s="1"/>
  <c r="BQ159" i="4" s="1"/>
  <c r="BM160" i="4" s="1"/>
  <c r="BP160" i="4" s="1"/>
  <c r="BQ160" i="4" s="1"/>
  <c r="BM161" i="4" s="1"/>
  <c r="BP161" i="4" s="1"/>
  <c r="BQ161" i="4" s="1"/>
  <c r="BM162" i="4" s="1"/>
  <c r="BP162" i="4" s="1"/>
  <c r="BQ162" i="4" s="1"/>
  <c r="BM163" i="4" s="1"/>
  <c r="BP163" i="4" s="1"/>
  <c r="BQ163" i="4" s="1"/>
  <c r="BM164" i="4" s="1"/>
  <c r="BP164" i="4" s="1"/>
  <c r="BQ164" i="4" s="1"/>
  <c r="BM165" i="4" s="1"/>
  <c r="BP165" i="4" s="1"/>
  <c r="BQ165" i="4" s="1"/>
  <c r="BM166" i="4" s="1"/>
  <c r="BP166" i="4" s="1"/>
  <c r="BQ166" i="4" s="1"/>
  <c r="BM167" i="4" s="1"/>
  <c r="BP167" i="4" s="1"/>
  <c r="BQ167" i="4" s="1"/>
  <c r="BM168" i="4" s="1"/>
  <c r="AZ12" i="4"/>
  <c r="D711" i="3"/>
  <c r="F710" i="3"/>
  <c r="BB13" i="4" l="1"/>
  <c r="AZ13" i="4" s="1"/>
  <c r="BF12" i="4"/>
  <c r="BP168" i="4"/>
  <c r="BQ168" i="4" s="1"/>
  <c r="BM169" i="4" s="1"/>
  <c r="BP169" i="4" s="1"/>
  <c r="BQ169" i="4" s="1"/>
  <c r="BM170" i="4" s="1"/>
  <c r="BP170" i="4" s="1"/>
  <c r="BQ170" i="4" s="1"/>
  <c r="BM171" i="4" s="1"/>
  <c r="BP171" i="4" s="1"/>
  <c r="BQ171" i="4" s="1"/>
  <c r="BM172" i="4" s="1"/>
  <c r="BP172" i="4" s="1"/>
  <c r="BQ172" i="4" s="1"/>
  <c r="BM173" i="4" s="1"/>
  <c r="BP173" i="4" s="1"/>
  <c r="BQ173" i="4" s="1"/>
  <c r="BM174" i="4" s="1"/>
  <c r="BP174" i="4" s="1"/>
  <c r="BQ174" i="4" s="1"/>
  <c r="BM175" i="4" s="1"/>
  <c r="BP175" i="4" s="1"/>
  <c r="BQ175" i="4" s="1"/>
  <c r="BM176" i="4" s="1"/>
  <c r="BP176" i="4" s="1"/>
  <c r="BQ176" i="4" s="1"/>
  <c r="BM177" i="4" s="1"/>
  <c r="BP177" i="4" s="1"/>
  <c r="BQ177" i="4" s="1"/>
  <c r="BM178" i="4" s="1"/>
  <c r="BP178" i="4" s="1"/>
  <c r="BQ178" i="4" s="1"/>
  <c r="BM179" i="4" s="1"/>
  <c r="D712" i="3"/>
  <c r="F711" i="3"/>
  <c r="BD13" i="4" l="1"/>
  <c r="BI13" i="4" s="1"/>
  <c r="BG13" i="4"/>
  <c r="BP179" i="4"/>
  <c r="BQ179" i="4" s="1"/>
  <c r="BM180" i="4" s="1"/>
  <c r="BP180" i="4" s="1"/>
  <c r="BQ180" i="4" s="1"/>
  <c r="BM181" i="4" s="1"/>
  <c r="BP181" i="4" s="1"/>
  <c r="BQ181" i="4" s="1"/>
  <c r="BM182" i="4" s="1"/>
  <c r="BP182" i="4" s="1"/>
  <c r="BQ182" i="4" s="1"/>
  <c r="BM183" i="4" s="1"/>
  <c r="BP183" i="4" s="1"/>
  <c r="BQ183" i="4" s="1"/>
  <c r="BM184" i="4" s="1"/>
  <c r="BP184" i="4" s="1"/>
  <c r="BQ184" i="4" s="1"/>
  <c r="BM185" i="4" s="1"/>
  <c r="BP185" i="4" s="1"/>
  <c r="BQ185" i="4" s="1"/>
  <c r="BM186" i="4" s="1"/>
  <c r="BP186" i="4" s="1"/>
  <c r="BQ186" i="4" s="1"/>
  <c r="BM187" i="4" s="1"/>
  <c r="BP187" i="4" s="1"/>
  <c r="BQ187" i="4" s="1"/>
  <c r="BM188" i="4" s="1"/>
  <c r="BP188" i="4" s="1"/>
  <c r="BQ188" i="4" s="1"/>
  <c r="BM189" i="4" s="1"/>
  <c r="BP189" i="4" s="1"/>
  <c r="BQ189" i="4" s="1"/>
  <c r="BM190" i="4" s="1"/>
  <c r="BP190" i="4" s="1"/>
  <c r="BQ190" i="4" s="1"/>
  <c r="BM191" i="4" s="1"/>
  <c r="BP191" i="4" s="1"/>
  <c r="BQ191" i="4" s="1"/>
  <c r="BM192" i="4" s="1"/>
  <c r="BP192" i="4" s="1"/>
  <c r="BQ192" i="4" s="1"/>
  <c r="BM193" i="4" s="1"/>
  <c r="BP193" i="4" s="1"/>
  <c r="BQ193" i="4" s="1"/>
  <c r="BM194" i="4" s="1"/>
  <c r="BP194" i="4" s="1"/>
  <c r="BQ194" i="4" s="1"/>
  <c r="BM195" i="4" s="1"/>
  <c r="BP195" i="4" s="1"/>
  <c r="BQ195" i="4" s="1"/>
  <c r="BM196" i="4" s="1"/>
  <c r="BP196" i="4" s="1"/>
  <c r="BQ196" i="4" s="1"/>
  <c r="BM197" i="4" s="1"/>
  <c r="BP197" i="4" s="1"/>
  <c r="BQ197" i="4" s="1"/>
  <c r="BM198" i="4" s="1"/>
  <c r="BP198" i="4" s="1"/>
  <c r="BQ198" i="4" s="1"/>
  <c r="BM199" i="4" s="1"/>
  <c r="BP199" i="4" s="1"/>
  <c r="BQ199" i="4" s="1"/>
  <c r="BM200" i="4" s="1"/>
  <c r="BP200" i="4" s="1"/>
  <c r="BQ200" i="4" s="1"/>
  <c r="BM201" i="4" s="1"/>
  <c r="BP201" i="4" s="1"/>
  <c r="BQ201" i="4" s="1"/>
  <c r="BM202" i="4" s="1"/>
  <c r="BP202" i="4" s="1"/>
  <c r="BQ202" i="4" s="1"/>
  <c r="BM203" i="4" s="1"/>
  <c r="BP203" i="4" s="1"/>
  <c r="BQ203" i="4" s="1"/>
  <c r="BM204" i="4" s="1"/>
  <c r="BP204" i="4" s="1"/>
  <c r="BQ204" i="4" s="1"/>
  <c r="BM205" i="4" s="1"/>
  <c r="BP205" i="4" s="1"/>
  <c r="BQ205" i="4" s="1"/>
  <c r="BM206" i="4" s="1"/>
  <c r="BP206" i="4" s="1"/>
  <c r="BQ206" i="4" s="1"/>
  <c r="BM207" i="4" s="1"/>
  <c r="BP207" i="4" s="1"/>
  <c r="BQ207" i="4" s="1"/>
  <c r="BM208" i="4" s="1"/>
  <c r="BF13" i="4"/>
  <c r="BB14" i="4"/>
  <c r="D713" i="3"/>
  <c r="F712" i="3"/>
  <c r="BP208" i="4" l="1"/>
  <c r="BQ208" i="4" s="1"/>
  <c r="BM209" i="4" s="1"/>
  <c r="BP209" i="4" s="1"/>
  <c r="BQ209" i="4" s="1"/>
  <c r="BM210" i="4" s="1"/>
  <c r="BP210" i="4" s="1"/>
  <c r="BQ210" i="4" s="1"/>
  <c r="BM211" i="4" s="1"/>
  <c r="BP211" i="4" s="1"/>
  <c r="BQ211" i="4" s="1"/>
  <c r="BM212" i="4" s="1"/>
  <c r="BP212" i="4" s="1"/>
  <c r="BQ212" i="4" s="1"/>
  <c r="BM213" i="4" s="1"/>
  <c r="BP213" i="4" s="1"/>
  <c r="BQ213" i="4" s="1"/>
  <c r="BM214" i="4" s="1"/>
  <c r="BP214" i="4" s="1"/>
  <c r="BQ214" i="4" s="1"/>
  <c r="BM215" i="4" s="1"/>
  <c r="BP215" i="4" s="1"/>
  <c r="BQ215" i="4" s="1"/>
  <c r="BM216" i="4" s="1"/>
  <c r="BP216" i="4" s="1"/>
  <c r="BQ216" i="4" s="1"/>
  <c r="BM217" i="4" s="1"/>
  <c r="BP217" i="4" s="1"/>
  <c r="BQ217" i="4" s="1"/>
  <c r="BM218" i="4" s="1"/>
  <c r="BP218" i="4" s="1"/>
  <c r="BQ218" i="4" s="1"/>
  <c r="BM219" i="4" s="1"/>
  <c r="BP219" i="4" s="1"/>
  <c r="BQ219" i="4" s="1"/>
  <c r="BM220" i="4" s="1"/>
  <c r="BP220" i="4" s="1"/>
  <c r="BQ220" i="4" s="1"/>
  <c r="BM221" i="4" s="1"/>
  <c r="BP221" i="4" s="1"/>
  <c r="BQ221" i="4" s="1"/>
  <c r="BM222" i="4" s="1"/>
  <c r="BP222" i="4" s="1"/>
  <c r="BQ222" i="4" s="1"/>
  <c r="BM223" i="4" s="1"/>
  <c r="BP223" i="4" s="1"/>
  <c r="BQ223" i="4" s="1"/>
  <c r="BM224" i="4" s="1"/>
  <c r="BP224" i="4" s="1"/>
  <c r="BQ224" i="4" s="1"/>
  <c r="BM225" i="4" s="1"/>
  <c r="BP225" i="4" s="1"/>
  <c r="BQ225" i="4" s="1"/>
  <c r="BM226" i="4" s="1"/>
  <c r="BP226" i="4" s="1"/>
  <c r="BQ226" i="4" s="1"/>
  <c r="BM227" i="4" s="1"/>
  <c r="BP227" i="4" s="1"/>
  <c r="BQ227" i="4" s="1"/>
  <c r="BM228" i="4" s="1"/>
  <c r="BP228" i="4" s="1"/>
  <c r="BQ228" i="4" s="1"/>
  <c r="BM229" i="4" s="1"/>
  <c r="BP229" i="4" s="1"/>
  <c r="BQ229" i="4" s="1"/>
  <c r="BM230" i="4" s="1"/>
  <c r="BP230" i="4" s="1"/>
  <c r="BQ230" i="4" s="1"/>
  <c r="BM231" i="4" s="1"/>
  <c r="BP231" i="4" s="1"/>
  <c r="BQ231" i="4" s="1"/>
  <c r="BM232" i="4" s="1"/>
  <c r="BP232" i="4" s="1"/>
  <c r="BQ232" i="4" s="1"/>
  <c r="BM233" i="4" s="1"/>
  <c r="BP233" i="4" s="1"/>
  <c r="BQ233" i="4" s="1"/>
  <c r="BM234" i="4" s="1"/>
  <c r="BP234" i="4" s="1"/>
  <c r="BQ234" i="4" s="1"/>
  <c r="BM235" i="4" s="1"/>
  <c r="BP235" i="4" s="1"/>
  <c r="BQ235" i="4" s="1"/>
  <c r="BM236" i="4" s="1"/>
  <c r="BP236" i="4" s="1"/>
  <c r="BQ236" i="4" s="1"/>
  <c r="BM237" i="4" s="1"/>
  <c r="BP237" i="4" s="1"/>
  <c r="BQ237" i="4" s="1"/>
  <c r="BM238" i="4" s="1"/>
  <c r="BP238" i="4" s="1"/>
  <c r="BQ238" i="4" s="1"/>
  <c r="BM239" i="4" s="1"/>
  <c r="BP239" i="4" s="1"/>
  <c r="BQ239" i="4" s="1"/>
  <c r="BM240" i="4" s="1"/>
  <c r="BP240" i="4" s="1"/>
  <c r="BQ240" i="4" s="1"/>
  <c r="BM241" i="4" s="1"/>
  <c r="BP241" i="4" s="1"/>
  <c r="BQ241" i="4" s="1"/>
  <c r="BM242" i="4" s="1"/>
  <c r="BP242" i="4" s="1"/>
  <c r="BQ242" i="4" s="1"/>
  <c r="BM243" i="4" s="1"/>
  <c r="BP243" i="4" s="1"/>
  <c r="BQ243" i="4" s="1"/>
  <c r="BM244" i="4" s="1"/>
  <c r="BP244" i="4" s="1"/>
  <c r="BQ244" i="4" s="1"/>
  <c r="BM245" i="4" s="1"/>
  <c r="BP245" i="4" s="1"/>
  <c r="BQ245" i="4" s="1"/>
  <c r="BM246" i="4" s="1"/>
  <c r="BP246" i="4" s="1"/>
  <c r="BQ246" i="4" s="1"/>
  <c r="BM247" i="4" s="1"/>
  <c r="BP247" i="4" s="1"/>
  <c r="BQ247" i="4" s="1"/>
  <c r="BM248" i="4" s="1"/>
  <c r="BP248" i="4" s="1"/>
  <c r="BQ248" i="4" s="1"/>
  <c r="BM249" i="4" s="1"/>
  <c r="BP249" i="4" s="1"/>
  <c r="BQ249" i="4" s="1"/>
  <c r="BM250" i="4" s="1"/>
  <c r="BP250" i="4" s="1"/>
  <c r="BQ250" i="4" s="1"/>
  <c r="BM251" i="4" s="1"/>
  <c r="BP251" i="4" s="1"/>
  <c r="BQ251" i="4" s="1"/>
  <c r="BM252" i="4" s="1"/>
  <c r="BP252" i="4" s="1"/>
  <c r="BQ252" i="4" s="1"/>
  <c r="BM253" i="4" s="1"/>
  <c r="BP253" i="4" s="1"/>
  <c r="BQ253" i="4" s="1"/>
  <c r="BM254" i="4" s="1"/>
  <c r="BP254" i="4" s="1"/>
  <c r="BQ254" i="4" s="1"/>
  <c r="BM255" i="4" s="1"/>
  <c r="BP255" i="4" s="1"/>
  <c r="BQ255" i="4" s="1"/>
  <c r="BM256" i="4" s="1"/>
  <c r="BP256" i="4" s="1"/>
  <c r="BQ256" i="4" s="1"/>
  <c r="BM257" i="4" s="1"/>
  <c r="BP257" i="4" s="1"/>
  <c r="BQ257" i="4" s="1"/>
  <c r="BM258" i="4" s="1"/>
  <c r="BP258" i="4" s="1"/>
  <c r="BQ258" i="4" s="1"/>
  <c r="BM259" i="4" s="1"/>
  <c r="BP259" i="4" s="1"/>
  <c r="BQ259" i="4" s="1"/>
  <c r="BM260" i="4" s="1"/>
  <c r="AZ14" i="4"/>
  <c r="BD14" i="4"/>
  <c r="BG14" i="4"/>
  <c r="D714" i="3"/>
  <c r="F713" i="3"/>
  <c r="BP260" i="4" l="1"/>
  <c r="BQ260" i="4" s="1"/>
  <c r="BM261" i="4" s="1"/>
  <c r="BP261" i="4" s="1"/>
  <c r="BQ261" i="4" s="1"/>
  <c r="BM262" i="4" s="1"/>
  <c r="BP262" i="4" s="1"/>
  <c r="BQ262" i="4" s="1"/>
  <c r="BM263" i="4" s="1"/>
  <c r="BP263" i="4" s="1"/>
  <c r="BQ263" i="4" s="1"/>
  <c r="BM264" i="4" s="1"/>
  <c r="BP264" i="4" s="1"/>
  <c r="BQ264" i="4" s="1"/>
  <c r="BM265" i="4" s="1"/>
  <c r="BP265" i="4" s="1"/>
  <c r="BQ265" i="4" s="1"/>
  <c r="BM266" i="4" s="1"/>
  <c r="BP266" i="4" s="1"/>
  <c r="BQ266" i="4" s="1"/>
  <c r="BM267" i="4" s="1"/>
  <c r="BP267" i="4" s="1"/>
  <c r="BQ267" i="4" s="1"/>
  <c r="BM268" i="4" s="1"/>
  <c r="BP268" i="4" s="1"/>
  <c r="BQ268" i="4" s="1"/>
  <c r="BM269" i="4" s="1"/>
  <c r="BP269" i="4" s="1"/>
  <c r="BQ269" i="4" s="1"/>
  <c r="BM270" i="4" s="1"/>
  <c r="BP270" i="4" s="1"/>
  <c r="BQ270" i="4" s="1"/>
  <c r="BM271" i="4" s="1"/>
  <c r="BP271" i="4" s="1"/>
  <c r="BQ271" i="4" s="1"/>
  <c r="BM272" i="4" s="1"/>
  <c r="BP272" i="4" s="1"/>
  <c r="BQ272" i="4" s="1"/>
  <c r="BM273" i="4" s="1"/>
  <c r="BP273" i="4" s="1"/>
  <c r="BQ273" i="4" s="1"/>
  <c r="BM274" i="4" s="1"/>
  <c r="BP274" i="4" s="1"/>
  <c r="BQ274" i="4" s="1"/>
  <c r="BM275" i="4" s="1"/>
  <c r="BP275" i="4" s="1"/>
  <c r="BQ275" i="4" s="1"/>
  <c r="BM276" i="4" s="1"/>
  <c r="BP276" i="4" s="1"/>
  <c r="BQ276" i="4" s="1"/>
  <c r="BM277" i="4" s="1"/>
  <c r="BP277" i="4" s="1"/>
  <c r="BQ277" i="4" s="1"/>
  <c r="BM278" i="4" s="1"/>
  <c r="BP278" i="4" s="1"/>
  <c r="BQ278" i="4" s="1"/>
  <c r="BM279" i="4" s="1"/>
  <c r="BP279" i="4" s="1"/>
  <c r="BQ279" i="4" s="1"/>
  <c r="BM280" i="4" s="1"/>
  <c r="BP280" i="4" s="1"/>
  <c r="BQ280" i="4" s="1"/>
  <c r="BM281" i="4" s="1"/>
  <c r="BP281" i="4" s="1"/>
  <c r="BQ281" i="4" s="1"/>
  <c r="BM282" i="4" s="1"/>
  <c r="BP282" i="4" s="1"/>
  <c r="BQ282" i="4" s="1"/>
  <c r="BM283" i="4" s="1"/>
  <c r="BI14" i="4"/>
  <c r="BB15" i="4"/>
  <c r="BF14" i="4"/>
  <c r="D715" i="3"/>
  <c r="F714" i="3"/>
  <c r="BP283" i="4" l="1"/>
  <c r="BQ283" i="4" s="1"/>
  <c r="BM284" i="4" s="1"/>
  <c r="BP284" i="4" s="1"/>
  <c r="BQ284" i="4" s="1"/>
  <c r="BM285" i="4" s="1"/>
  <c r="BP285" i="4" s="1"/>
  <c r="BQ285" i="4" s="1"/>
  <c r="BM286" i="4" s="1"/>
  <c r="BP286" i="4" s="1"/>
  <c r="BQ286" i="4" s="1"/>
  <c r="BM287" i="4" s="1"/>
  <c r="BP287" i="4" s="1"/>
  <c r="BQ287" i="4" s="1"/>
  <c r="BM288" i="4" s="1"/>
  <c r="BP288" i="4" s="1"/>
  <c r="BQ288" i="4" s="1"/>
  <c r="BM289" i="4" s="1"/>
  <c r="BP289" i="4" s="1"/>
  <c r="BQ289" i="4" s="1"/>
  <c r="BM290" i="4" s="1"/>
  <c r="BP290" i="4" s="1"/>
  <c r="BQ290" i="4" s="1"/>
  <c r="BM291" i="4" s="1"/>
  <c r="AZ15" i="4"/>
  <c r="BG15" i="4"/>
  <c r="BD15" i="4"/>
  <c r="D716" i="3"/>
  <c r="F715" i="3"/>
  <c r="BP291" i="4" l="1"/>
  <c r="BQ291" i="4" s="1"/>
  <c r="BM292" i="4" s="1"/>
  <c r="BP292" i="4" s="1"/>
  <c r="BQ292" i="4" s="1"/>
  <c r="BM293" i="4" s="1"/>
  <c r="BP293" i="4" s="1"/>
  <c r="BQ293" i="4" s="1"/>
  <c r="BM294" i="4" s="1"/>
  <c r="BP294" i="4" s="1"/>
  <c r="BQ294" i="4" s="1"/>
  <c r="BM295" i="4" s="1"/>
  <c r="BP295" i="4" s="1"/>
  <c r="BQ295" i="4" s="1"/>
  <c r="BM296" i="4" s="1"/>
  <c r="BP296" i="4" s="1"/>
  <c r="BQ296" i="4" s="1"/>
  <c r="BM297" i="4" s="1"/>
  <c r="BP297" i="4" s="1"/>
  <c r="BQ297" i="4" s="1"/>
  <c r="BM298" i="4" s="1"/>
  <c r="BP298" i="4" s="1"/>
  <c r="BQ298" i="4" s="1"/>
  <c r="BM299" i="4" s="1"/>
  <c r="BP299" i="4" s="1"/>
  <c r="BQ299" i="4" s="1"/>
  <c r="BM300" i="4" s="1"/>
  <c r="BP300" i="4" s="1"/>
  <c r="BQ300" i="4" s="1"/>
  <c r="BM301" i="4" s="1"/>
  <c r="BP301" i="4" s="1"/>
  <c r="BQ301" i="4" s="1"/>
  <c r="BM302" i="4" s="1"/>
  <c r="BP302" i="4" s="1"/>
  <c r="BQ302" i="4" s="1"/>
  <c r="BM303" i="4" s="1"/>
  <c r="BP303" i="4" s="1"/>
  <c r="BQ303" i="4" s="1"/>
  <c r="BM304" i="4" s="1"/>
  <c r="BP304" i="4" s="1"/>
  <c r="BQ304" i="4" s="1"/>
  <c r="BM305" i="4" s="1"/>
  <c r="BP305" i="4" s="1"/>
  <c r="BQ305" i="4" s="1"/>
  <c r="BM306" i="4" s="1"/>
  <c r="BP306" i="4" s="1"/>
  <c r="BQ306" i="4" s="1"/>
  <c r="BM307" i="4" s="1"/>
  <c r="BP307" i="4" s="1"/>
  <c r="BQ307" i="4" s="1"/>
  <c r="BM308" i="4" s="1"/>
  <c r="BP308" i="4" s="1"/>
  <c r="BQ308" i="4" s="1"/>
  <c r="BM309" i="4" s="1"/>
  <c r="BI15" i="4"/>
  <c r="BF15" i="4"/>
  <c r="BB16" i="4"/>
  <c r="D717" i="3"/>
  <c r="F716" i="3"/>
  <c r="BP309" i="4" l="1"/>
  <c r="BQ309" i="4" s="1"/>
  <c r="BM310" i="4" s="1"/>
  <c r="BP310" i="4" s="1"/>
  <c r="BQ310" i="4" s="1"/>
  <c r="BM311" i="4" s="1"/>
  <c r="BP311" i="4" s="1"/>
  <c r="BQ311" i="4" s="1"/>
  <c r="BM312" i="4" s="1"/>
  <c r="BP312" i="4" s="1"/>
  <c r="BQ312" i="4" s="1"/>
  <c r="BM313" i="4" s="1"/>
  <c r="BP313" i="4" s="1"/>
  <c r="BQ313" i="4" s="1"/>
  <c r="BM314" i="4" s="1"/>
  <c r="BP314" i="4" s="1"/>
  <c r="BQ314" i="4" s="1"/>
  <c r="BM315" i="4" s="1"/>
  <c r="BP315" i="4" s="1"/>
  <c r="BQ315" i="4" s="1"/>
  <c r="BM316" i="4" s="1"/>
  <c r="BP316" i="4" s="1"/>
  <c r="BQ316" i="4" s="1"/>
  <c r="BM317" i="4" s="1"/>
  <c r="BG16" i="4"/>
  <c r="BD16" i="4"/>
  <c r="AZ16" i="4"/>
  <c r="D718" i="3"/>
  <c r="F717" i="3"/>
  <c r="BP317" i="4" l="1"/>
  <c r="BQ317" i="4" s="1"/>
  <c r="BM318" i="4" s="1"/>
  <c r="BP318" i="4" s="1"/>
  <c r="BQ318" i="4" s="1"/>
  <c r="BM319" i="4" s="1"/>
  <c r="BF16" i="4"/>
  <c r="BB17" i="4"/>
  <c r="BI16" i="4"/>
  <c r="F718" i="3"/>
  <c r="D719" i="3"/>
  <c r="BP319" i="4" l="1"/>
  <c r="BQ319" i="4" s="1"/>
  <c r="BM320" i="4" s="1"/>
  <c r="BP320" i="4" s="1"/>
  <c r="BQ320" i="4" s="1"/>
  <c r="BM321" i="4" s="1"/>
  <c r="BP321" i="4" s="1"/>
  <c r="BQ321" i="4" s="1"/>
  <c r="BM322" i="4" s="1"/>
  <c r="BP322" i="4" s="1"/>
  <c r="BQ322" i="4" s="1"/>
  <c r="BM323" i="4" s="1"/>
  <c r="BP323" i="4" s="1"/>
  <c r="BQ323" i="4" s="1"/>
  <c r="BM324" i="4" s="1"/>
  <c r="BP324" i="4" s="1"/>
  <c r="BQ324" i="4" s="1"/>
  <c r="BM325" i="4" s="1"/>
  <c r="BP325" i="4" s="1"/>
  <c r="BQ325" i="4" s="1"/>
  <c r="BM326" i="4" s="1"/>
  <c r="BP326" i="4" s="1"/>
  <c r="BQ326" i="4" s="1"/>
  <c r="BM327" i="4" s="1"/>
  <c r="BP327" i="4" s="1"/>
  <c r="BQ327" i="4" s="1"/>
  <c r="BM328" i="4" s="1"/>
  <c r="BP328" i="4" s="1"/>
  <c r="BQ328" i="4" s="1"/>
  <c r="BM329" i="4" s="1"/>
  <c r="BP329" i="4" s="1"/>
  <c r="BQ329" i="4" s="1"/>
  <c r="BM330" i="4" s="1"/>
  <c r="BP330" i="4" s="1"/>
  <c r="BQ330" i="4" s="1"/>
  <c r="BM331" i="4" s="1"/>
  <c r="BP331" i="4" s="1"/>
  <c r="BQ331" i="4" s="1"/>
  <c r="BM332" i="4" s="1"/>
  <c r="BP332" i="4" s="1"/>
  <c r="BQ332" i="4" s="1"/>
  <c r="BM333" i="4" s="1"/>
  <c r="BP333" i="4" s="1"/>
  <c r="BQ333" i="4" s="1"/>
  <c r="BM334" i="4" s="1"/>
  <c r="BP334" i="4" s="1"/>
  <c r="BQ334" i="4" s="1"/>
  <c r="BM335" i="4" s="1"/>
  <c r="BP335" i="4" s="1"/>
  <c r="BQ335" i="4" s="1"/>
  <c r="BM336" i="4" s="1"/>
  <c r="BP336" i="4" s="1"/>
  <c r="BQ336" i="4" s="1"/>
  <c r="BM337" i="4" s="1"/>
  <c r="BP337" i="4" s="1"/>
  <c r="BQ337" i="4" s="1"/>
  <c r="BM338" i="4" s="1"/>
  <c r="BP338" i="4" s="1"/>
  <c r="BQ338" i="4" s="1"/>
  <c r="BM339" i="4" s="1"/>
  <c r="BD17" i="4"/>
  <c r="AZ17" i="4"/>
  <c r="BG17" i="4"/>
  <c r="F719" i="3"/>
  <c r="D720" i="3"/>
  <c r="BP339" i="4" l="1"/>
  <c r="BQ339" i="4" s="1"/>
  <c r="BM340" i="4" s="1"/>
  <c r="BI17" i="4"/>
  <c r="BF17" i="4"/>
  <c r="BB18" i="4"/>
  <c r="F720" i="3"/>
  <c r="D721" i="3"/>
  <c r="BP340" i="4" l="1"/>
  <c r="BQ340" i="4" s="1"/>
  <c r="BM341" i="4" s="1"/>
  <c r="BP341" i="4" s="1"/>
  <c r="BQ341" i="4" s="1"/>
  <c r="BM342" i="4" s="1"/>
  <c r="BP342" i="4" s="1"/>
  <c r="BQ342" i="4" s="1"/>
  <c r="BM343" i="4" s="1"/>
  <c r="BP343" i="4" s="1"/>
  <c r="BQ343" i="4" s="1"/>
  <c r="BM344" i="4" s="1"/>
  <c r="BP344" i="4" s="1"/>
  <c r="BQ344" i="4" s="1"/>
  <c r="BM345" i="4" s="1"/>
  <c r="BP345" i="4" s="1"/>
  <c r="BQ345" i="4" s="1"/>
  <c r="BM346" i="4" s="1"/>
  <c r="BP346" i="4" s="1"/>
  <c r="BQ346" i="4" s="1"/>
  <c r="BM347" i="4" s="1"/>
  <c r="BP347" i="4" s="1"/>
  <c r="BQ347" i="4" s="1"/>
  <c r="BM348" i="4" s="1"/>
  <c r="BP348" i="4" s="1"/>
  <c r="BQ348" i="4" s="1"/>
  <c r="BM349" i="4" s="1"/>
  <c r="BP349" i="4" s="1"/>
  <c r="BQ349" i="4" s="1"/>
  <c r="BM350" i="4" s="1"/>
  <c r="BP350" i="4" s="1"/>
  <c r="BQ350" i="4" s="1"/>
  <c r="BM351" i="4" s="1"/>
  <c r="BD18" i="4"/>
  <c r="BI18" i="4" s="1"/>
  <c r="AZ18" i="4"/>
  <c r="BG18" i="4"/>
  <c r="D722" i="3"/>
  <c r="F721" i="3"/>
  <c r="BB19" i="4" l="1"/>
  <c r="BF18" i="4"/>
  <c r="BP351" i="4"/>
  <c r="BQ351" i="4" s="1"/>
  <c r="BM352" i="4" s="1"/>
  <c r="BP352" i="4" s="1"/>
  <c r="BQ352" i="4" s="1"/>
  <c r="BM353" i="4" s="1"/>
  <c r="BP353" i="4" s="1"/>
  <c r="BQ353" i="4" s="1"/>
  <c r="BM354" i="4" s="1"/>
  <c r="BP354" i="4" s="1"/>
  <c r="BQ354" i="4" s="1"/>
  <c r="BM355" i="4" s="1"/>
  <c r="BP355" i="4" s="1"/>
  <c r="BQ355" i="4" s="1"/>
  <c r="BM356" i="4" s="1"/>
  <c r="BP356" i="4" s="1"/>
  <c r="BQ356" i="4" s="1"/>
  <c r="BM357" i="4" s="1"/>
  <c r="BP357" i="4" s="1"/>
  <c r="BQ357" i="4" s="1"/>
  <c r="BM358" i="4" s="1"/>
  <c r="BP358" i="4" s="1"/>
  <c r="BQ358" i="4" s="1"/>
  <c r="BM359" i="4" s="1"/>
  <c r="BP359" i="4" s="1"/>
  <c r="BQ359" i="4" s="1"/>
  <c r="BM360" i="4" s="1"/>
  <c r="BP360" i="4" s="1"/>
  <c r="BQ360" i="4" s="1"/>
  <c r="BM361" i="4" s="1"/>
  <c r="BP361" i="4" s="1"/>
  <c r="BQ361" i="4" s="1"/>
  <c r="BM362" i="4" s="1"/>
  <c r="BP362" i="4" s="1"/>
  <c r="BQ362" i="4" s="1"/>
  <c r="BM363" i="4" s="1"/>
  <c r="BP363" i="4" s="1"/>
  <c r="BQ363" i="4" s="1"/>
  <c r="BM364" i="4" s="1"/>
  <c r="BP364" i="4" s="1"/>
  <c r="BQ364" i="4" s="1"/>
  <c r="BM365" i="4" s="1"/>
  <c r="BP365" i="4" s="1"/>
  <c r="BQ365" i="4" s="1"/>
  <c r="BM366" i="4" s="1"/>
  <c r="BP366" i="4" s="1"/>
  <c r="BQ366" i="4" s="1"/>
  <c r="BM367" i="4" s="1"/>
  <c r="BP367" i="4" s="1"/>
  <c r="BQ367" i="4" s="1"/>
  <c r="BM368" i="4" s="1"/>
  <c r="BP368" i="4" s="1"/>
  <c r="BQ368" i="4" s="1"/>
  <c r="BM369" i="4" s="1"/>
  <c r="BP369" i="4" s="1"/>
  <c r="BQ369" i="4" s="1"/>
  <c r="BM370" i="4" s="1"/>
  <c r="BP370" i="4" s="1"/>
  <c r="BQ370" i="4" s="1"/>
  <c r="BM371" i="4" s="1"/>
  <c r="BP371" i="4" s="1"/>
  <c r="BQ371" i="4" s="1"/>
  <c r="BM372" i="4" s="1"/>
  <c r="BP372" i="4" s="1"/>
  <c r="BQ372" i="4" s="1"/>
  <c r="BM373" i="4" s="1"/>
  <c r="BP373" i="4" s="1"/>
  <c r="BQ373" i="4" s="1"/>
  <c r="BM374" i="4" s="1"/>
  <c r="BP374" i="4" s="1"/>
  <c r="BQ374" i="4" s="1"/>
  <c r="BM375" i="4" s="1"/>
  <c r="BP375" i="4" s="1"/>
  <c r="BQ375" i="4" s="1"/>
  <c r="BM376" i="4" s="1"/>
  <c r="BP376" i="4" s="1"/>
  <c r="BQ376" i="4" s="1"/>
  <c r="BM377" i="4" s="1"/>
  <c r="BP377" i="4" s="1"/>
  <c r="BQ377" i="4" s="1"/>
  <c r="BM378" i="4" s="1"/>
  <c r="BP378" i="4" s="1"/>
  <c r="BQ378" i="4" s="1"/>
  <c r="BM379" i="4" s="1"/>
  <c r="BP379" i="4" s="1"/>
  <c r="BQ379" i="4" s="1"/>
  <c r="BM380" i="4" s="1"/>
  <c r="BP380" i="4" s="1"/>
  <c r="BQ380" i="4" s="1"/>
  <c r="BM381" i="4" s="1"/>
  <c r="BP381" i="4" s="1"/>
  <c r="BQ381" i="4" s="1"/>
  <c r="BM382" i="4" s="1"/>
  <c r="BP382" i="4" s="1"/>
  <c r="BQ382" i="4" s="1"/>
  <c r="BM383" i="4" s="1"/>
  <c r="BP383" i="4" s="1"/>
  <c r="BQ383" i="4" s="1"/>
  <c r="BM384" i="4" s="1"/>
  <c r="BP384" i="4" s="1"/>
  <c r="BQ384" i="4" s="1"/>
  <c r="BM385" i="4" s="1"/>
  <c r="BP385" i="4" s="1"/>
  <c r="BQ385" i="4" s="1"/>
  <c r="BM386" i="4" s="1"/>
  <c r="BP386" i="4" s="1"/>
  <c r="BQ386" i="4" s="1"/>
  <c r="BM387" i="4" s="1"/>
  <c r="BP387" i="4" s="1"/>
  <c r="BQ387" i="4" s="1"/>
  <c r="BM388" i="4" s="1"/>
  <c r="BP388" i="4" s="1"/>
  <c r="BQ388" i="4" s="1"/>
  <c r="BM389" i="4" s="1"/>
  <c r="BP389" i="4" s="1"/>
  <c r="BQ389" i="4" s="1"/>
  <c r="BM390" i="4" s="1"/>
  <c r="BP390" i="4" s="1"/>
  <c r="BQ390" i="4" s="1"/>
  <c r="BM391" i="4" s="1"/>
  <c r="BP391" i="4" s="1"/>
  <c r="BQ391" i="4" s="1"/>
  <c r="BM392" i="4" s="1"/>
  <c r="BP392" i="4" s="1"/>
  <c r="BQ392" i="4" s="1"/>
  <c r="BM393" i="4" s="1"/>
  <c r="BP393" i="4" s="1"/>
  <c r="BQ393" i="4" s="1"/>
  <c r="BM394" i="4" s="1"/>
  <c r="BP394" i="4" s="1"/>
  <c r="BQ394" i="4" s="1"/>
  <c r="BM395" i="4" s="1"/>
  <c r="BP395" i="4" s="1"/>
  <c r="BQ395" i="4" s="1"/>
  <c r="BM396" i="4" s="1"/>
  <c r="BP396" i="4" s="1"/>
  <c r="BQ396" i="4" s="1"/>
  <c r="BM397" i="4" s="1"/>
  <c r="BP397" i="4" s="1"/>
  <c r="BQ397" i="4" s="1"/>
  <c r="BM398" i="4" s="1"/>
  <c r="BP398" i="4" s="1"/>
  <c r="BQ398" i="4" s="1"/>
  <c r="BM399" i="4" s="1"/>
  <c r="BP399" i="4" s="1"/>
  <c r="BQ399" i="4" s="1"/>
  <c r="BM400" i="4" s="1"/>
  <c r="BP400" i="4" s="1"/>
  <c r="BQ400" i="4" s="1"/>
  <c r="BM401" i="4" s="1"/>
  <c r="BP401" i="4" s="1"/>
  <c r="BQ401" i="4" s="1"/>
  <c r="BM402" i="4" s="1"/>
  <c r="BP402" i="4" s="1"/>
  <c r="BQ402" i="4" s="1"/>
  <c r="BM403" i="4" s="1"/>
  <c r="BP403" i="4" s="1"/>
  <c r="BQ403" i="4" s="1"/>
  <c r="BM404" i="4" s="1"/>
  <c r="BP404" i="4" s="1"/>
  <c r="BQ404" i="4" s="1"/>
  <c r="BM405" i="4" s="1"/>
  <c r="BD19" i="4"/>
  <c r="BG19" i="4"/>
  <c r="AZ19" i="4"/>
  <c r="BF19" i="4"/>
  <c r="D723" i="3"/>
  <c r="F722" i="3"/>
  <c r="BP405" i="4" l="1"/>
  <c r="BQ405" i="4" s="1"/>
  <c r="BM406" i="4" s="1"/>
  <c r="BP406" i="4" s="1"/>
  <c r="BQ406" i="4" s="1"/>
  <c r="BM407" i="4" s="1"/>
  <c r="BP407" i="4" s="1"/>
  <c r="BQ407" i="4" s="1"/>
  <c r="BM408" i="4" s="1"/>
  <c r="BP408" i="4" s="1"/>
  <c r="BQ408" i="4" s="1"/>
  <c r="BM409" i="4" s="1"/>
  <c r="BP409" i="4" s="1"/>
  <c r="BQ409" i="4" s="1"/>
  <c r="BM410" i="4" s="1"/>
  <c r="BP410" i="4" s="1"/>
  <c r="BQ410" i="4" s="1"/>
  <c r="BM411" i="4" s="1"/>
  <c r="BP411" i="4" s="1"/>
  <c r="BQ411" i="4" s="1"/>
  <c r="BM412" i="4" s="1"/>
  <c r="BP412" i="4" s="1"/>
  <c r="BQ412" i="4" s="1"/>
  <c r="BM413" i="4" s="1"/>
  <c r="BI19" i="4"/>
  <c r="BB20" i="4"/>
  <c r="D724" i="3"/>
  <c r="F723" i="3"/>
  <c r="BP413" i="4" l="1"/>
  <c r="BQ413" i="4" s="1"/>
  <c r="BM414" i="4" s="1"/>
  <c r="BP414" i="4" s="1"/>
  <c r="BQ414" i="4" s="1"/>
  <c r="BM415" i="4" s="1"/>
  <c r="BP415" i="4" s="1"/>
  <c r="BQ415" i="4" s="1"/>
  <c r="BM416" i="4" s="1"/>
  <c r="BP416" i="4" s="1"/>
  <c r="BQ416" i="4" s="1"/>
  <c r="BM417" i="4" s="1"/>
  <c r="BP417" i="4" s="1"/>
  <c r="BQ417" i="4" s="1"/>
  <c r="BM418" i="4" s="1"/>
  <c r="BP418" i="4" s="1"/>
  <c r="BQ418" i="4" s="1"/>
  <c r="BM419" i="4" s="1"/>
  <c r="BP419" i="4" s="1"/>
  <c r="BQ419" i="4" s="1"/>
  <c r="BM420" i="4" s="1"/>
  <c r="BP420" i="4" s="1"/>
  <c r="BQ420" i="4" s="1"/>
  <c r="BM421" i="4" s="1"/>
  <c r="BP421" i="4" s="1"/>
  <c r="BQ421" i="4" s="1"/>
  <c r="BM422" i="4" s="1"/>
  <c r="BP422" i="4" s="1"/>
  <c r="BQ422" i="4" s="1"/>
  <c r="BM423" i="4" s="1"/>
  <c r="BP423" i="4" s="1"/>
  <c r="BQ423" i="4" s="1"/>
  <c r="BM424" i="4" s="1"/>
  <c r="AZ20" i="4"/>
  <c r="BD20" i="4"/>
  <c r="BG20" i="4"/>
  <c r="D725" i="3"/>
  <c r="F724" i="3"/>
  <c r="BP424" i="4" l="1"/>
  <c r="BQ424" i="4" s="1"/>
  <c r="BM425" i="4" s="1"/>
  <c r="BP425" i="4" s="1"/>
  <c r="BQ425" i="4" s="1"/>
  <c r="BM426" i="4" s="1"/>
  <c r="BF20" i="4"/>
  <c r="BI20" i="4"/>
  <c r="BB21" i="4"/>
  <c r="D726" i="3"/>
  <c r="F725" i="3"/>
  <c r="BP426" i="4" l="1"/>
  <c r="BQ426" i="4" s="1"/>
  <c r="BM427" i="4" s="1"/>
  <c r="BP427" i="4" s="1"/>
  <c r="BQ427" i="4" s="1"/>
  <c r="BM428" i="4" s="1"/>
  <c r="AZ21" i="4"/>
  <c r="BD21" i="4"/>
  <c r="BB22" i="4" s="1"/>
  <c r="BG21" i="4"/>
  <c r="F726" i="3"/>
  <c r="D727" i="3"/>
  <c r="BP428" i="4" l="1"/>
  <c r="BQ428" i="4" s="1"/>
  <c r="BM429" i="4" s="1"/>
  <c r="BP429" i="4" s="1"/>
  <c r="BQ429" i="4" s="1"/>
  <c r="BM430" i="4" s="1"/>
  <c r="BP430" i="4" s="1"/>
  <c r="BQ430" i="4" s="1"/>
  <c r="BM431" i="4" s="1"/>
  <c r="BP431" i="4" s="1"/>
  <c r="BQ431" i="4" s="1"/>
  <c r="BM432" i="4" s="1"/>
  <c r="BP432" i="4" s="1"/>
  <c r="BQ432" i="4" s="1"/>
  <c r="BM433" i="4" s="1"/>
  <c r="BP433" i="4" s="1"/>
  <c r="BQ433" i="4" s="1"/>
  <c r="BM434" i="4" s="1"/>
  <c r="BP434" i="4" s="1"/>
  <c r="BQ434" i="4" s="1"/>
  <c r="BM435" i="4" s="1"/>
  <c r="BP435" i="4" s="1"/>
  <c r="BQ435" i="4" s="1"/>
  <c r="BM436" i="4" s="1"/>
  <c r="BP436" i="4" s="1"/>
  <c r="BQ436" i="4" s="1"/>
  <c r="BM437" i="4" s="1"/>
  <c r="BP437" i="4" s="1"/>
  <c r="BQ437" i="4" s="1"/>
  <c r="BM438" i="4" s="1"/>
  <c r="BP438" i="4" s="1"/>
  <c r="BQ438" i="4" s="1"/>
  <c r="BM439" i="4" s="1"/>
  <c r="BP439" i="4" s="1"/>
  <c r="BQ439" i="4" s="1"/>
  <c r="BM440" i="4" s="1"/>
  <c r="BP440" i="4" s="1"/>
  <c r="BQ440" i="4" s="1"/>
  <c r="BM441" i="4" s="1"/>
  <c r="BP441" i="4" s="1"/>
  <c r="BQ441" i="4" s="1"/>
  <c r="BM442" i="4" s="1"/>
  <c r="BP442" i="4" s="1"/>
  <c r="BQ442" i="4" s="1"/>
  <c r="BM443" i="4" s="1"/>
  <c r="BP443" i="4" s="1"/>
  <c r="BQ443" i="4" s="1"/>
  <c r="BM444" i="4" s="1"/>
  <c r="BP444" i="4" s="1"/>
  <c r="BQ444" i="4" s="1"/>
  <c r="BM445" i="4" s="1"/>
  <c r="AZ22" i="4"/>
  <c r="BD22" i="4"/>
  <c r="BG22" i="4"/>
  <c r="BF21" i="4"/>
  <c r="BI21" i="4"/>
  <c r="D728" i="3"/>
  <c r="F727" i="3"/>
  <c r="BP445" i="4" l="1"/>
  <c r="BQ445" i="4" s="1"/>
  <c r="BM446" i="4" s="1"/>
  <c r="BP446" i="4" s="1"/>
  <c r="BQ446" i="4" s="1"/>
  <c r="BM447" i="4" s="1"/>
  <c r="BF22" i="4"/>
  <c r="BI22" i="4"/>
  <c r="BB23" i="4"/>
  <c r="D729" i="3"/>
  <c r="F728" i="3"/>
  <c r="BP447" i="4" l="1"/>
  <c r="BQ447" i="4" s="1"/>
  <c r="BM448" i="4" s="1"/>
  <c r="BP448" i="4" s="1"/>
  <c r="BQ448" i="4" s="1"/>
  <c r="BM449" i="4" s="1"/>
  <c r="BP449" i="4" s="1"/>
  <c r="BQ449" i="4" s="1"/>
  <c r="BM450" i="4" s="1"/>
  <c r="BP450" i="4" s="1"/>
  <c r="BQ450" i="4" s="1"/>
  <c r="BM451" i="4" s="1"/>
  <c r="BP451" i="4" s="1"/>
  <c r="BQ451" i="4" s="1"/>
  <c r="BM452" i="4" s="1"/>
  <c r="BP452" i="4" s="1"/>
  <c r="BQ452" i="4" s="1"/>
  <c r="BM453" i="4" s="1"/>
  <c r="BP453" i="4" s="1"/>
  <c r="BQ453" i="4" s="1"/>
  <c r="BM454" i="4" s="1"/>
  <c r="BP454" i="4" s="1"/>
  <c r="BQ454" i="4" s="1"/>
  <c r="BM455" i="4" s="1"/>
  <c r="BP455" i="4" s="1"/>
  <c r="BQ455" i="4" s="1"/>
  <c r="BM456" i="4" s="1"/>
  <c r="BP456" i="4" s="1"/>
  <c r="BQ456" i="4" s="1"/>
  <c r="BM457" i="4" s="1"/>
  <c r="BP457" i="4" s="1"/>
  <c r="BQ457" i="4" s="1"/>
  <c r="BM458" i="4" s="1"/>
  <c r="BG23" i="4"/>
  <c r="BD23" i="4"/>
  <c r="AZ23" i="4"/>
  <c r="D730" i="3"/>
  <c r="F729" i="3"/>
  <c r="BP458" i="4" l="1"/>
  <c r="BQ458" i="4" s="1"/>
  <c r="BM459" i="4" s="1"/>
  <c r="BP459" i="4" s="1"/>
  <c r="BQ459" i="4" s="1"/>
  <c r="BM460" i="4" s="1"/>
  <c r="BP460" i="4" s="1"/>
  <c r="BQ460" i="4" s="1"/>
  <c r="BM461" i="4" s="1"/>
  <c r="BP461" i="4" s="1"/>
  <c r="BQ461" i="4" s="1"/>
  <c r="BM462" i="4" s="1"/>
  <c r="BP462" i="4" s="1"/>
  <c r="BQ462" i="4" s="1"/>
  <c r="BM463" i="4" s="1"/>
  <c r="BP463" i="4" s="1"/>
  <c r="BQ463" i="4" s="1"/>
  <c r="BM464" i="4" s="1"/>
  <c r="BP464" i="4" s="1"/>
  <c r="BQ464" i="4" s="1"/>
  <c r="BM465" i="4" s="1"/>
  <c r="BP465" i="4" s="1"/>
  <c r="BQ465" i="4" s="1"/>
  <c r="BM466" i="4" s="1"/>
  <c r="BP466" i="4" s="1"/>
  <c r="BQ466" i="4" s="1"/>
  <c r="BM467" i="4" s="1"/>
  <c r="BP467" i="4" s="1"/>
  <c r="BQ467" i="4" s="1"/>
  <c r="BM468" i="4" s="1"/>
  <c r="BP468" i="4" s="1"/>
  <c r="BQ468" i="4" s="1"/>
  <c r="BM469" i="4" s="1"/>
  <c r="BP469" i="4" s="1"/>
  <c r="BQ469" i="4" s="1"/>
  <c r="BM470" i="4" s="1"/>
  <c r="BP470" i="4" s="1"/>
  <c r="BQ470" i="4" s="1"/>
  <c r="BM471" i="4" s="1"/>
  <c r="BP471" i="4" s="1"/>
  <c r="BQ471" i="4" s="1"/>
  <c r="BM472" i="4" s="1"/>
  <c r="BP472" i="4" s="1"/>
  <c r="BQ472" i="4" s="1"/>
  <c r="BM473" i="4" s="1"/>
  <c r="BP473" i="4" s="1"/>
  <c r="BQ473" i="4" s="1"/>
  <c r="BM474" i="4" s="1"/>
  <c r="BP474" i="4" s="1"/>
  <c r="BQ474" i="4" s="1"/>
  <c r="BM475" i="4" s="1"/>
  <c r="BB24" i="4"/>
  <c r="BI23" i="4"/>
  <c r="BF23" i="4"/>
  <c r="D731" i="3"/>
  <c r="F730" i="3"/>
  <c r="BP475" i="4" l="1"/>
  <c r="BQ475" i="4" s="1"/>
  <c r="BM476" i="4" s="1"/>
  <c r="AZ24" i="4"/>
  <c r="BG24" i="4"/>
  <c r="BD24" i="4"/>
  <c r="BF24" i="4" s="1"/>
  <c r="D732" i="3"/>
  <c r="F731" i="3"/>
  <c r="BP476" i="4" l="1"/>
  <c r="BQ476" i="4" s="1"/>
  <c r="BM477" i="4" s="1"/>
  <c r="BI24" i="4"/>
  <c r="BB25" i="4"/>
  <c r="D733" i="3"/>
  <c r="F732" i="3"/>
  <c r="BP477" i="4" l="1"/>
  <c r="BQ477" i="4" s="1"/>
  <c r="BM478" i="4" s="1"/>
  <c r="AZ25" i="4"/>
  <c r="BG25" i="4"/>
  <c r="BD25" i="4"/>
  <c r="D734" i="3"/>
  <c r="F733" i="3"/>
  <c r="BP478" i="4" l="1"/>
  <c r="BQ478" i="4" s="1"/>
  <c r="BM479" i="4" s="1"/>
  <c r="BI25" i="4"/>
  <c r="BF25" i="4"/>
  <c r="BB26" i="4"/>
  <c r="D735" i="3"/>
  <c r="F734" i="3"/>
  <c r="BP479" i="4" l="1"/>
  <c r="BQ479" i="4" s="1"/>
  <c r="BM480" i="4" s="1"/>
  <c r="BP480" i="4" s="1"/>
  <c r="BQ480" i="4" s="1"/>
  <c r="BM481" i="4" s="1"/>
  <c r="BD26" i="4"/>
  <c r="BI26" i="4" s="1"/>
  <c r="BG26" i="4"/>
  <c r="AZ26" i="4"/>
  <c r="D736" i="3"/>
  <c r="F735" i="3"/>
  <c r="BB27" i="4" l="1"/>
  <c r="BG27" i="4" s="1"/>
  <c r="BP481" i="4"/>
  <c r="BQ481" i="4" s="1"/>
  <c r="BM482" i="4" s="1"/>
  <c r="BP482" i="4" s="1"/>
  <c r="BQ482" i="4" s="1"/>
  <c r="BM483" i="4" s="1"/>
  <c r="BF26" i="4"/>
  <c r="F736" i="3"/>
  <c r="D737" i="3"/>
  <c r="BD27" i="4" l="1"/>
  <c r="BB28" i="4" s="1"/>
  <c r="AZ27" i="4"/>
  <c r="BP483" i="4"/>
  <c r="BQ483" i="4" s="1"/>
  <c r="BM484" i="4" s="1"/>
  <c r="D738" i="3"/>
  <c r="F737" i="3"/>
  <c r="BF27" i="4" l="1"/>
  <c r="BI27" i="4"/>
  <c r="BP484" i="4"/>
  <c r="BQ484" i="4" s="1"/>
  <c r="BM485" i="4" s="1"/>
  <c r="BG28" i="4"/>
  <c r="BD28" i="4"/>
  <c r="BI28" i="4" s="1"/>
  <c r="AZ28" i="4"/>
  <c r="D739" i="3"/>
  <c r="F738" i="3"/>
  <c r="BB29" i="4" l="1"/>
  <c r="BD29" i="4" s="1"/>
  <c r="BP485" i="4"/>
  <c r="BQ485" i="4" s="1"/>
  <c r="BM486" i="4" s="1"/>
  <c r="BF28" i="4"/>
  <c r="D740" i="3"/>
  <c r="F739" i="3"/>
  <c r="BG29" i="4" l="1"/>
  <c r="AZ29" i="4"/>
  <c r="BP486" i="4"/>
  <c r="BQ486" i="4" s="1"/>
  <c r="BM487" i="4" s="1"/>
  <c r="BF29" i="4"/>
  <c r="BI29" i="4"/>
  <c r="BB30" i="4"/>
  <c r="D741" i="3"/>
  <c r="F740" i="3"/>
  <c r="BP487" i="4" l="1"/>
  <c r="BQ487" i="4" s="1"/>
  <c r="BM488" i="4" s="1"/>
  <c r="AZ30" i="4"/>
  <c r="BG30" i="4"/>
  <c r="BD30" i="4"/>
  <c r="BB31" i="4" s="1"/>
  <c r="D742" i="3"/>
  <c r="F741" i="3"/>
  <c r="BP488" i="4" l="1"/>
  <c r="BQ488" i="4" s="1"/>
  <c r="BM489" i="4" s="1"/>
  <c r="AZ31" i="4"/>
  <c r="BD31" i="4"/>
  <c r="BI31" i="4" s="1"/>
  <c r="BG31" i="4"/>
  <c r="BF30" i="4"/>
  <c r="BI30" i="4"/>
  <c r="D743" i="3"/>
  <c r="F742" i="3"/>
  <c r="BF31" i="4" l="1"/>
  <c r="BP489" i="4"/>
  <c r="BQ489" i="4" s="1"/>
  <c r="BM490" i="4" s="1"/>
  <c r="BB32" i="4"/>
  <c r="AZ32" i="4" s="1"/>
  <c r="F743" i="3"/>
  <c r="D744" i="3"/>
  <c r="BD32" i="4" l="1"/>
  <c r="BI32" i="4" s="1"/>
  <c r="BG32" i="4"/>
  <c r="BP490" i="4"/>
  <c r="BQ490" i="4" s="1"/>
  <c r="BM491" i="4" s="1"/>
  <c r="BP491" i="4" s="1"/>
  <c r="BQ491" i="4" s="1"/>
  <c r="BM492" i="4" s="1"/>
  <c r="F744" i="3"/>
  <c r="D745" i="3"/>
  <c r="BF32" i="4" l="1"/>
  <c r="BB33" i="4"/>
  <c r="BP492" i="4"/>
  <c r="BQ492" i="4" s="1"/>
  <c r="BM493" i="4" s="1"/>
  <c r="D746" i="3"/>
  <c r="F746" i="3" s="1"/>
  <c r="F745" i="3"/>
  <c r="BG33" i="4" l="1"/>
  <c r="AZ33" i="4"/>
  <c r="BD33" i="4"/>
  <c r="BP493" i="4"/>
  <c r="BQ493" i="4" s="1"/>
  <c r="BM494" i="4" s="1"/>
  <c r="BI33" i="4" l="1"/>
  <c r="BF33" i="4"/>
  <c r="BB34" i="4"/>
  <c r="BP494" i="4"/>
  <c r="BQ494" i="4" s="1"/>
  <c r="BM495" i="4" s="1"/>
  <c r="AZ34" i="4" l="1"/>
  <c r="BG34" i="4"/>
  <c r="BD34" i="4"/>
  <c r="BP495" i="4"/>
  <c r="BQ495" i="4" s="1"/>
  <c r="BM496" i="4" s="1"/>
  <c r="BI34" i="4" l="1"/>
  <c r="BF34" i="4"/>
  <c r="BB35" i="4"/>
  <c r="BP496" i="4"/>
  <c r="BQ496" i="4" s="1"/>
  <c r="BM497" i="4" s="1"/>
  <c r="BP497" i="4" s="1"/>
  <c r="BQ497" i="4" s="1"/>
  <c r="BM498" i="4" s="1"/>
  <c r="AZ35" i="4" l="1"/>
  <c r="BG35" i="4"/>
  <c r="BD35" i="4"/>
  <c r="BP498" i="4"/>
  <c r="BQ498" i="4" s="1"/>
  <c r="BM499" i="4" s="1"/>
  <c r="BI35" i="4" l="1"/>
  <c r="BB36" i="4"/>
  <c r="BF35" i="4"/>
  <c r="BP499" i="4"/>
  <c r="BQ499" i="4" s="1"/>
  <c r="BM500" i="4" s="1"/>
  <c r="BG36" i="4" l="1"/>
  <c r="BD36" i="4"/>
  <c r="AZ36" i="4"/>
  <c r="BP500" i="4"/>
  <c r="BQ500" i="4" s="1"/>
  <c r="BM501" i="4" s="1"/>
  <c r="BP501" i="4" s="1"/>
  <c r="BQ501" i="4" s="1"/>
  <c r="BM502" i="4" s="1"/>
  <c r="BP502" i="4" s="1"/>
  <c r="BQ502" i="4" s="1"/>
  <c r="BM503" i="4" s="1"/>
  <c r="BI36" i="4" l="1"/>
  <c r="BB37" i="4"/>
  <c r="BF36" i="4"/>
  <c r="BP503" i="4"/>
  <c r="BQ503" i="4" s="1"/>
  <c r="BM504" i="4" s="1"/>
  <c r="BG37" i="4" l="1"/>
  <c r="AZ37" i="4"/>
  <c r="BD37" i="4"/>
  <c r="BP504" i="4"/>
  <c r="BQ504" i="4" s="1"/>
  <c r="BM505" i="4" s="1"/>
  <c r="BI37" i="4" l="1"/>
  <c r="BF37" i="4"/>
  <c r="BB38" i="4"/>
  <c r="BP505" i="4"/>
  <c r="BQ505" i="4" s="1"/>
  <c r="BM506" i="4" s="1"/>
  <c r="BG38" i="4" l="1"/>
  <c r="BD38" i="4"/>
  <c r="AZ38" i="4"/>
  <c r="BP506" i="4"/>
  <c r="BQ506" i="4" s="1"/>
  <c r="BM507" i="4" s="1"/>
  <c r="BB39" i="4" l="1"/>
  <c r="BI38" i="4"/>
  <c r="BF38" i="4"/>
  <c r="BP507" i="4"/>
  <c r="BQ507" i="4" s="1"/>
  <c r="BM508" i="4" s="1"/>
  <c r="BP508" i="4" s="1"/>
  <c r="BQ508" i="4" s="1"/>
  <c r="BM509" i="4" s="1"/>
  <c r="AZ39" i="4" l="1"/>
  <c r="BG39" i="4"/>
  <c r="BD39" i="4"/>
  <c r="BI39" i="4" s="1"/>
  <c r="BP509" i="4"/>
  <c r="BQ509" i="4" s="1"/>
  <c r="BM510" i="4" s="1"/>
  <c r="BB40" i="4" l="1"/>
  <c r="AZ40" i="4" s="1"/>
  <c r="BF39" i="4"/>
  <c r="BP510" i="4"/>
  <c r="BQ510" i="4" s="1"/>
  <c r="BM511" i="4" s="1"/>
  <c r="BG40" i="4" l="1"/>
  <c r="BD40" i="4"/>
  <c r="BP511" i="4"/>
  <c r="BQ511" i="4" s="1"/>
  <c r="BM512" i="4" s="1"/>
  <c r="BI40" i="4" l="1"/>
  <c r="BB41" i="4"/>
  <c r="BF40" i="4"/>
  <c r="BP512" i="4"/>
  <c r="BQ512" i="4" s="1"/>
  <c r="BM513" i="4" s="1"/>
  <c r="AZ41" i="4" l="1"/>
  <c r="BD41" i="4"/>
  <c r="BG41" i="4"/>
  <c r="BP513" i="4"/>
  <c r="BQ513" i="4" s="1"/>
  <c r="BM514" i="4" s="1"/>
  <c r="BP514" i="4" s="1"/>
  <c r="BQ514" i="4" s="1"/>
  <c r="BM515" i="4" s="1"/>
  <c r="BB42" i="4" l="1"/>
  <c r="BF41" i="4"/>
  <c r="BI41" i="4"/>
  <c r="BP515" i="4"/>
  <c r="BQ515" i="4" s="1"/>
  <c r="BM516" i="4" s="1"/>
  <c r="BG42" i="4" l="1"/>
  <c r="AZ42" i="4"/>
  <c r="BD42" i="4"/>
  <c r="BP516" i="4"/>
  <c r="BQ516" i="4" s="1"/>
  <c r="BM517" i="4" s="1"/>
  <c r="BP517" i="4" s="1"/>
  <c r="BQ517" i="4" s="1"/>
  <c r="BM518" i="4" s="1"/>
  <c r="BP518" i="4" s="1"/>
  <c r="BQ518" i="4" s="1"/>
  <c r="BM519" i="4" s="1"/>
  <c r="BP519" i="4" s="1"/>
  <c r="BQ519" i="4" s="1"/>
  <c r="BM520" i="4" s="1"/>
  <c r="BP520" i="4" s="1"/>
  <c r="BQ520" i="4" s="1"/>
  <c r="BM521" i="4" s="1"/>
  <c r="BP521" i="4" s="1"/>
  <c r="BQ521" i="4" s="1"/>
  <c r="BM522" i="4" s="1"/>
  <c r="BF42" i="4" l="1"/>
  <c r="BI42" i="4"/>
  <c r="BB43" i="4"/>
  <c r="BP522" i="4"/>
  <c r="BQ522" i="4" s="1"/>
  <c r="BM523" i="4" s="1"/>
  <c r="BP523" i="4" s="1"/>
  <c r="BQ523" i="4" s="1"/>
  <c r="BM524" i="4" s="1"/>
  <c r="BP524" i="4" s="1"/>
  <c r="BQ524" i="4" s="1"/>
  <c r="BM525" i="4" s="1"/>
  <c r="BD43" i="4" l="1"/>
  <c r="BG43" i="4"/>
  <c r="AZ43" i="4"/>
  <c r="BP525" i="4"/>
  <c r="BQ525" i="4" s="1"/>
  <c r="BM526" i="4" s="1"/>
  <c r="BI43" i="4" l="1"/>
  <c r="BB44" i="4"/>
  <c r="BF43" i="4"/>
  <c r="BP526" i="4"/>
  <c r="BQ526" i="4" s="1"/>
  <c r="BM527" i="4" s="1"/>
  <c r="AZ44" i="4" l="1"/>
  <c r="BD44" i="4"/>
  <c r="BG44" i="4"/>
  <c r="BP527" i="4"/>
  <c r="BQ527" i="4" s="1"/>
  <c r="BM528" i="4" s="1"/>
  <c r="BB45" i="4" l="1"/>
  <c r="BI44" i="4"/>
  <c r="BF44" i="4"/>
  <c r="BP528" i="4"/>
  <c r="BQ528" i="4" s="1"/>
  <c r="BM529" i="4" s="1"/>
  <c r="BD45" i="4" l="1"/>
  <c r="BG45" i="4"/>
  <c r="AZ45" i="4"/>
  <c r="BP529" i="4"/>
  <c r="BQ529" i="4" s="1"/>
  <c r="BM530" i="4" s="1"/>
  <c r="BB46" i="4" l="1"/>
  <c r="BI45" i="4"/>
  <c r="BF45" i="4"/>
  <c r="BP530" i="4"/>
  <c r="BQ530" i="4" s="1"/>
  <c r="BM531" i="4" s="1"/>
  <c r="BG46" i="4" l="1"/>
  <c r="BD46" i="4"/>
  <c r="AZ46" i="4"/>
  <c r="BP531" i="4"/>
  <c r="BQ531" i="4" s="1"/>
  <c r="BM532" i="4" s="1"/>
  <c r="BI46" i="4" l="1"/>
  <c r="BB47" i="4"/>
  <c r="BF46" i="4"/>
  <c r="BP532" i="4"/>
  <c r="BQ532" i="4" s="1"/>
  <c r="BM533" i="4" s="1"/>
  <c r="BP533" i="4" s="1"/>
  <c r="BQ533" i="4" s="1"/>
  <c r="BM534" i="4" s="1"/>
  <c r="AZ47" i="4" l="1"/>
  <c r="BD47" i="4"/>
  <c r="BG47" i="4"/>
  <c r="BP534" i="4"/>
  <c r="BQ534" i="4" s="1"/>
  <c r="BM535" i="4" s="1"/>
  <c r="BI47" i="4" l="1"/>
  <c r="BB48" i="4"/>
  <c r="BF47" i="4"/>
  <c r="BP535" i="4"/>
  <c r="BQ535" i="4" s="1"/>
  <c r="BM536" i="4" s="1"/>
  <c r="AZ48" i="4" l="1"/>
  <c r="BD48" i="4"/>
  <c r="BG48" i="4"/>
  <c r="BP536" i="4"/>
  <c r="BQ536" i="4" s="1"/>
  <c r="BM537" i="4" s="1"/>
  <c r="BB49" i="4" l="1"/>
  <c r="BI48" i="4"/>
  <c r="BF48" i="4"/>
  <c r="BP537" i="4"/>
  <c r="BQ537" i="4" s="1"/>
  <c r="BM538" i="4" s="1"/>
  <c r="BP538" i="4" s="1"/>
  <c r="BQ538" i="4" s="1"/>
  <c r="BM539" i="4" s="1"/>
  <c r="BP539" i="4" s="1"/>
  <c r="BQ539" i="4" s="1"/>
  <c r="BM540" i="4" s="1"/>
  <c r="BP540" i="4" s="1"/>
  <c r="BQ540" i="4" s="1"/>
  <c r="BM541" i="4" s="1"/>
  <c r="AZ49" i="4" l="1"/>
  <c r="BG49" i="4"/>
  <c r="BD49" i="4"/>
  <c r="BP541" i="4"/>
  <c r="BQ541" i="4" s="1"/>
  <c r="BM542" i="4" s="1"/>
  <c r="BI49" i="4" l="1"/>
  <c r="BB50" i="4"/>
  <c r="BF49" i="4"/>
  <c r="BP542" i="4"/>
  <c r="BQ542" i="4" s="1"/>
  <c r="BM543" i="4" s="1"/>
  <c r="BG50" i="4" l="1"/>
  <c r="BD50" i="4"/>
  <c r="AZ50" i="4"/>
  <c r="BP543" i="4"/>
  <c r="BQ543" i="4" s="1"/>
  <c r="BM544" i="4" s="1"/>
  <c r="BF50" i="4" l="1"/>
  <c r="BI50" i="4"/>
  <c r="BB51" i="4"/>
  <c r="BP544" i="4"/>
  <c r="BQ544" i="4" s="1"/>
  <c r="BM545" i="4" s="1"/>
  <c r="BG51" i="4" l="1"/>
  <c r="BD51" i="4"/>
  <c r="AZ51" i="4"/>
  <c r="BP545" i="4"/>
  <c r="BQ545" i="4" s="1"/>
  <c r="BM546" i="4" s="1"/>
  <c r="BF51" i="4" l="1"/>
  <c r="BB52" i="4"/>
  <c r="BI51" i="4"/>
  <c r="BP546" i="4"/>
  <c r="BQ546" i="4" s="1"/>
  <c r="BM547" i="4" s="1"/>
  <c r="BP547" i="4" s="1"/>
  <c r="BQ547" i="4" s="1"/>
  <c r="BM548" i="4" s="1"/>
  <c r="BD52" i="4" l="1"/>
  <c r="BG52" i="4"/>
  <c r="AZ52" i="4"/>
  <c r="BP548" i="4"/>
  <c r="BQ548" i="4" s="1"/>
  <c r="BM549" i="4" s="1"/>
  <c r="BB53" i="4" l="1"/>
  <c r="BI52" i="4"/>
  <c r="BF52" i="4"/>
  <c r="BP549" i="4"/>
  <c r="BQ549" i="4" s="1"/>
  <c r="BM550" i="4" s="1"/>
  <c r="AZ53" i="4" l="1"/>
  <c r="BD53" i="4"/>
  <c r="BG53" i="4"/>
  <c r="BP550" i="4"/>
  <c r="BQ550" i="4" s="1"/>
  <c r="BM551" i="4" s="1"/>
  <c r="BI53" i="4" l="1"/>
  <c r="BF53" i="4"/>
  <c r="BB54" i="4"/>
  <c r="BP551" i="4"/>
  <c r="BQ551" i="4" s="1"/>
  <c r="BM552" i="4" s="1"/>
  <c r="AZ54" i="4" l="1"/>
  <c r="BG54" i="4"/>
  <c r="BD54" i="4"/>
  <c r="BB55" i="4" s="1"/>
  <c r="BP552" i="4"/>
  <c r="BQ552" i="4" s="1"/>
  <c r="BM553" i="4" s="1"/>
  <c r="BD55" i="4" l="1"/>
  <c r="BG55" i="4"/>
  <c r="AZ55" i="4"/>
  <c r="BF54" i="4"/>
  <c r="BF55" i="4" s="1"/>
  <c r="BI54" i="4"/>
  <c r="BP553" i="4"/>
  <c r="BQ553" i="4" s="1"/>
  <c r="BM554" i="4" s="1"/>
  <c r="BI55" i="4" l="1"/>
  <c r="BB56" i="4"/>
  <c r="BP554" i="4"/>
  <c r="BQ554" i="4" s="1"/>
  <c r="BM555" i="4" s="1"/>
  <c r="AZ56" i="4" l="1"/>
  <c r="BD56" i="4"/>
  <c r="BG56" i="4"/>
  <c r="BP555" i="4"/>
  <c r="BQ555" i="4" s="1"/>
  <c r="BM556" i="4" s="1"/>
  <c r="BI56" i="4" l="1"/>
  <c r="BB57" i="4"/>
  <c r="BF56" i="4"/>
  <c r="BP556" i="4"/>
  <c r="BQ556" i="4" s="1"/>
  <c r="BM557" i="4" s="1"/>
  <c r="BP557" i="4" s="1"/>
  <c r="BQ557" i="4" s="1"/>
  <c r="BM558" i="4" s="1"/>
  <c r="BP558" i="4" s="1"/>
  <c r="BQ558" i="4" s="1"/>
  <c r="BM559" i="4" s="1"/>
  <c r="BG57" i="4" l="1"/>
  <c r="AZ57" i="4"/>
  <c r="BD57" i="4"/>
  <c r="BP559" i="4"/>
  <c r="BQ559" i="4" s="1"/>
  <c r="BM560" i="4" s="1"/>
  <c r="BI57" i="4" l="1"/>
  <c r="BB58" i="4"/>
  <c r="BF57" i="4"/>
  <c r="BP560" i="4"/>
  <c r="BQ560" i="4" s="1"/>
  <c r="BM561" i="4" s="1"/>
  <c r="AZ58" i="4" l="1"/>
  <c r="BD58" i="4"/>
  <c r="BG58" i="4"/>
  <c r="BP561" i="4"/>
  <c r="BQ561" i="4" s="1"/>
  <c r="BM562" i="4" s="1"/>
  <c r="BP562" i="4" s="1"/>
  <c r="BQ562" i="4" s="1"/>
  <c r="BM563" i="4" s="1"/>
  <c r="BF58" i="4" l="1"/>
  <c r="BB59" i="4"/>
  <c r="BI58" i="4"/>
  <c r="BP563" i="4"/>
  <c r="BQ563" i="4" s="1"/>
  <c r="BM564" i="4" s="1"/>
  <c r="BD59" i="4" l="1"/>
  <c r="BB60" i="4" s="1"/>
  <c r="BG59" i="4"/>
  <c r="AZ59" i="4"/>
  <c r="BP564" i="4"/>
  <c r="BQ564" i="4" s="1"/>
  <c r="BM565" i="4" s="1"/>
  <c r="BP565" i="4" s="1"/>
  <c r="BQ565" i="4" s="1"/>
  <c r="BM566" i="4" s="1"/>
  <c r="BP566" i="4" s="1"/>
  <c r="BQ566" i="4" s="1"/>
  <c r="BM567" i="4" s="1"/>
  <c r="BG60" i="4" l="1"/>
  <c r="AZ60" i="4"/>
  <c r="BD60" i="4"/>
  <c r="BI59" i="4"/>
  <c r="BF59" i="4"/>
  <c r="BP567" i="4"/>
  <c r="BQ567" i="4" s="1"/>
  <c r="BM568" i="4" s="1"/>
  <c r="BF60" i="4" l="1"/>
  <c r="BI60" i="4"/>
  <c r="BB61" i="4"/>
  <c r="BP568" i="4"/>
  <c r="BQ568" i="4" s="1"/>
  <c r="BM569" i="4" s="1"/>
  <c r="AZ61" i="4" l="1"/>
  <c r="BD61" i="4"/>
  <c r="BB62" i="4" s="1"/>
  <c r="BG61" i="4"/>
  <c r="BP569" i="4"/>
  <c r="BQ569" i="4" s="1"/>
  <c r="BM570" i="4" s="1"/>
  <c r="BG62" i="4" l="1"/>
  <c r="AZ62" i="4"/>
  <c r="BD62" i="4"/>
  <c r="BI61" i="4"/>
  <c r="BF61" i="4"/>
  <c r="BP570" i="4"/>
  <c r="BQ570" i="4" s="1"/>
  <c r="BM571" i="4" s="1"/>
  <c r="BF62" i="4" l="1"/>
  <c r="BB63" i="4"/>
  <c r="BI62" i="4"/>
  <c r="BP571" i="4"/>
  <c r="BQ571" i="4" s="1"/>
  <c r="BM572" i="4" s="1"/>
  <c r="BD63" i="4" l="1"/>
  <c r="BG63" i="4"/>
  <c r="AZ63" i="4"/>
  <c r="BP572" i="4"/>
  <c r="BQ572" i="4" s="1"/>
  <c r="BM573" i="4" s="1"/>
  <c r="BI63" i="4" l="1"/>
  <c r="BF63" i="4"/>
  <c r="BB64" i="4"/>
  <c r="BP573" i="4"/>
  <c r="BQ573" i="4" s="1"/>
  <c r="BM574" i="4" s="1"/>
  <c r="BP574" i="4" s="1"/>
  <c r="BQ574" i="4" s="1"/>
  <c r="BM575" i="4" s="1"/>
  <c r="BD64" i="4" l="1"/>
  <c r="AZ64" i="4"/>
  <c r="BG64" i="4"/>
  <c r="BP575" i="4"/>
  <c r="BQ575" i="4" s="1"/>
  <c r="BM576" i="4" s="1"/>
  <c r="BB65" i="4" l="1"/>
  <c r="BI64" i="4"/>
  <c r="BF64" i="4"/>
  <c r="BP576" i="4"/>
  <c r="BQ576" i="4" s="1"/>
  <c r="BM577" i="4" s="1"/>
  <c r="BD65" i="4" l="1"/>
  <c r="AZ65" i="4"/>
  <c r="BG65" i="4"/>
  <c r="BP577" i="4"/>
  <c r="BQ577" i="4" s="1"/>
  <c r="BM578" i="4" s="1"/>
  <c r="BI65" i="4" l="1"/>
  <c r="BF65" i="4"/>
  <c r="BB66" i="4"/>
  <c r="BP578" i="4"/>
  <c r="BQ578" i="4" s="1"/>
  <c r="BM579" i="4" s="1"/>
  <c r="BP579" i="4" s="1"/>
  <c r="BQ579" i="4" s="1"/>
  <c r="BM580" i="4" s="1"/>
  <c r="BD66" i="4" l="1"/>
  <c r="AZ66" i="4"/>
  <c r="BG66" i="4"/>
  <c r="BP580" i="4"/>
  <c r="BQ580" i="4" s="1"/>
  <c r="BM581" i="4" s="1"/>
  <c r="BB67" i="4" l="1"/>
  <c r="BI66" i="4"/>
  <c r="BF66" i="4"/>
  <c r="BP581" i="4"/>
  <c r="BQ581" i="4" s="1"/>
  <c r="BM582" i="4" s="1"/>
  <c r="BG67" i="4" l="1"/>
  <c r="AZ67" i="4"/>
  <c r="BD67" i="4"/>
  <c r="BI67" i="4" s="1"/>
  <c r="BP582" i="4"/>
  <c r="BQ582" i="4" s="1"/>
  <c r="BM583" i="4" s="1"/>
  <c r="BB68" i="4" l="1"/>
  <c r="AZ68" i="4" s="1"/>
  <c r="BF67" i="4"/>
  <c r="BP583" i="4"/>
  <c r="BQ583" i="4" s="1"/>
  <c r="BM584" i="4" s="1"/>
  <c r="BD68" i="4" l="1"/>
  <c r="BI68" i="4" s="1"/>
  <c r="BG68" i="4"/>
  <c r="BP584" i="4"/>
  <c r="BQ584" i="4" s="1"/>
  <c r="BM585" i="4" s="1"/>
  <c r="BP585" i="4" s="1"/>
  <c r="BQ585" i="4" s="1"/>
  <c r="BM586" i="4" s="1"/>
  <c r="BP586" i="4" s="1"/>
  <c r="BQ586" i="4" s="1"/>
  <c r="BM587" i="4" s="1"/>
  <c r="BP587" i="4" s="1"/>
  <c r="BQ587" i="4" s="1"/>
  <c r="BM588" i="4" s="1"/>
  <c r="BB69" i="4" l="1"/>
  <c r="BF68" i="4"/>
  <c r="BG69" i="4"/>
  <c r="AZ69" i="4"/>
  <c r="BD69" i="4"/>
  <c r="BP588" i="4"/>
  <c r="BQ588" i="4" s="1"/>
  <c r="BM589" i="4" s="1"/>
  <c r="BI69" i="4" l="1"/>
  <c r="BF69" i="4"/>
  <c r="BB70" i="4"/>
  <c r="BP589" i="4"/>
  <c r="BQ589" i="4" s="1"/>
  <c r="BM590" i="4" s="1"/>
  <c r="BD70" i="4" l="1"/>
  <c r="BI70" i="4" s="1"/>
  <c r="BG70" i="4"/>
  <c r="AZ70" i="4"/>
  <c r="BB71" i="4"/>
  <c r="BF70" i="4"/>
  <c r="BP590" i="4"/>
  <c r="BQ590" i="4" s="1"/>
  <c r="BM591" i="4" s="1"/>
  <c r="BP591" i="4" s="1"/>
  <c r="BQ591" i="4" s="1"/>
  <c r="BM592" i="4" s="1"/>
  <c r="BP592" i="4" s="1"/>
  <c r="BQ592" i="4" s="1"/>
  <c r="BM593" i="4" s="1"/>
  <c r="BP593" i="4" s="1"/>
  <c r="BQ593" i="4" s="1"/>
  <c r="BM594" i="4" s="1"/>
  <c r="BP594" i="4" s="1"/>
  <c r="BQ594" i="4" s="1"/>
  <c r="BM595" i="4" s="1"/>
  <c r="BP595" i="4" s="1"/>
  <c r="BQ595" i="4" s="1"/>
  <c r="BM596" i="4" s="1"/>
  <c r="BP596" i="4" s="1"/>
  <c r="BQ596" i="4" s="1"/>
  <c r="BM597" i="4" s="1"/>
  <c r="BP597" i="4" s="1"/>
  <c r="BQ597" i="4" s="1"/>
  <c r="BM598" i="4" s="1"/>
  <c r="BP598" i="4" s="1"/>
  <c r="BQ598" i="4" s="1"/>
  <c r="BM599" i="4" s="1"/>
  <c r="BD71" i="4" l="1"/>
  <c r="BI71" i="4" s="1"/>
  <c r="AZ71" i="4"/>
  <c r="BG71" i="4"/>
  <c r="BP599" i="4"/>
  <c r="BQ599" i="4" s="1"/>
  <c r="BM600" i="4" s="1"/>
  <c r="BP600" i="4" s="1"/>
  <c r="BQ600" i="4" s="1"/>
  <c r="BM601" i="4" s="1"/>
  <c r="BP601" i="4" s="1"/>
  <c r="BQ601" i="4" s="1"/>
  <c r="BM602" i="4" s="1"/>
  <c r="BB72" i="4" l="1"/>
  <c r="BF71" i="4"/>
  <c r="BP602" i="4"/>
  <c r="BQ602" i="4" s="1"/>
  <c r="BM603" i="4" s="1"/>
  <c r="AZ72" i="4" l="1"/>
  <c r="BG72" i="4"/>
  <c r="BD72" i="4"/>
  <c r="BI72" i="4" s="1"/>
  <c r="BP603" i="4"/>
  <c r="BQ603" i="4" s="1"/>
  <c r="BM604" i="4" s="1"/>
  <c r="BP604" i="4" s="1"/>
  <c r="BQ604" i="4" s="1"/>
  <c r="BM605" i="4" s="1"/>
  <c r="BP605" i="4" s="1"/>
  <c r="BQ605" i="4" s="1"/>
  <c r="BM606" i="4" s="1"/>
  <c r="BP606" i="4" s="1"/>
  <c r="BQ606" i="4" s="1"/>
  <c r="BM607" i="4" s="1"/>
  <c r="BP607" i="4" s="1"/>
  <c r="BQ607" i="4" s="1"/>
  <c r="BM608" i="4" s="1"/>
  <c r="BB73" i="4" l="1"/>
  <c r="BD73" i="4"/>
  <c r="BI73" i="4" s="1"/>
  <c r="AZ73" i="4"/>
  <c r="BG73" i="4"/>
  <c r="BF72" i="4"/>
  <c r="BF73" i="4" s="1"/>
  <c r="BP608" i="4"/>
  <c r="BQ608" i="4" s="1"/>
  <c r="BM609" i="4" s="1"/>
  <c r="BP609" i="4" s="1"/>
  <c r="BQ609" i="4" s="1"/>
  <c r="BM610" i="4" s="1"/>
  <c r="BB74" i="4" l="1"/>
  <c r="BD74" i="4" s="1"/>
  <c r="AZ74" i="4"/>
  <c r="BG74" i="4"/>
  <c r="BP610" i="4"/>
  <c r="BQ610" i="4" s="1"/>
  <c r="BM611" i="4" s="1"/>
  <c r="BI74" i="4" l="1"/>
  <c r="BF74" i="4"/>
  <c r="BB75" i="4"/>
  <c r="BG75" i="4" s="1"/>
  <c r="BD75" i="4"/>
  <c r="AZ75" i="4"/>
  <c r="BP611" i="4"/>
  <c r="BQ611" i="4" s="1"/>
  <c r="BM612" i="4" s="1"/>
  <c r="BB76" i="4" l="1"/>
  <c r="BI75" i="4"/>
  <c r="BF75" i="4"/>
  <c r="BP612" i="4"/>
  <c r="BQ612" i="4" s="1"/>
  <c r="BM613" i="4" s="1"/>
  <c r="BP613" i="4" s="1"/>
  <c r="BQ613" i="4" s="1"/>
  <c r="BM614" i="4" s="1"/>
  <c r="BP614" i="4" s="1"/>
  <c r="BQ614" i="4" s="1"/>
  <c r="BM615" i="4" s="1"/>
  <c r="BP615" i="4" s="1"/>
  <c r="BQ615" i="4" s="1"/>
  <c r="BM616" i="4" s="1"/>
  <c r="BP616" i="4" s="1"/>
  <c r="BQ616" i="4" s="1"/>
  <c r="BM617" i="4" s="1"/>
  <c r="BP617" i="4" s="1"/>
  <c r="BQ617" i="4" s="1"/>
  <c r="BM618" i="4" s="1"/>
  <c r="BP618" i="4" s="1"/>
  <c r="BQ618" i="4" s="1"/>
  <c r="BM619" i="4" s="1"/>
  <c r="BP619" i="4" s="1"/>
  <c r="BQ619" i="4" s="1"/>
  <c r="BM620" i="4" s="1"/>
  <c r="AZ76" i="4" l="1"/>
  <c r="BD76" i="4"/>
  <c r="BG76" i="4"/>
  <c r="BP620" i="4"/>
  <c r="BQ620" i="4" s="1"/>
  <c r="BM621" i="4" s="1"/>
  <c r="BP621" i="4" s="1"/>
  <c r="BQ621" i="4" s="1"/>
  <c r="BM622" i="4" s="1"/>
  <c r="BP622" i="4" s="1"/>
  <c r="BQ622" i="4" s="1"/>
  <c r="BM623" i="4" s="1"/>
  <c r="BI76" i="4" l="1"/>
  <c r="BB77" i="4"/>
  <c r="BF76" i="4"/>
  <c r="BP623" i="4"/>
  <c r="BQ623" i="4" s="1"/>
  <c r="BM624" i="4" s="1"/>
  <c r="BP624" i="4" s="1"/>
  <c r="BQ624" i="4" s="1"/>
  <c r="BM625" i="4" s="1"/>
  <c r="BP625" i="4" s="1"/>
  <c r="BQ625" i="4" s="1"/>
  <c r="BM626" i="4" s="1"/>
  <c r="BP626" i="4" s="1"/>
  <c r="BQ626" i="4" s="1"/>
  <c r="BM627" i="4" s="1"/>
  <c r="BP627" i="4" s="1"/>
  <c r="BQ627" i="4" s="1"/>
  <c r="BM628" i="4" s="1"/>
  <c r="BP628" i="4" s="1"/>
  <c r="BQ628" i="4" s="1"/>
  <c r="BM629" i="4" s="1"/>
  <c r="BG77" i="4" l="1"/>
  <c r="AZ77" i="4"/>
  <c r="BD77" i="4"/>
  <c r="BP629" i="4"/>
  <c r="BQ629" i="4" s="1"/>
  <c r="BM630" i="4" s="1"/>
  <c r="BB78" i="4" l="1"/>
  <c r="BF77" i="4"/>
  <c r="BI77" i="4"/>
  <c r="BP630" i="4"/>
  <c r="BQ630" i="4" s="1"/>
  <c r="BM631" i="4" s="1"/>
  <c r="BP631" i="4" s="1"/>
  <c r="BQ631" i="4" s="1"/>
  <c r="BM632" i="4" s="1"/>
  <c r="BG78" i="4" l="1"/>
  <c r="BD78" i="4"/>
  <c r="BI78" i="4" s="1"/>
  <c r="AZ78" i="4"/>
  <c r="BP632" i="4"/>
  <c r="BQ632" i="4" s="1"/>
  <c r="BM633" i="4" s="1"/>
  <c r="BB79" i="4" l="1"/>
  <c r="BF78" i="4"/>
  <c r="BP633" i="4"/>
  <c r="BQ633" i="4" s="1"/>
  <c r="BM634" i="4" s="1"/>
  <c r="BP634" i="4" s="1"/>
  <c r="BQ634" i="4" s="1"/>
  <c r="BM635" i="4" s="1"/>
  <c r="BP635" i="4" s="1"/>
  <c r="BQ635" i="4" s="1"/>
  <c r="BM636" i="4" s="1"/>
  <c r="BG79" i="4" l="1"/>
  <c r="AZ79" i="4"/>
  <c r="BD79" i="4"/>
  <c r="BP636" i="4"/>
  <c r="BQ636" i="4" s="1"/>
  <c r="BM637" i="4" s="1"/>
  <c r="BB80" i="4" l="1"/>
  <c r="BI79" i="4"/>
  <c r="BF79" i="4"/>
  <c r="BP637" i="4"/>
  <c r="BQ637" i="4" s="1"/>
  <c r="BM638" i="4" s="1"/>
  <c r="BG80" i="4" l="1"/>
  <c r="BD80" i="4"/>
  <c r="BI80" i="4" s="1"/>
  <c r="AZ80" i="4"/>
  <c r="BP638" i="4"/>
  <c r="BQ638" i="4" s="1"/>
  <c r="BM639" i="4" s="1"/>
  <c r="BP639" i="4" s="1"/>
  <c r="BQ639" i="4" s="1"/>
  <c r="BM640" i="4" s="1"/>
  <c r="BB81" i="4" l="1"/>
  <c r="BF80" i="4"/>
  <c r="BP640" i="4"/>
  <c r="BQ640" i="4" s="1"/>
  <c r="BM641" i="4" s="1"/>
  <c r="AZ81" i="4" l="1"/>
  <c r="BD81" i="4"/>
  <c r="BI81" i="4" s="1"/>
  <c r="BG81" i="4"/>
  <c r="BP641" i="4"/>
  <c r="BQ641" i="4" s="1"/>
  <c r="BM642" i="4" s="1"/>
  <c r="BP642" i="4" s="1"/>
  <c r="BQ642" i="4" s="1"/>
  <c r="BM643" i="4" s="1"/>
  <c r="BB82" i="4" l="1"/>
  <c r="BF81" i="4"/>
  <c r="BP643" i="4"/>
  <c r="BQ643" i="4" s="1"/>
  <c r="BM644" i="4" s="1"/>
  <c r="BG82" i="4" l="1"/>
  <c r="AZ82" i="4"/>
  <c r="BD82" i="4"/>
  <c r="BB83" i="4" s="1"/>
  <c r="BP644" i="4"/>
  <c r="BQ644" i="4" s="1"/>
  <c r="BM645" i="4" s="1"/>
  <c r="BF82" i="4" l="1"/>
  <c r="BI82" i="4"/>
  <c r="AZ83" i="4"/>
  <c r="BG83" i="4"/>
  <c r="BD83" i="4"/>
  <c r="BI83" i="4" s="1"/>
  <c r="BP645" i="4"/>
  <c r="BQ645" i="4" s="1"/>
  <c r="BM646" i="4" s="1"/>
  <c r="BB84" i="4" l="1"/>
  <c r="BG84" i="4" s="1"/>
  <c r="AZ84" i="4"/>
  <c r="BD84" i="4"/>
  <c r="BB85" i="4" s="1"/>
  <c r="BF83" i="4"/>
  <c r="BP646" i="4"/>
  <c r="BQ646" i="4" s="1"/>
  <c r="BM647" i="4" s="1"/>
  <c r="BG85" i="4" l="1"/>
  <c r="BD85" i="4"/>
  <c r="BI85" i="4" s="1"/>
  <c r="AZ85" i="4"/>
  <c r="BF84" i="4"/>
  <c r="BF85" i="4" s="1"/>
  <c r="BI84" i="4"/>
  <c r="BP647" i="4"/>
  <c r="BQ647" i="4" s="1"/>
  <c r="BM648" i="4" s="1"/>
  <c r="BB86" i="4" l="1"/>
  <c r="AZ86" i="4" s="1"/>
  <c r="BP648" i="4"/>
  <c r="BQ648" i="4" s="1"/>
  <c r="BM649" i="4" s="1"/>
  <c r="BP649" i="4" s="1"/>
  <c r="BQ649" i="4" s="1"/>
  <c r="BM650" i="4" s="1"/>
  <c r="BP650" i="4" s="1"/>
  <c r="BQ650" i="4" s="1"/>
  <c r="BM651" i="4" s="1"/>
  <c r="BG86" i="4" l="1"/>
  <c r="BD86" i="4"/>
  <c r="BI86" i="4" s="1"/>
  <c r="BP651" i="4"/>
  <c r="BQ651" i="4" s="1"/>
  <c r="BM652" i="4" s="1"/>
  <c r="BP652" i="4" s="1"/>
  <c r="BQ652" i="4" s="1"/>
  <c r="BM653" i="4" s="1"/>
  <c r="BP653" i="4" s="1"/>
  <c r="BQ653" i="4" s="1"/>
  <c r="BM654" i="4" s="1"/>
  <c r="BF86" i="4" l="1"/>
  <c r="BB87" i="4"/>
  <c r="BG87" i="4" s="1"/>
  <c r="BD87" i="4"/>
  <c r="AZ87" i="4"/>
  <c r="BP654" i="4"/>
  <c r="BQ654" i="4" s="1"/>
  <c r="BM655" i="4" s="1"/>
  <c r="BP655" i="4" s="1"/>
  <c r="BQ655" i="4" s="1"/>
  <c r="BM656" i="4" s="1"/>
  <c r="BP656" i="4" s="1"/>
  <c r="BQ656" i="4" s="1"/>
  <c r="BM657" i="4" s="1"/>
  <c r="BP657" i="4" s="1"/>
  <c r="BQ657" i="4" s="1"/>
  <c r="BM658" i="4" s="1"/>
  <c r="BP658" i="4" s="1"/>
  <c r="BQ658" i="4" s="1"/>
  <c r="BM659" i="4" s="1"/>
  <c r="BI87" i="4" l="1"/>
  <c r="BF87" i="4"/>
  <c r="BB88" i="4"/>
  <c r="BP659" i="4"/>
  <c r="BQ659" i="4" s="1"/>
  <c r="BM660" i="4" s="1"/>
  <c r="BP660" i="4" s="1"/>
  <c r="BQ660" i="4" s="1"/>
  <c r="BM661" i="4" s="1"/>
  <c r="BG88" i="4" l="1"/>
  <c r="AZ88" i="4"/>
  <c r="BD88" i="4"/>
  <c r="BI88" i="4" s="1"/>
  <c r="BP661" i="4"/>
  <c r="BQ661" i="4" s="1"/>
  <c r="BM662" i="4" s="1"/>
  <c r="BP662" i="4" s="1"/>
  <c r="BQ662" i="4" s="1"/>
  <c r="BM663" i="4" s="1"/>
  <c r="BP663" i="4" s="1"/>
  <c r="BQ663" i="4" s="1"/>
  <c r="BM664" i="4" s="1"/>
  <c r="BP664" i="4" s="1"/>
  <c r="BQ664" i="4" s="1"/>
  <c r="BM665" i="4" s="1"/>
  <c r="BP665" i="4" s="1"/>
  <c r="BQ665" i="4" s="1"/>
  <c r="BM666" i="4" s="1"/>
  <c r="BP666" i="4" s="1"/>
  <c r="BQ666" i="4" s="1"/>
  <c r="BM667" i="4" s="1"/>
  <c r="BP667" i="4" s="1"/>
  <c r="BQ667" i="4" s="1"/>
  <c r="BM668" i="4" s="1"/>
  <c r="BP668" i="4" s="1"/>
  <c r="BQ668" i="4" s="1"/>
  <c r="BM669" i="4" s="1"/>
  <c r="BP669" i="4" s="1"/>
  <c r="BQ669" i="4" s="1"/>
  <c r="BM670" i="4" s="1"/>
  <c r="BB89" i="4" l="1"/>
  <c r="BD89" i="4" s="1"/>
  <c r="BF88" i="4"/>
  <c r="BP670" i="4"/>
  <c r="BQ670" i="4" s="1"/>
  <c r="BM671" i="4" s="1"/>
  <c r="BP671" i="4" s="1"/>
  <c r="BQ671" i="4" s="1"/>
  <c r="BM672" i="4" s="1"/>
  <c r="BP672" i="4" s="1"/>
  <c r="BQ672" i="4" s="1"/>
  <c r="BM673" i="4" s="1"/>
  <c r="BP673" i="4" s="1"/>
  <c r="BQ673" i="4" s="1"/>
  <c r="BM674" i="4" s="1"/>
  <c r="BP674" i="4" s="1"/>
  <c r="BQ674" i="4" s="1"/>
  <c r="BM675" i="4" s="1"/>
  <c r="BP675" i="4" s="1"/>
  <c r="BQ675" i="4" s="1"/>
  <c r="BM676" i="4" s="1"/>
  <c r="BP676" i="4" s="1"/>
  <c r="BQ676" i="4" s="1"/>
  <c r="BM677" i="4" s="1"/>
  <c r="BP677" i="4" s="1"/>
  <c r="BQ677" i="4" s="1"/>
  <c r="BM678" i="4" s="1"/>
  <c r="BP678" i="4" s="1"/>
  <c r="BQ678" i="4" s="1"/>
  <c r="BM679" i="4" s="1"/>
  <c r="BP679" i="4" s="1"/>
  <c r="BQ679" i="4" s="1"/>
  <c r="BM680" i="4" s="1"/>
  <c r="AZ89" i="4" l="1"/>
  <c r="BG89" i="4"/>
  <c r="BI89" i="4"/>
  <c r="BB90" i="4"/>
  <c r="AZ90" i="4" s="1"/>
  <c r="BF89" i="4"/>
  <c r="BP680" i="4"/>
  <c r="BQ680" i="4" s="1"/>
  <c r="BM681" i="4" s="1"/>
  <c r="BP681" i="4" s="1"/>
  <c r="BQ681" i="4" s="1"/>
  <c r="BM682" i="4" s="1"/>
  <c r="BP682" i="4" s="1"/>
  <c r="BQ682" i="4" s="1"/>
  <c r="BM683" i="4" s="1"/>
  <c r="BP683" i="4" s="1"/>
  <c r="BQ683" i="4" s="1"/>
  <c r="BM684" i="4" s="1"/>
  <c r="BP684" i="4" s="1"/>
  <c r="BQ684" i="4" s="1"/>
  <c r="BM685" i="4" s="1"/>
  <c r="BP685" i="4" s="1"/>
  <c r="BQ685" i="4" s="1"/>
  <c r="BM686" i="4" s="1"/>
  <c r="BP686" i="4" s="1"/>
  <c r="BQ686" i="4" s="1"/>
  <c r="BM687" i="4" s="1"/>
  <c r="BP687" i="4" s="1"/>
  <c r="BQ687" i="4" s="1"/>
  <c r="BM688" i="4" s="1"/>
  <c r="BP688" i="4" s="1"/>
  <c r="BQ688" i="4" s="1"/>
  <c r="BM689" i="4" s="1"/>
  <c r="BP689" i="4" s="1"/>
  <c r="BQ689" i="4" s="1"/>
  <c r="BM690" i="4" s="1"/>
  <c r="BP690" i="4" s="1"/>
  <c r="BQ690" i="4" s="1"/>
  <c r="BM691" i="4" s="1"/>
  <c r="BP691" i="4" s="1"/>
  <c r="BQ691" i="4" s="1"/>
  <c r="BM692" i="4" s="1"/>
  <c r="BP692" i="4" s="1"/>
  <c r="BQ692" i="4" s="1"/>
  <c r="BM693" i="4" s="1"/>
  <c r="BP693" i="4" s="1"/>
  <c r="BQ693" i="4" s="1"/>
  <c r="BM694" i="4" s="1"/>
  <c r="BP694" i="4" s="1"/>
  <c r="BQ694" i="4" s="1"/>
  <c r="BM695" i="4" s="1"/>
  <c r="BP695" i="4" s="1"/>
  <c r="BQ695" i="4" s="1"/>
  <c r="BM696" i="4" s="1"/>
  <c r="BP696" i="4" s="1"/>
  <c r="BQ696" i="4" s="1"/>
  <c r="BM697" i="4" s="1"/>
  <c r="BP697" i="4" s="1"/>
  <c r="BQ697" i="4" s="1"/>
  <c r="BM698" i="4" s="1"/>
  <c r="BP698" i="4" s="1"/>
  <c r="BQ698" i="4" s="1"/>
  <c r="BM699" i="4" s="1"/>
  <c r="BP699" i="4" s="1"/>
  <c r="BQ699" i="4" s="1"/>
  <c r="BM700" i="4" s="1"/>
  <c r="BG90" i="4" l="1"/>
  <c r="BD90" i="4"/>
  <c r="BB91" i="4" s="1"/>
  <c r="BP700" i="4"/>
  <c r="BQ700" i="4" s="1"/>
  <c r="BM701" i="4" s="1"/>
  <c r="BP701" i="4" s="1"/>
  <c r="BQ701" i="4" s="1"/>
  <c r="BM702" i="4" s="1"/>
  <c r="BP702" i="4" s="1"/>
  <c r="BQ702" i="4" s="1"/>
  <c r="BM703" i="4" s="1"/>
  <c r="BP703" i="4" s="1"/>
  <c r="BQ703" i="4" s="1"/>
  <c r="BM704" i="4" s="1"/>
  <c r="BF90" i="4" l="1"/>
  <c r="BI90" i="4"/>
  <c r="BG91" i="4"/>
  <c r="BD91" i="4"/>
  <c r="AZ91" i="4"/>
  <c r="BP704" i="4"/>
  <c r="BQ704" i="4" s="1"/>
  <c r="BM705" i="4" s="1"/>
  <c r="BP705" i="4" s="1"/>
  <c r="BQ705" i="4" s="1"/>
  <c r="BM706" i="4" s="1"/>
  <c r="BP706" i="4" s="1"/>
  <c r="BQ706" i="4" s="1"/>
  <c r="BM707" i="4" s="1"/>
  <c r="BI91" i="4" l="1"/>
  <c r="BB92" i="4"/>
  <c r="BF91" i="4"/>
  <c r="BP707" i="4"/>
  <c r="BQ707" i="4" s="1"/>
  <c r="BM708" i="4" s="1"/>
  <c r="AZ92" i="4" l="1"/>
  <c r="BD92" i="4"/>
  <c r="BG92" i="4"/>
  <c r="BP708" i="4"/>
  <c r="BQ708" i="4" s="1"/>
  <c r="BM709" i="4" s="1"/>
  <c r="BI92" i="4" l="1"/>
  <c r="BF92" i="4"/>
  <c r="BB93" i="4"/>
  <c r="BP709" i="4"/>
  <c r="BQ709" i="4" s="1"/>
  <c r="BM710" i="4" s="1"/>
  <c r="BP710" i="4" s="1"/>
  <c r="BQ710" i="4" s="1"/>
  <c r="BM711" i="4" s="1"/>
  <c r="BP711" i="4" s="1"/>
  <c r="BQ711" i="4" s="1"/>
  <c r="BM712" i="4" s="1"/>
  <c r="AZ93" i="4" l="1"/>
  <c r="BG93" i="4"/>
  <c r="BD93" i="4"/>
  <c r="BP712" i="4"/>
  <c r="BQ712" i="4" s="1"/>
  <c r="BM713" i="4" s="1"/>
  <c r="BP713" i="4" s="1"/>
  <c r="BQ713" i="4" s="1"/>
  <c r="BM714" i="4" s="1"/>
  <c r="BI93" i="4" l="1"/>
  <c r="BF93" i="4"/>
  <c r="BB94" i="4"/>
  <c r="BP714" i="4"/>
  <c r="BQ714" i="4" s="1"/>
  <c r="BM715" i="4" s="1"/>
  <c r="BP715" i="4" s="1"/>
  <c r="BQ715" i="4" s="1"/>
  <c r="BM716" i="4" s="1"/>
  <c r="BP716" i="4" s="1"/>
  <c r="BQ716" i="4" s="1"/>
  <c r="BM717" i="4" s="1"/>
  <c r="BG94" i="4" l="1"/>
  <c r="AZ94" i="4"/>
  <c r="BD94" i="4"/>
  <c r="BI94" i="4" s="1"/>
  <c r="BP717" i="4"/>
  <c r="BQ717" i="4" s="1"/>
  <c r="BM718" i="4" s="1"/>
  <c r="BF94" i="4" l="1"/>
  <c r="BB95" i="4"/>
  <c r="BD95" i="4" s="1"/>
  <c r="BP718" i="4"/>
  <c r="BQ718" i="4" s="1"/>
  <c r="BM719" i="4" s="1"/>
  <c r="BG95" i="4" l="1"/>
  <c r="AZ95" i="4"/>
  <c r="BF95" i="4"/>
  <c r="BI95" i="4"/>
  <c r="BB96" i="4"/>
  <c r="BP719" i="4"/>
  <c r="BQ719" i="4" s="1"/>
  <c r="BM720" i="4" s="1"/>
  <c r="BP720" i="4" s="1"/>
  <c r="BQ720" i="4" s="1"/>
  <c r="BM721" i="4" s="1"/>
  <c r="AZ96" i="4" l="1"/>
  <c r="BD96" i="4"/>
  <c r="BG96" i="4"/>
  <c r="BP721" i="4"/>
  <c r="BQ721" i="4" s="1"/>
  <c r="BM722" i="4" s="1"/>
  <c r="BI96" i="4" l="1"/>
  <c r="BB97" i="4"/>
  <c r="BF96" i="4"/>
  <c r="BP722" i="4"/>
  <c r="BQ722" i="4" s="1"/>
  <c r="BM723" i="4" s="1"/>
  <c r="AZ97" i="4" l="1"/>
  <c r="BG97" i="4"/>
  <c r="BD97" i="4"/>
  <c r="BP723" i="4"/>
  <c r="BQ723" i="4" s="1"/>
  <c r="BF97" i="4" l="1"/>
  <c r="BB98" i="4"/>
  <c r="BI97" i="4"/>
  <c r="BD98" i="4" l="1"/>
  <c r="BB99" i="4" s="1"/>
  <c r="AZ98" i="4"/>
  <c r="BG98" i="4"/>
  <c r="BD99" i="4" l="1"/>
  <c r="BI99" i="4" s="1"/>
  <c r="AZ99" i="4"/>
  <c r="BG99" i="4"/>
  <c r="BI98" i="4"/>
  <c r="BF98" i="4"/>
  <c r="BF99" i="4" s="1"/>
  <c r="BB100" i="4" l="1"/>
  <c r="AZ100" i="4"/>
  <c r="BD100" i="4"/>
  <c r="BG100" i="4"/>
  <c r="BI100" i="4" l="1"/>
  <c r="BF100" i="4"/>
  <c r="BB101" i="4"/>
  <c r="AZ101" i="4" l="1"/>
  <c r="BD101" i="4"/>
  <c r="BI101" i="4" s="1"/>
  <c r="BG101" i="4"/>
  <c r="BF101" i="4" l="1"/>
  <c r="BB102" i="4"/>
  <c r="BG102" i="4" l="1"/>
  <c r="AZ102" i="4"/>
  <c r="BD102" i="4"/>
  <c r="BI102" i="4" s="1"/>
  <c r="BF102" i="4" l="1"/>
  <c r="BB103" i="4"/>
  <c r="AZ103" i="4" s="1"/>
  <c r="BG103" i="4" l="1"/>
  <c r="BD103" i="4"/>
  <c r="BB104" i="4" s="1"/>
  <c r="BF103" i="4" l="1"/>
  <c r="BI103" i="4"/>
  <c r="BD104" i="4"/>
  <c r="BI104" i="4" s="1"/>
  <c r="BG104" i="4"/>
  <c r="AZ104" i="4"/>
  <c r="BB105" i="4" l="1"/>
  <c r="BD105" i="4" s="1"/>
  <c r="BF104" i="4"/>
  <c r="BG105" i="4" l="1"/>
  <c r="AZ105" i="4"/>
  <c r="BI105" i="4"/>
  <c r="BB106" i="4"/>
  <c r="BD106" i="4" s="1"/>
  <c r="BF105" i="4"/>
  <c r="BG106" i="4"/>
  <c r="AZ106" i="4" l="1"/>
  <c r="BB107" i="4"/>
  <c r="BI106" i="4"/>
  <c r="BF106" i="4"/>
  <c r="BG107" i="4" l="1"/>
  <c r="BD107" i="4"/>
  <c r="AZ107" i="4"/>
  <c r="BI107" i="4" l="1"/>
  <c r="BF107" i="4"/>
  <c r="BB108" i="4"/>
  <c r="AZ108" i="4" l="1"/>
  <c r="BG108" i="4"/>
  <c r="BD108" i="4"/>
  <c r="BF108" i="4" l="1"/>
  <c r="BI108" i="4"/>
  <c r="BB109" i="4"/>
  <c r="BG109" i="4" l="1"/>
  <c r="AZ109" i="4"/>
  <c r="BD109" i="4"/>
  <c r="BI109" i="4" l="1"/>
  <c r="BF109" i="4"/>
  <c r="BB110" i="4"/>
  <c r="BG110" i="4" l="1"/>
  <c r="BD110" i="4"/>
  <c r="AZ110" i="4"/>
  <c r="BF110" i="4" l="1"/>
  <c r="BB111" i="4"/>
  <c r="BI110" i="4"/>
  <c r="AZ111" i="4" l="1"/>
  <c r="BG111" i="4"/>
  <c r="BD111" i="4"/>
  <c r="BI111" i="4" l="1"/>
  <c r="BF111" i="4"/>
  <c r="BB112" i="4"/>
  <c r="BD112" i="4" l="1"/>
  <c r="BG112" i="4"/>
  <c r="AZ112" i="4"/>
  <c r="BB113" i="4" l="1"/>
  <c r="BF112" i="4"/>
  <c r="BI112" i="4"/>
  <c r="BD113" i="4" l="1"/>
  <c r="BI113" i="4" s="1"/>
  <c r="AZ113" i="4"/>
  <c r="BG113" i="4"/>
  <c r="BB114" i="4" l="1"/>
  <c r="BF113" i="4"/>
  <c r="BG114" i="4" l="1"/>
  <c r="AZ114" i="4"/>
  <c r="BD114" i="4"/>
  <c r="BI114" i="4" s="1"/>
  <c r="BB115" i="4" l="1"/>
  <c r="AZ115" i="4" s="1"/>
  <c r="BF114" i="4"/>
  <c r="BG115" i="4" l="1"/>
  <c r="BD115" i="4"/>
  <c r="BF115" i="4" s="1"/>
  <c r="BB116" i="4" l="1"/>
  <c r="BI115" i="4"/>
  <c r="BG116" i="4"/>
  <c r="AZ116" i="4"/>
  <c r="BD116" i="4"/>
  <c r="BB117" i="4" s="1"/>
  <c r="BG117" i="4" l="1"/>
  <c r="BD117" i="4"/>
  <c r="BI117" i="4" s="1"/>
  <c r="AZ117" i="4"/>
  <c r="BI116" i="4"/>
  <c r="BF116" i="4"/>
  <c r="BF117" i="4" l="1"/>
  <c r="BB118" i="4"/>
  <c r="BD118" i="4" s="1"/>
  <c r="BI118" i="4" s="1"/>
  <c r="BG118" i="4" l="1"/>
  <c r="AZ118" i="4"/>
  <c r="BB119" i="4"/>
  <c r="AZ119" i="4" s="1"/>
  <c r="BG119" i="4"/>
  <c r="BF118" i="4"/>
  <c r="BD119" i="4" l="1"/>
  <c r="BI119" i="4" l="1"/>
  <c r="BB120" i="4"/>
  <c r="BF119" i="4"/>
  <c r="BD120" i="4" l="1"/>
  <c r="BG120" i="4"/>
  <c r="BB121" i="4"/>
  <c r="AZ120" i="4"/>
  <c r="BG121" i="4" l="1"/>
  <c r="BD121" i="4"/>
  <c r="AZ121" i="4"/>
  <c r="BI120" i="4"/>
  <c r="BF120" i="4"/>
  <c r="BF121" i="4" s="1"/>
  <c r="BB122" i="4" l="1"/>
  <c r="BI121" i="4"/>
  <c r="BG122" i="4" l="1"/>
  <c r="AZ122" i="4"/>
  <c r="BD122" i="4"/>
  <c r="BB123" i="4" l="1"/>
  <c r="BI122" i="4"/>
  <c r="BF122" i="4"/>
  <c r="BG123" i="4" l="1"/>
  <c r="BD123" i="4"/>
  <c r="AZ123" i="4"/>
  <c r="BI123" i="4" l="1"/>
  <c r="BB124" i="4"/>
  <c r="BF123" i="4"/>
  <c r="AZ124" i="4" l="1"/>
  <c r="BG124" i="4"/>
  <c r="BD124" i="4"/>
  <c r="BB125" i="4" l="1"/>
  <c r="BF124" i="4"/>
  <c r="BI124" i="4"/>
  <c r="BG125" i="4" l="1"/>
  <c r="AZ125" i="4"/>
  <c r="BD125" i="4"/>
  <c r="BI125" i="4" l="1"/>
  <c r="BF125" i="4"/>
  <c r="BB126" i="4"/>
  <c r="BD126" i="4" l="1"/>
  <c r="BG126" i="4"/>
  <c r="AZ126" i="4"/>
  <c r="BB127" i="4" l="1"/>
  <c r="BF126" i="4"/>
  <c r="BI126" i="4"/>
  <c r="AZ127" i="4" l="1"/>
  <c r="BD127" i="4"/>
  <c r="BG127" i="4"/>
  <c r="BF127" i="4" l="1"/>
  <c r="BB128" i="4"/>
  <c r="BI127" i="4"/>
  <c r="AZ128" i="4" l="1"/>
  <c r="BG128" i="4"/>
  <c r="BD128" i="4"/>
  <c r="BI128" i="4" l="1"/>
  <c r="BF128" i="4"/>
  <c r="BB129" i="4"/>
  <c r="AZ129" i="4" l="1"/>
  <c r="BG129" i="4"/>
  <c r="BD129" i="4"/>
  <c r="BI129" i="4" l="1"/>
  <c r="BB130" i="4"/>
  <c r="BF129" i="4"/>
  <c r="BG130" i="4" l="1"/>
  <c r="BD130" i="4"/>
  <c r="AZ130" i="4"/>
  <c r="BI130" i="4" l="1"/>
  <c r="BB131" i="4"/>
  <c r="BF130" i="4"/>
  <c r="BD131" i="4" l="1"/>
  <c r="AZ131" i="4"/>
  <c r="BG131" i="4"/>
  <c r="BB132" i="4"/>
  <c r="BD132" i="4" s="1"/>
  <c r="BI132" i="4" s="1"/>
  <c r="AZ132" i="4"/>
  <c r="BG132" i="4" l="1"/>
  <c r="BF131" i="4"/>
  <c r="BI131" i="4"/>
  <c r="BB133" i="4"/>
  <c r="BD133" i="4" s="1"/>
  <c r="BF132" i="4"/>
  <c r="BG133" i="4" l="1"/>
  <c r="AZ133" i="4"/>
  <c r="BF133" i="4"/>
  <c r="BB134" i="4"/>
  <c r="BI133" i="4"/>
  <c r="BD134" i="4" l="1"/>
  <c r="BB135" i="4" s="1"/>
  <c r="BG134" i="4"/>
  <c r="AZ134" i="4"/>
  <c r="AZ135" i="4" l="1"/>
  <c r="BG135" i="4"/>
  <c r="BD135" i="4"/>
  <c r="BI134" i="4"/>
  <c r="BF134" i="4"/>
  <c r="BF135" i="4" s="1"/>
  <c r="BB136" i="4" l="1"/>
  <c r="BI135" i="4"/>
  <c r="AZ136" i="4" l="1"/>
  <c r="BD136" i="4"/>
  <c r="BG136" i="4"/>
  <c r="BF136" i="4" l="1"/>
  <c r="BI136" i="4"/>
  <c r="BB137" i="4"/>
  <c r="BD137" i="4" l="1"/>
  <c r="BI137" i="4" s="1"/>
  <c r="BG137" i="4"/>
  <c r="AZ137" i="4"/>
  <c r="BB138" i="4"/>
  <c r="BF137" i="4"/>
  <c r="AZ138" i="4" l="1"/>
  <c r="BD138" i="4"/>
  <c r="BI138" i="4" s="1"/>
  <c r="BG138" i="4"/>
  <c r="BB139" i="4"/>
  <c r="AZ139" i="4" l="1"/>
  <c r="BG139" i="4"/>
  <c r="BD139" i="4"/>
  <c r="BF138" i="4"/>
  <c r="BF139" i="4" l="1"/>
  <c r="BB140" i="4"/>
  <c r="BI139" i="4"/>
  <c r="BG140" i="4" l="1"/>
  <c r="BD140" i="4"/>
  <c r="BB141" i="4" s="1"/>
  <c r="AZ140" i="4"/>
  <c r="AZ141" i="4" l="1"/>
  <c r="BD141" i="4"/>
  <c r="BG141" i="4"/>
  <c r="BI140" i="4"/>
  <c r="BF140" i="4"/>
  <c r="BF141" i="4" l="1"/>
  <c r="BI141" i="4"/>
  <c r="BB142" i="4"/>
  <c r="BG142" i="4" l="1"/>
  <c r="BD142" i="4"/>
  <c r="AZ142" i="4"/>
  <c r="BF142" i="4" l="1"/>
  <c r="BI142" i="4"/>
  <c r="BB143" i="4"/>
  <c r="AZ143" i="4" l="1"/>
  <c r="BD143" i="4"/>
  <c r="BG143" i="4"/>
  <c r="BB144" i="4"/>
  <c r="AZ144" i="4" s="1"/>
  <c r="BD144" i="4" l="1"/>
  <c r="BG144" i="4"/>
  <c r="BF143" i="4"/>
  <c r="BF144" i="4" s="1"/>
  <c r="BI143" i="4"/>
  <c r="BB145" i="4"/>
  <c r="BI144" i="4"/>
  <c r="AZ145" i="4" l="1"/>
  <c r="BD145" i="4"/>
  <c r="BF145" i="4" s="1"/>
  <c r="BG145" i="4"/>
  <c r="BI145" i="4" l="1"/>
  <c r="BB146" i="4"/>
  <c r="AZ146" i="4" l="1"/>
  <c r="BG146" i="4"/>
  <c r="BD146" i="4"/>
  <c r="BF146" i="4" s="1"/>
  <c r="BB147" i="4" l="1"/>
  <c r="BI146" i="4"/>
  <c r="AZ147" i="4" l="1"/>
  <c r="BG147" i="4"/>
  <c r="BD147" i="4"/>
  <c r="BF147" i="4" s="1"/>
  <c r="BI147" i="4" l="1"/>
  <c r="BB148" i="4"/>
  <c r="AZ148" i="4" l="1"/>
  <c r="BD148" i="4"/>
  <c r="BF148" i="4" s="1"/>
  <c r="BG148" i="4"/>
  <c r="BB149" i="4" l="1"/>
  <c r="BI148" i="4"/>
  <c r="AZ149" i="4" l="1"/>
  <c r="BG149" i="4"/>
  <c r="BD149" i="4"/>
  <c r="BF149" i="4" s="1"/>
  <c r="BI149" i="4" l="1"/>
  <c r="BB150" i="4"/>
  <c r="AZ150" i="4" l="1"/>
  <c r="BG150" i="4"/>
  <c r="BD150" i="4"/>
  <c r="BF150" i="4" s="1"/>
  <c r="BB151" i="4" l="1"/>
  <c r="BI150" i="4"/>
  <c r="AZ151" i="4" l="1"/>
  <c r="BG151" i="4"/>
  <c r="BD151" i="4"/>
  <c r="BF151" i="4" s="1"/>
  <c r="BB152" i="4" l="1"/>
  <c r="BI151" i="4"/>
  <c r="AZ152" i="4" l="1"/>
  <c r="BG152" i="4"/>
  <c r="BD152" i="4"/>
  <c r="BF152" i="4" s="1"/>
  <c r="BI152" i="4" l="1"/>
  <c r="BB153" i="4"/>
  <c r="AZ153" i="4" l="1"/>
  <c r="BD153" i="4"/>
  <c r="BF153" i="4" s="1"/>
  <c r="BG153" i="4"/>
  <c r="BB154" i="4" l="1"/>
  <c r="BI153" i="4"/>
  <c r="AZ154" i="4" l="1"/>
  <c r="BG154" i="4"/>
  <c r="BD154" i="4"/>
  <c r="BF154" i="4" s="1"/>
  <c r="BI154" i="4" l="1"/>
  <c r="BB155" i="4"/>
  <c r="AZ155" i="4" l="1"/>
  <c r="BG155" i="4"/>
  <c r="BD155" i="4"/>
  <c r="BF155" i="4" s="1"/>
  <c r="BI155" i="4" l="1"/>
  <c r="BB156" i="4"/>
  <c r="AZ156" i="4" l="1"/>
  <c r="BG156" i="4"/>
  <c r="BD156" i="4"/>
  <c r="BF156" i="4" s="1"/>
  <c r="BB157" i="4" l="1"/>
  <c r="BI156" i="4"/>
  <c r="AZ157" i="4" l="1"/>
  <c r="BG157" i="4"/>
  <c r="BD157" i="4"/>
  <c r="BF157" i="4" s="1"/>
  <c r="BI157" i="4" l="1"/>
  <c r="BB158" i="4"/>
  <c r="AZ158" i="4" l="1"/>
  <c r="BG158" i="4"/>
  <c r="BD158" i="4"/>
  <c r="BI158" i="4" l="1"/>
  <c r="BF158" i="4"/>
  <c r="BB159" i="4"/>
  <c r="AZ159" i="4" s="1"/>
  <c r="BG159" i="4" l="1"/>
  <c r="BD159" i="4"/>
  <c r="BI159" i="4" s="1"/>
  <c r="BF159" i="4" l="1"/>
  <c r="BB160" i="4"/>
  <c r="AZ160" i="4" s="1"/>
  <c r="BG160" i="4" l="1"/>
  <c r="BD160" i="4"/>
  <c r="BF160" i="4" s="1"/>
  <c r="BI160" i="4" l="1"/>
  <c r="BB161" i="4"/>
  <c r="AZ161" i="4" s="1"/>
  <c r="BG161" i="4" l="1"/>
  <c r="BD161" i="4"/>
  <c r="BF161" i="4" s="1"/>
  <c r="BI161" i="4" l="1"/>
  <c r="BB162" i="4"/>
  <c r="AZ162" i="4" s="1"/>
  <c r="BD162" i="4" l="1"/>
  <c r="BF162" i="4" s="1"/>
  <c r="BG162" i="4"/>
  <c r="BB163" i="4"/>
  <c r="BI162" i="4"/>
  <c r="AZ163" i="4" l="1"/>
  <c r="BD163" i="4"/>
  <c r="BF163" i="4" s="1"/>
  <c r="BG163" i="4"/>
  <c r="BB164" i="4" l="1"/>
  <c r="BI163" i="4"/>
  <c r="AZ164" i="4" l="1"/>
  <c r="BD164" i="4"/>
  <c r="BF164" i="4" s="1"/>
  <c r="BG164" i="4"/>
  <c r="BB165" i="4" l="1"/>
  <c r="BI164" i="4"/>
  <c r="AZ165" i="4" l="1"/>
  <c r="BG165" i="4"/>
  <c r="BD165" i="4"/>
  <c r="BF165" i="4" s="1"/>
  <c r="BI165" i="4" l="1"/>
  <c r="BB166" i="4"/>
  <c r="AZ166" i="4" l="1"/>
  <c r="BD166" i="4"/>
  <c r="BG166" i="4"/>
  <c r="BI166" i="4" l="1"/>
  <c r="BF166" i="4"/>
  <c r="BB167" i="4"/>
  <c r="AZ167" i="4" l="1"/>
  <c r="BD167" i="4"/>
  <c r="BI167" i="4" s="1"/>
  <c r="BG167" i="4"/>
  <c r="BF167" i="4" l="1"/>
  <c r="BB168" i="4"/>
  <c r="AZ168" i="4" l="1"/>
  <c r="BG168" i="4"/>
  <c r="BD168" i="4"/>
  <c r="BF168" i="4" s="1"/>
  <c r="BI168" i="4" l="1"/>
  <c r="BB169" i="4"/>
  <c r="AZ169" i="4" l="1"/>
  <c r="BG169" i="4"/>
  <c r="BD169" i="4"/>
  <c r="BF169" i="4" s="1"/>
  <c r="BB170" i="4" l="1"/>
  <c r="BI169" i="4"/>
  <c r="AZ170" i="4" l="1"/>
  <c r="BG170" i="4"/>
  <c r="BD170" i="4"/>
  <c r="BF170" i="4" s="1"/>
  <c r="BB171" i="4" l="1"/>
  <c r="BI170" i="4"/>
  <c r="AZ171" i="4" l="1"/>
  <c r="BG171" i="4"/>
  <c r="BD171" i="4"/>
  <c r="BF171" i="4" s="1"/>
  <c r="BB172" i="4" l="1"/>
  <c r="BI171" i="4"/>
  <c r="AZ172" i="4" l="1"/>
  <c r="BD172" i="4"/>
  <c r="BF172" i="4" s="1"/>
  <c r="BG172" i="4"/>
  <c r="BB173" i="4" l="1"/>
  <c r="BI172" i="4"/>
  <c r="AZ173" i="4" l="1"/>
  <c r="BD173" i="4"/>
  <c r="BF173" i="4" s="1"/>
  <c r="BG173" i="4"/>
  <c r="BB174" i="4" l="1"/>
  <c r="BI173" i="4"/>
  <c r="AZ174" i="4" l="1"/>
  <c r="BD174" i="4"/>
  <c r="BF174" i="4" s="1"/>
  <c r="BG174" i="4"/>
  <c r="BB175" i="4" l="1"/>
  <c r="BI174" i="4"/>
  <c r="AZ175" i="4" l="1"/>
  <c r="BG175" i="4"/>
  <c r="BD175" i="4"/>
  <c r="BF175" i="4" s="1"/>
  <c r="BB176" i="4" l="1"/>
  <c r="BI175" i="4"/>
  <c r="AZ176" i="4" l="1"/>
  <c r="BD176" i="4"/>
  <c r="BF176" i="4" s="1"/>
  <c r="BG176" i="4"/>
  <c r="BB177" i="4" l="1"/>
  <c r="BI176" i="4"/>
  <c r="AZ177" i="4" l="1"/>
  <c r="BD177" i="4"/>
  <c r="BF177" i="4" s="1"/>
  <c r="BG177" i="4"/>
  <c r="BB178" i="4" l="1"/>
  <c r="BI177" i="4"/>
  <c r="AZ178" i="4" l="1"/>
  <c r="BD178" i="4"/>
  <c r="BF178" i="4" s="1"/>
  <c r="BG178" i="4"/>
  <c r="BI178" i="4" l="1"/>
  <c r="BB179" i="4"/>
  <c r="AZ179" i="4" l="1"/>
  <c r="BD179" i="4"/>
  <c r="BF179" i="4" s="1"/>
  <c r="BG179" i="4"/>
  <c r="BB180" i="4" l="1"/>
  <c r="BI179" i="4"/>
  <c r="AZ180" i="4" l="1"/>
  <c r="BD180" i="4"/>
  <c r="BF180" i="4" s="1"/>
  <c r="BG180" i="4"/>
  <c r="BB181" i="4" l="1"/>
  <c r="BI180" i="4"/>
  <c r="AZ181" i="4" l="1"/>
  <c r="BD181" i="4"/>
  <c r="BF181" i="4" s="1"/>
  <c r="BG181" i="4"/>
  <c r="BB182" i="4" l="1"/>
  <c r="BI181" i="4"/>
  <c r="AZ182" i="4" l="1"/>
  <c r="BD182" i="4"/>
  <c r="BF182" i="4" s="1"/>
  <c r="BG182" i="4"/>
  <c r="BB183" i="4" l="1"/>
  <c r="BI182" i="4"/>
  <c r="AZ183" i="4" l="1"/>
  <c r="BD183" i="4"/>
  <c r="BF183" i="4" s="1"/>
  <c r="BG183" i="4"/>
  <c r="BB184" i="4" l="1"/>
  <c r="BI183" i="4"/>
  <c r="AZ184" i="4" l="1"/>
  <c r="BD184" i="4"/>
  <c r="BF184" i="4" s="1"/>
  <c r="BG184" i="4"/>
  <c r="BB185" i="4" l="1"/>
  <c r="BI184" i="4"/>
  <c r="AZ185" i="4" l="1"/>
  <c r="BD185" i="4"/>
  <c r="BF185" i="4" s="1"/>
  <c r="BG185" i="4"/>
  <c r="BI185" i="4" l="1"/>
  <c r="BB186" i="4"/>
  <c r="AZ186" i="4" l="1"/>
  <c r="BD186" i="4"/>
  <c r="BB187" i="4" s="1"/>
  <c r="AZ187" i="4" s="1"/>
  <c r="BG186" i="4"/>
  <c r="BI186" i="4" l="1"/>
  <c r="BF186" i="4"/>
  <c r="BD187" i="4"/>
  <c r="BB188" i="4" s="1"/>
  <c r="AZ188" i="4" s="1"/>
  <c r="BG187" i="4"/>
  <c r="BF187" i="4" l="1"/>
  <c r="BI187" i="4"/>
  <c r="BD188" i="4"/>
  <c r="BG188" i="4"/>
  <c r="BF188" i="4" l="1"/>
  <c r="BB189" i="4"/>
  <c r="AZ189" i="4" s="1"/>
  <c r="BI188" i="4"/>
  <c r="BG189" i="4" l="1"/>
  <c r="BD189" i="4"/>
  <c r="BF189" i="4" s="1"/>
  <c r="BB190" i="4" l="1"/>
  <c r="AZ190" i="4" s="1"/>
  <c r="BI189" i="4"/>
  <c r="BG190" i="4" l="1"/>
  <c r="BD190" i="4"/>
  <c r="BF190" i="4" s="1"/>
  <c r="BB191" i="4" l="1"/>
  <c r="AZ191" i="4" s="1"/>
  <c r="BI190" i="4"/>
  <c r="BG191" i="4" l="1"/>
  <c r="BD191" i="4"/>
  <c r="BF191" i="4" s="1"/>
  <c r="BB192" i="4" l="1"/>
  <c r="AZ192" i="4" s="1"/>
  <c r="BI191" i="4"/>
  <c r="BG192" i="4" l="1"/>
  <c r="BD192" i="4"/>
  <c r="BF192" i="4" s="1"/>
  <c r="BB193" i="4" l="1"/>
  <c r="AZ193" i="4" s="1"/>
  <c r="BI192" i="4"/>
  <c r="BD193" i="4" l="1"/>
  <c r="BF193" i="4" s="1"/>
  <c r="BG193" i="4"/>
  <c r="BB194" i="4" l="1"/>
  <c r="AZ194" i="4" s="1"/>
  <c r="BI193" i="4"/>
  <c r="BG194" i="4" l="1"/>
  <c r="BD194" i="4"/>
  <c r="BF194" i="4" s="1"/>
  <c r="BB195" i="4" l="1"/>
  <c r="AZ195" i="4" s="1"/>
  <c r="BI194" i="4"/>
  <c r="BD195" i="4" l="1"/>
  <c r="BF195" i="4" s="1"/>
  <c r="BG195" i="4"/>
  <c r="BB196" i="4" l="1"/>
  <c r="AZ196" i="4" s="1"/>
  <c r="BI195" i="4"/>
  <c r="BG196" i="4" l="1"/>
  <c r="BD196" i="4"/>
  <c r="BF196" i="4" s="1"/>
  <c r="BB197" i="4" l="1"/>
  <c r="AZ197" i="4" s="1"/>
  <c r="BI196" i="4"/>
  <c r="BD197" i="4" l="1"/>
  <c r="BF197" i="4" s="1"/>
  <c r="BG197" i="4"/>
  <c r="BB198" i="4" l="1"/>
  <c r="AZ198" i="4" s="1"/>
  <c r="BI197" i="4"/>
  <c r="BG198" i="4" l="1"/>
  <c r="BD198" i="4"/>
  <c r="BF198" i="4" s="1"/>
  <c r="BB199" i="4" l="1"/>
  <c r="AZ199" i="4" s="1"/>
  <c r="BI198" i="4"/>
  <c r="BG199" i="4" l="1"/>
  <c r="BD199" i="4"/>
  <c r="BF199" i="4" s="1"/>
  <c r="BB200" i="4" l="1"/>
  <c r="AZ200" i="4" s="1"/>
  <c r="BI199" i="4"/>
  <c r="BG200" i="4" l="1"/>
  <c r="BD200" i="4"/>
  <c r="BF200" i="4" s="1"/>
  <c r="BB201" i="4" l="1"/>
  <c r="AZ201" i="4" s="1"/>
  <c r="BI200" i="4"/>
  <c r="BG201" i="4" l="1"/>
  <c r="BD201" i="4"/>
  <c r="BF201" i="4" s="1"/>
  <c r="BB202" i="4" l="1"/>
  <c r="AZ202" i="4" s="1"/>
  <c r="BI201" i="4"/>
  <c r="BG202" i="4" l="1"/>
  <c r="BD202" i="4"/>
  <c r="BF202" i="4" s="1"/>
  <c r="BB203" i="4" l="1"/>
  <c r="AZ203" i="4" s="1"/>
  <c r="BI202" i="4"/>
  <c r="BG203" i="4" l="1"/>
  <c r="BD203" i="4"/>
  <c r="BF203" i="4" s="1"/>
  <c r="BB204" i="4" l="1"/>
  <c r="AZ204" i="4" s="1"/>
  <c r="BI203" i="4"/>
  <c r="BG204" i="4" l="1"/>
  <c r="BD204" i="4"/>
  <c r="BF204" i="4" s="1"/>
  <c r="BB205" i="4" l="1"/>
  <c r="AZ205" i="4" s="1"/>
  <c r="BI204" i="4"/>
  <c r="BG205" i="4" l="1"/>
  <c r="BD205" i="4"/>
  <c r="BF205" i="4" s="1"/>
  <c r="BB206" i="4" l="1"/>
  <c r="AZ206" i="4" s="1"/>
  <c r="BI205" i="4"/>
  <c r="BG206" i="4" l="1"/>
  <c r="BD206" i="4"/>
  <c r="BF206" i="4" s="1"/>
  <c r="BB207" i="4" l="1"/>
  <c r="AZ207" i="4" s="1"/>
  <c r="BI206" i="4"/>
  <c r="BG207" i="4" l="1"/>
  <c r="BD207" i="4"/>
  <c r="BF207" i="4" s="1"/>
  <c r="BB208" i="4" l="1"/>
  <c r="AZ208" i="4" s="1"/>
  <c r="BI207" i="4"/>
  <c r="BG208" i="4" l="1"/>
  <c r="BD208" i="4"/>
  <c r="BF208" i="4" s="1"/>
  <c r="BB209" i="4" l="1"/>
  <c r="AZ209" i="4" s="1"/>
  <c r="BI208" i="4"/>
  <c r="BG209" i="4" l="1"/>
  <c r="BD209" i="4"/>
  <c r="BF209" i="4" s="1"/>
  <c r="BB210" i="4" l="1"/>
  <c r="AZ210" i="4" s="1"/>
  <c r="BI209" i="4"/>
  <c r="BG210" i="4" l="1"/>
  <c r="BD210" i="4"/>
  <c r="BF210" i="4" s="1"/>
  <c r="BB211" i="4" l="1"/>
  <c r="AZ211" i="4" s="1"/>
  <c r="BI210" i="4"/>
  <c r="BG211" i="4" l="1"/>
  <c r="BD211" i="4"/>
  <c r="BF211" i="4" s="1"/>
  <c r="BB212" i="4" l="1"/>
  <c r="AZ212" i="4" s="1"/>
  <c r="BI211" i="4"/>
  <c r="BG212" i="4" l="1"/>
  <c r="BD212" i="4"/>
  <c r="BF212" i="4" s="1"/>
  <c r="BB213" i="4" l="1"/>
  <c r="AZ213" i="4" s="1"/>
  <c r="BI212" i="4"/>
  <c r="BG213" i="4" l="1"/>
  <c r="BD213" i="4"/>
  <c r="BF213" i="4" s="1"/>
  <c r="BB214" i="4" l="1"/>
  <c r="AZ214" i="4" s="1"/>
  <c r="BI213" i="4"/>
  <c r="BG214" i="4" l="1"/>
  <c r="BD214" i="4"/>
  <c r="BF214" i="4" s="1"/>
  <c r="BB215" i="4" l="1"/>
  <c r="AZ215" i="4" s="1"/>
  <c r="BI214" i="4"/>
  <c r="BG215" i="4" l="1"/>
  <c r="BD215" i="4"/>
  <c r="BF215" i="4" s="1"/>
  <c r="BB216" i="4" l="1"/>
  <c r="AZ216" i="4" s="1"/>
  <c r="BI215" i="4"/>
  <c r="BG216" i="4" l="1"/>
  <c r="BD216" i="4"/>
  <c r="BF216" i="4" s="1"/>
  <c r="BB217" i="4" l="1"/>
  <c r="AZ217" i="4" s="1"/>
  <c r="BI216" i="4"/>
  <c r="BG217" i="4" l="1"/>
  <c r="BD217" i="4"/>
  <c r="BF217" i="4" s="1"/>
  <c r="BB218" i="4" l="1"/>
  <c r="AZ218" i="4" s="1"/>
  <c r="BI217" i="4"/>
  <c r="BG218" i="4" l="1"/>
  <c r="BD218" i="4"/>
  <c r="BF218" i="4" s="1"/>
  <c r="BB219" i="4" l="1"/>
  <c r="AZ219" i="4" s="1"/>
  <c r="BI218" i="4"/>
  <c r="BG219" i="4" l="1"/>
  <c r="BD219" i="4"/>
  <c r="BF219" i="4" s="1"/>
  <c r="BB220" i="4" l="1"/>
  <c r="AZ220" i="4" s="1"/>
  <c r="BI219" i="4"/>
  <c r="BG220" i="4" l="1"/>
  <c r="BD220" i="4"/>
  <c r="BF220" i="4" s="1"/>
  <c r="BB221" i="4" l="1"/>
  <c r="AZ221" i="4" s="1"/>
  <c r="BI220" i="4"/>
  <c r="BG221" i="4" l="1"/>
  <c r="BD221" i="4"/>
  <c r="BF221" i="4" s="1"/>
  <c r="BB222" i="4" l="1"/>
  <c r="AZ222" i="4" s="1"/>
  <c r="BI221" i="4"/>
  <c r="BG222" i="4" l="1"/>
  <c r="BD222" i="4"/>
  <c r="BI222" i="4" l="1"/>
  <c r="BF222" i="4"/>
  <c r="BB223" i="4"/>
  <c r="AZ223" i="4" s="1"/>
  <c r="BG223" i="4" l="1"/>
  <c r="BD223" i="4"/>
  <c r="BF223" i="4" s="1"/>
  <c r="BB224" i="4" l="1"/>
  <c r="AZ224" i="4" s="1"/>
  <c r="BI223" i="4"/>
  <c r="BG224" i="4" l="1"/>
  <c r="BD224" i="4"/>
  <c r="BF224" i="4" s="1"/>
  <c r="BB225" i="4" l="1"/>
  <c r="AZ225" i="4" s="1"/>
  <c r="BI224" i="4"/>
  <c r="BG225" i="4" l="1"/>
  <c r="BD225" i="4"/>
  <c r="BI225" i="4" l="1"/>
  <c r="BF225" i="4"/>
  <c r="BB226" i="4"/>
  <c r="AZ226" i="4" s="1"/>
  <c r="BD226" i="4" l="1"/>
  <c r="BI226" i="4" s="1"/>
  <c r="BG226" i="4"/>
  <c r="BF226" i="4" l="1"/>
  <c r="BB227" i="4"/>
  <c r="AZ227" i="4" s="1"/>
  <c r="BG227" i="4" l="1"/>
  <c r="BD227" i="4"/>
  <c r="BI227" i="4" s="1"/>
  <c r="BB228" i="4" l="1"/>
  <c r="AZ228" i="4" s="1"/>
  <c r="BF227" i="4"/>
  <c r="BD228" i="4" l="1"/>
  <c r="BI228" i="4" s="1"/>
  <c r="BG228" i="4"/>
  <c r="BB229" i="4" l="1"/>
  <c r="AZ229" i="4" s="1"/>
  <c r="BF228" i="4"/>
  <c r="BG229" i="4" l="1"/>
  <c r="BD229" i="4"/>
  <c r="BI229" i="4" s="1"/>
  <c r="BB230" i="4" l="1"/>
  <c r="BF229" i="4"/>
  <c r="AZ230" i="4"/>
  <c r="BG230" i="4"/>
  <c r="BD230" i="4"/>
  <c r="BF230" i="4" s="1"/>
  <c r="BI230" i="4" l="1"/>
  <c r="BB231" i="4"/>
  <c r="AZ231" i="4" l="1"/>
  <c r="BD231" i="4"/>
  <c r="BF231" i="4" s="1"/>
  <c r="BG231" i="4"/>
  <c r="BB232" i="4" l="1"/>
  <c r="BI231" i="4"/>
  <c r="AZ232" i="4" l="1"/>
  <c r="BG232" i="4"/>
  <c r="BD232" i="4"/>
  <c r="BF232" i="4" s="1"/>
  <c r="BB233" i="4" l="1"/>
  <c r="BI232" i="4"/>
  <c r="AZ233" i="4" l="1"/>
  <c r="BG233" i="4"/>
  <c r="BD233" i="4"/>
  <c r="BF233" i="4" s="1"/>
  <c r="BB234" i="4" l="1"/>
  <c r="BI233" i="4"/>
  <c r="AZ234" i="4" l="1"/>
  <c r="BG234" i="4"/>
  <c r="BD234" i="4"/>
  <c r="BI234" i="4" l="1"/>
  <c r="BF234" i="4"/>
  <c r="BB235" i="4"/>
  <c r="BD235" i="4" s="1"/>
  <c r="BF235" i="4" l="1"/>
  <c r="BB236" i="4"/>
  <c r="AZ236" i="4" s="1"/>
  <c r="BI235" i="4"/>
  <c r="AZ235" i="4"/>
  <c r="BG235" i="4"/>
  <c r="BG236" i="4" l="1"/>
  <c r="BD236" i="4"/>
  <c r="BB237" i="4" s="1"/>
  <c r="AZ237" i="4" s="1"/>
  <c r="BI236" i="4" l="1"/>
  <c r="BF236" i="4"/>
  <c r="BD237" i="4"/>
  <c r="BG237" i="4"/>
  <c r="BF237" i="4" l="1"/>
  <c r="BB238" i="4"/>
  <c r="AZ238" i="4" s="1"/>
  <c r="BI237" i="4"/>
  <c r="BD238" i="4" l="1"/>
  <c r="BF238" i="4" s="1"/>
  <c r="BG238" i="4"/>
  <c r="BB239" i="4" l="1"/>
  <c r="AZ239" i="4" s="1"/>
  <c r="BI238" i="4"/>
  <c r="BD239" i="4" l="1"/>
  <c r="BF239" i="4" s="1"/>
  <c r="BG239" i="4"/>
  <c r="BB240" i="4" l="1"/>
  <c r="AZ240" i="4" s="1"/>
  <c r="BI239" i="4"/>
  <c r="BD240" i="4" l="1"/>
  <c r="BF240" i="4" s="1"/>
  <c r="BG240" i="4"/>
  <c r="BB241" i="4" l="1"/>
  <c r="AZ241" i="4" s="1"/>
  <c r="BI240" i="4"/>
  <c r="BD241" i="4" l="1"/>
  <c r="BF241" i="4" s="1"/>
  <c r="BG241" i="4"/>
  <c r="BB242" i="4" l="1"/>
  <c r="AZ242" i="4" s="1"/>
  <c r="BI241" i="4"/>
  <c r="BD242" i="4" l="1"/>
  <c r="BF242" i="4" s="1"/>
  <c r="BG242" i="4"/>
  <c r="BB243" i="4" l="1"/>
  <c r="AZ243" i="4" s="1"/>
  <c r="BI242" i="4"/>
  <c r="BD243" i="4" l="1"/>
  <c r="BF243" i="4" s="1"/>
  <c r="BG243" i="4"/>
  <c r="BB244" i="4" l="1"/>
  <c r="AZ244" i="4" s="1"/>
  <c r="BI243" i="4"/>
  <c r="BD244" i="4" l="1"/>
  <c r="BF244" i="4" s="1"/>
  <c r="BG244" i="4"/>
  <c r="BB245" i="4" l="1"/>
  <c r="AZ245" i="4" s="1"/>
  <c r="BI244" i="4"/>
  <c r="BD245" i="4" l="1"/>
  <c r="BF245" i="4" s="1"/>
  <c r="BG245" i="4"/>
  <c r="BB246" i="4" l="1"/>
  <c r="AZ246" i="4" s="1"/>
  <c r="BI245" i="4"/>
  <c r="BD246" i="4" l="1"/>
  <c r="BF246" i="4" s="1"/>
  <c r="BG246" i="4"/>
  <c r="BB247" i="4" l="1"/>
  <c r="AZ247" i="4" s="1"/>
  <c r="BI246" i="4"/>
  <c r="BD247" i="4" l="1"/>
  <c r="BF247" i="4" s="1"/>
  <c r="BG247" i="4"/>
  <c r="BB248" i="4" l="1"/>
  <c r="AZ248" i="4" s="1"/>
  <c r="BI247" i="4"/>
  <c r="BD248" i="4" l="1"/>
  <c r="BF248" i="4" s="1"/>
  <c r="BG248" i="4"/>
  <c r="BB249" i="4" l="1"/>
  <c r="AZ249" i="4" s="1"/>
  <c r="BI248" i="4"/>
  <c r="BD249" i="4" l="1"/>
  <c r="BF249" i="4" s="1"/>
  <c r="BG249" i="4"/>
  <c r="BB250" i="4" l="1"/>
  <c r="AZ250" i="4" s="1"/>
  <c r="BI249" i="4"/>
  <c r="BD250" i="4" l="1"/>
  <c r="BF250" i="4" s="1"/>
  <c r="BG250" i="4"/>
  <c r="BB251" i="4" l="1"/>
  <c r="AZ251" i="4" s="1"/>
  <c r="BI250" i="4"/>
  <c r="BD251" i="4" l="1"/>
  <c r="BF251" i="4" s="1"/>
  <c r="BG251" i="4"/>
  <c r="BB252" i="4" l="1"/>
  <c r="AZ252" i="4" s="1"/>
  <c r="BI251" i="4"/>
  <c r="BD252" i="4" l="1"/>
  <c r="BF252" i="4" s="1"/>
  <c r="BG252" i="4"/>
  <c r="BB253" i="4" l="1"/>
  <c r="AZ253" i="4" s="1"/>
  <c r="BI252" i="4"/>
  <c r="BD253" i="4" l="1"/>
  <c r="BF253" i="4" s="1"/>
  <c r="BG253" i="4"/>
  <c r="BB254" i="4" l="1"/>
  <c r="AZ254" i="4" s="1"/>
  <c r="BI253" i="4"/>
  <c r="BD254" i="4" l="1"/>
  <c r="BF254" i="4" s="1"/>
  <c r="BG254" i="4"/>
  <c r="BB255" i="4" l="1"/>
  <c r="AZ255" i="4" s="1"/>
  <c r="BI254" i="4"/>
  <c r="BD255" i="4" l="1"/>
  <c r="BF255" i="4" s="1"/>
  <c r="BG255" i="4"/>
  <c r="BB256" i="4" l="1"/>
  <c r="AZ256" i="4" s="1"/>
  <c r="BI255" i="4"/>
  <c r="BD256" i="4" l="1"/>
  <c r="BF256" i="4" s="1"/>
  <c r="BG256" i="4"/>
  <c r="BB257" i="4" l="1"/>
  <c r="AZ257" i="4" s="1"/>
  <c r="BI256" i="4"/>
  <c r="BD257" i="4" l="1"/>
  <c r="BF257" i="4" s="1"/>
  <c r="BG257" i="4"/>
  <c r="BB258" i="4" l="1"/>
  <c r="AZ258" i="4" s="1"/>
  <c r="BI257" i="4"/>
  <c r="BD258" i="4" l="1"/>
  <c r="BF258" i="4" s="1"/>
  <c r="BG258" i="4"/>
  <c r="BB259" i="4" l="1"/>
  <c r="AZ259" i="4" s="1"/>
  <c r="BI258" i="4"/>
  <c r="BD259" i="4" l="1"/>
  <c r="BF259" i="4" s="1"/>
  <c r="BG259" i="4"/>
  <c r="BB260" i="4" l="1"/>
  <c r="AZ260" i="4" s="1"/>
  <c r="BI259" i="4"/>
  <c r="BD260" i="4" l="1"/>
  <c r="BF260" i="4" s="1"/>
  <c r="BG260" i="4"/>
  <c r="BB261" i="4" l="1"/>
  <c r="AZ261" i="4" s="1"/>
  <c r="BI260" i="4"/>
  <c r="BG261" i="4" l="1"/>
  <c r="BD261" i="4"/>
  <c r="BF261" i="4" s="1"/>
  <c r="BB262" i="4" l="1"/>
  <c r="AZ262" i="4" s="1"/>
  <c r="BI261" i="4"/>
  <c r="BG262" i="4" l="1"/>
  <c r="BD262" i="4"/>
  <c r="BF262" i="4" s="1"/>
  <c r="BB263" i="4" l="1"/>
  <c r="AZ263" i="4" s="1"/>
  <c r="BI262" i="4"/>
  <c r="BD263" i="4" l="1"/>
  <c r="BF263" i="4" s="1"/>
  <c r="BG263" i="4"/>
  <c r="BB264" i="4" l="1"/>
  <c r="AZ264" i="4" s="1"/>
  <c r="BI263" i="4"/>
  <c r="BD264" i="4" l="1"/>
  <c r="BF264" i="4" s="1"/>
  <c r="BG264" i="4"/>
  <c r="BB265" i="4" l="1"/>
  <c r="AZ265" i="4" s="1"/>
  <c r="BI264" i="4"/>
  <c r="BD265" i="4" l="1"/>
  <c r="BF265" i="4" s="1"/>
  <c r="BG265" i="4"/>
  <c r="BB266" i="4" l="1"/>
  <c r="AZ266" i="4" s="1"/>
  <c r="BI265" i="4"/>
  <c r="BD266" i="4" l="1"/>
  <c r="BF266" i="4" s="1"/>
  <c r="BG266" i="4"/>
  <c r="BB267" i="4" l="1"/>
  <c r="AZ267" i="4" s="1"/>
  <c r="BI266" i="4"/>
  <c r="BD267" i="4" l="1"/>
  <c r="BF267" i="4" s="1"/>
  <c r="BG267" i="4"/>
  <c r="BB268" i="4" l="1"/>
  <c r="AZ268" i="4" s="1"/>
  <c r="BI267" i="4"/>
  <c r="BD268" i="4" l="1"/>
  <c r="BF268" i="4" s="1"/>
  <c r="BG268" i="4"/>
  <c r="BB269" i="4" l="1"/>
  <c r="AZ269" i="4" s="1"/>
  <c r="BI268" i="4"/>
  <c r="BD269" i="4" l="1"/>
  <c r="BF269" i="4" s="1"/>
  <c r="BG269" i="4"/>
  <c r="BB270" i="4" l="1"/>
  <c r="AZ270" i="4" s="1"/>
  <c r="BI269" i="4"/>
  <c r="BD270" i="4" l="1"/>
  <c r="BF270" i="4" s="1"/>
  <c r="BG270" i="4"/>
  <c r="BB271" i="4" l="1"/>
  <c r="AZ271" i="4" s="1"/>
  <c r="BI270" i="4"/>
  <c r="BG271" i="4" l="1"/>
  <c r="BD271" i="4"/>
  <c r="BF271" i="4" s="1"/>
  <c r="BB272" i="4" l="1"/>
  <c r="AZ272" i="4" s="1"/>
  <c r="BI271" i="4"/>
  <c r="BG272" i="4" l="1"/>
  <c r="BD272" i="4"/>
  <c r="BF272" i="4" s="1"/>
  <c r="BB273" i="4" l="1"/>
  <c r="AZ273" i="4" s="1"/>
  <c r="BI272" i="4"/>
  <c r="BG273" i="4" l="1"/>
  <c r="BD273" i="4"/>
  <c r="BI273" i="4" l="1"/>
  <c r="BF273" i="4"/>
  <c r="BB274" i="4"/>
  <c r="AZ274" i="4" s="1"/>
  <c r="BD274" i="4" l="1"/>
  <c r="BF274" i="4" s="1"/>
  <c r="BG274" i="4"/>
  <c r="BB275" i="4" l="1"/>
  <c r="AZ275" i="4" s="1"/>
  <c r="BI274" i="4"/>
  <c r="BD275" i="4" l="1"/>
  <c r="BF275" i="4" s="1"/>
  <c r="BG275" i="4"/>
  <c r="BI275" i="4" l="1"/>
  <c r="BB276" i="4"/>
  <c r="AZ276" i="4" s="1"/>
  <c r="BD276" i="4" l="1"/>
  <c r="BG276" i="4"/>
  <c r="BI276" i="4"/>
  <c r="BF276" i="4"/>
  <c r="BB277" i="4"/>
  <c r="AZ277" i="4" s="1"/>
  <c r="BG277" i="4" l="1"/>
  <c r="BD277" i="4"/>
  <c r="BB278" i="4" s="1"/>
  <c r="AZ278" i="4" s="1"/>
  <c r="BF277" i="4" l="1"/>
  <c r="BI277" i="4"/>
  <c r="BG278" i="4"/>
  <c r="BD278" i="4"/>
  <c r="BF278" i="4" l="1"/>
  <c r="BB279" i="4"/>
  <c r="AZ279" i="4" s="1"/>
  <c r="BI278" i="4"/>
  <c r="BG279" i="4" l="1"/>
  <c r="BD279" i="4"/>
  <c r="BF279" i="4" s="1"/>
  <c r="BB280" i="4" l="1"/>
  <c r="AZ280" i="4" s="1"/>
  <c r="BI279" i="4"/>
  <c r="BG280" i="4" l="1"/>
  <c r="BD280" i="4"/>
  <c r="BF280" i="4" s="1"/>
  <c r="BB281" i="4" l="1"/>
  <c r="AZ281" i="4" s="1"/>
  <c r="BI280" i="4"/>
  <c r="BG281" i="4" l="1"/>
  <c r="BD281" i="4"/>
  <c r="BF281" i="4" s="1"/>
  <c r="BB282" i="4" l="1"/>
  <c r="AZ282" i="4" s="1"/>
  <c r="BI281" i="4"/>
  <c r="BG282" i="4" l="1"/>
  <c r="BD282" i="4"/>
  <c r="BF282" i="4" s="1"/>
  <c r="BB283" i="4" l="1"/>
  <c r="AZ283" i="4" s="1"/>
  <c r="BI282" i="4"/>
  <c r="BG283" i="4" l="1"/>
  <c r="BD283" i="4"/>
  <c r="BF283" i="4" s="1"/>
  <c r="BB284" i="4" l="1"/>
  <c r="AZ284" i="4" s="1"/>
  <c r="BI283" i="4"/>
  <c r="BG284" i="4" l="1"/>
  <c r="BD284" i="4"/>
  <c r="BF284" i="4" s="1"/>
  <c r="BB285" i="4" l="1"/>
  <c r="AZ285" i="4" s="1"/>
  <c r="BI284" i="4"/>
  <c r="BG285" i="4" l="1"/>
  <c r="BD285" i="4"/>
  <c r="BF285" i="4" s="1"/>
  <c r="BB286" i="4" l="1"/>
  <c r="AZ286" i="4" s="1"/>
  <c r="BI285" i="4"/>
  <c r="BG286" i="4" l="1"/>
  <c r="BD286" i="4"/>
  <c r="BI286" i="4" l="1"/>
  <c r="BF286" i="4"/>
  <c r="BB287" i="4"/>
  <c r="AZ287" i="4" s="1"/>
  <c r="BD287" i="4" l="1"/>
  <c r="BF287" i="4" s="1"/>
  <c r="BG287" i="4"/>
  <c r="BI287" i="4" l="1"/>
  <c r="BB288" i="4"/>
  <c r="AZ288" i="4" s="1"/>
  <c r="BD288" i="4" l="1"/>
  <c r="BF288" i="4" s="1"/>
  <c r="BG288" i="4"/>
  <c r="BI288" i="4"/>
  <c r="BB289" i="4" l="1"/>
  <c r="AZ289" i="4" s="1"/>
  <c r="BD289" i="4"/>
  <c r="BF289" i="4" s="1"/>
  <c r="BG289" i="4" l="1"/>
  <c r="BB290" i="4"/>
  <c r="AZ290" i="4" s="1"/>
  <c r="BI289" i="4"/>
  <c r="BG290" i="4" l="1"/>
  <c r="BD290" i="4"/>
  <c r="BF290" i="4" s="1"/>
  <c r="BB291" i="4" l="1"/>
  <c r="AZ291" i="4" s="1"/>
  <c r="BI290" i="4"/>
  <c r="BG291" i="4" l="1"/>
  <c r="BD291" i="4"/>
  <c r="BF291" i="4" s="1"/>
  <c r="BB292" i="4" l="1"/>
  <c r="AZ292" i="4" s="1"/>
  <c r="BI291" i="4"/>
  <c r="BG292" i="4" l="1"/>
  <c r="BD292" i="4"/>
  <c r="BF292" i="4" s="1"/>
  <c r="BB293" i="4" l="1"/>
  <c r="AZ293" i="4" s="1"/>
  <c r="BI292" i="4"/>
  <c r="BG293" i="4" l="1"/>
  <c r="BD293" i="4"/>
  <c r="BF293" i="4" s="1"/>
  <c r="BB294" i="4" l="1"/>
  <c r="AZ294" i="4" s="1"/>
  <c r="BI293" i="4"/>
  <c r="BG294" i="4" l="1"/>
  <c r="BD294" i="4"/>
  <c r="BF294" i="4" s="1"/>
  <c r="BB295" i="4" l="1"/>
  <c r="AZ295" i="4" s="1"/>
  <c r="BI294" i="4"/>
  <c r="BG295" i="4" l="1"/>
  <c r="BD295" i="4"/>
  <c r="BF295" i="4" s="1"/>
  <c r="BB296" i="4" l="1"/>
  <c r="AZ296" i="4" s="1"/>
  <c r="BI295" i="4"/>
  <c r="BG296" i="4" l="1"/>
  <c r="BD296" i="4"/>
  <c r="BF296" i="4" s="1"/>
  <c r="BB297" i="4" l="1"/>
  <c r="AZ297" i="4" s="1"/>
  <c r="BI296" i="4"/>
  <c r="BG297" i="4" l="1"/>
  <c r="BD297" i="4"/>
  <c r="BF297" i="4" s="1"/>
  <c r="BB298" i="4" l="1"/>
  <c r="AZ298" i="4" s="1"/>
  <c r="BI297" i="4"/>
  <c r="BG298" i="4" l="1"/>
  <c r="BD298" i="4"/>
  <c r="BF298" i="4" s="1"/>
  <c r="BB299" i="4" l="1"/>
  <c r="AZ299" i="4" s="1"/>
  <c r="BI298" i="4"/>
  <c r="BG299" i="4" l="1"/>
  <c r="BD299" i="4"/>
  <c r="BF299" i="4" s="1"/>
  <c r="BB300" i="4" l="1"/>
  <c r="AZ300" i="4" s="1"/>
  <c r="BI299" i="4"/>
  <c r="BG300" i="4" l="1"/>
  <c r="BD300" i="4"/>
  <c r="BF300" i="4" s="1"/>
  <c r="BB301" i="4" l="1"/>
  <c r="AZ301" i="4" s="1"/>
  <c r="BI300" i="4"/>
  <c r="BG301" i="4" l="1"/>
  <c r="BD301" i="4"/>
  <c r="BF301" i="4" s="1"/>
  <c r="BB302" i="4" l="1"/>
  <c r="AZ302" i="4" s="1"/>
  <c r="BI301" i="4"/>
  <c r="BG302" i="4" l="1"/>
  <c r="BD302" i="4"/>
  <c r="BF302" i="4" s="1"/>
  <c r="BB303" i="4" l="1"/>
  <c r="AZ303" i="4" s="1"/>
  <c r="BI302" i="4"/>
  <c r="BG303" i="4" l="1"/>
  <c r="BD303" i="4"/>
  <c r="BF303" i="4" s="1"/>
  <c r="BB304" i="4" l="1"/>
  <c r="AZ304" i="4" s="1"/>
  <c r="BI303" i="4"/>
  <c r="BG304" i="4" l="1"/>
  <c r="BD304" i="4"/>
  <c r="BF304" i="4" s="1"/>
  <c r="BB305" i="4" l="1"/>
  <c r="AZ305" i="4" s="1"/>
  <c r="BI304" i="4"/>
  <c r="BG305" i="4" l="1"/>
  <c r="BD305" i="4"/>
  <c r="BF305" i="4" s="1"/>
  <c r="BB306" i="4" l="1"/>
  <c r="AZ306" i="4" s="1"/>
  <c r="BI305" i="4"/>
  <c r="BG306" i="4" l="1"/>
  <c r="BD306" i="4"/>
  <c r="BF306" i="4" s="1"/>
  <c r="BB307" i="4" l="1"/>
  <c r="AZ307" i="4" s="1"/>
  <c r="BI306" i="4"/>
  <c r="BG307" i="4" l="1"/>
  <c r="BD307" i="4"/>
  <c r="BF307" i="4" s="1"/>
  <c r="BB308" i="4" l="1"/>
  <c r="AZ308" i="4" s="1"/>
  <c r="BI307" i="4"/>
  <c r="BG308" i="4" l="1"/>
  <c r="BD308" i="4"/>
  <c r="BF308" i="4" s="1"/>
  <c r="BB309" i="4" l="1"/>
  <c r="AZ309" i="4" s="1"/>
  <c r="BI308" i="4"/>
  <c r="BG309" i="4" l="1"/>
  <c r="BD309" i="4"/>
  <c r="BF309" i="4" s="1"/>
  <c r="BB310" i="4" l="1"/>
  <c r="AZ310" i="4" s="1"/>
  <c r="BI309" i="4"/>
  <c r="BG310" i="4" l="1"/>
  <c r="BD310" i="4"/>
  <c r="BF310" i="4" s="1"/>
  <c r="BB311" i="4" l="1"/>
  <c r="AZ311" i="4" s="1"/>
  <c r="BI310" i="4"/>
  <c r="BD311" i="4" l="1"/>
  <c r="BF311" i="4" s="1"/>
  <c r="BG311" i="4"/>
  <c r="BB312" i="4" l="1"/>
  <c r="AZ312" i="4" s="1"/>
  <c r="BI311" i="4"/>
  <c r="BD312" i="4" l="1"/>
  <c r="BF312" i="4" s="1"/>
  <c r="BG312" i="4"/>
  <c r="BB313" i="4" l="1"/>
  <c r="AZ313" i="4" s="1"/>
  <c r="BI312" i="4"/>
  <c r="BD313" i="4" l="1"/>
  <c r="BF313" i="4" s="1"/>
  <c r="BG313" i="4"/>
  <c r="BB314" i="4" l="1"/>
  <c r="AZ314" i="4" s="1"/>
  <c r="BI313" i="4"/>
  <c r="BD314" i="4" l="1"/>
  <c r="BF314" i="4" s="1"/>
  <c r="BG314" i="4"/>
  <c r="BB315" i="4" l="1"/>
  <c r="AZ315" i="4" s="1"/>
  <c r="BI314" i="4"/>
  <c r="BD315" i="4" l="1"/>
  <c r="BF315" i="4" s="1"/>
  <c r="BG315" i="4"/>
  <c r="BB316" i="4" l="1"/>
  <c r="AZ316" i="4" s="1"/>
  <c r="BI315" i="4"/>
  <c r="BD316" i="4" l="1"/>
  <c r="BF316" i="4" s="1"/>
  <c r="BG316" i="4"/>
  <c r="BB317" i="4" l="1"/>
  <c r="AZ317" i="4" s="1"/>
  <c r="BI316" i="4"/>
  <c r="BD317" i="4" l="1"/>
  <c r="BF317" i="4" s="1"/>
  <c r="BG317" i="4"/>
  <c r="BB318" i="4" l="1"/>
  <c r="AZ318" i="4" s="1"/>
  <c r="BI317" i="4"/>
  <c r="BD318" i="4" l="1"/>
  <c r="BF318" i="4" s="1"/>
  <c r="BG318" i="4"/>
  <c r="BB319" i="4" l="1"/>
  <c r="AZ319" i="4" s="1"/>
  <c r="BI318" i="4"/>
  <c r="BD319" i="4" l="1"/>
  <c r="BF319" i="4" s="1"/>
  <c r="BG319" i="4"/>
  <c r="BB320" i="4" l="1"/>
  <c r="AZ320" i="4" s="1"/>
  <c r="BI319" i="4"/>
  <c r="BD320" i="4" l="1"/>
  <c r="BF320" i="4" s="1"/>
  <c r="BG320" i="4"/>
  <c r="BB321" i="4" l="1"/>
  <c r="AZ321" i="4" s="1"/>
  <c r="BI320" i="4"/>
  <c r="BD321" i="4" l="1"/>
  <c r="BF321" i="4" s="1"/>
  <c r="BG321" i="4"/>
  <c r="BB322" i="4" l="1"/>
  <c r="AZ322" i="4" s="1"/>
  <c r="BI321" i="4"/>
  <c r="BD322" i="4" l="1"/>
  <c r="BF322" i="4" s="1"/>
  <c r="BG322" i="4"/>
  <c r="BB323" i="4" l="1"/>
  <c r="AZ323" i="4" s="1"/>
  <c r="BI322" i="4"/>
  <c r="BD323" i="4" l="1"/>
  <c r="BF323" i="4" s="1"/>
  <c r="BG323" i="4"/>
  <c r="BB324" i="4" l="1"/>
  <c r="AZ324" i="4" s="1"/>
  <c r="BI323" i="4"/>
  <c r="BG324" i="4" l="1"/>
  <c r="BD324" i="4"/>
  <c r="BF324" i="4" s="1"/>
  <c r="BB325" i="4" l="1"/>
  <c r="AZ325" i="4" s="1"/>
  <c r="BI324" i="4"/>
  <c r="BG325" i="4" l="1"/>
  <c r="BD325" i="4"/>
  <c r="BF325" i="4" s="1"/>
  <c r="BB326" i="4" l="1"/>
  <c r="AZ326" i="4" s="1"/>
  <c r="BI325" i="4"/>
  <c r="BG326" i="4" l="1"/>
  <c r="BD326" i="4"/>
  <c r="BF326" i="4" s="1"/>
  <c r="BB327" i="4" l="1"/>
  <c r="AZ327" i="4" s="1"/>
  <c r="BI326" i="4"/>
  <c r="BG327" i="4" l="1"/>
  <c r="BD327" i="4"/>
  <c r="BF327" i="4" s="1"/>
  <c r="BB328" i="4" l="1"/>
  <c r="AZ328" i="4" s="1"/>
  <c r="BI327" i="4"/>
  <c r="BG328" i="4" l="1"/>
  <c r="BD328" i="4"/>
  <c r="BF328" i="4" s="1"/>
  <c r="BB329" i="4" l="1"/>
  <c r="AZ329" i="4" s="1"/>
  <c r="BI328" i="4"/>
  <c r="BG329" i="4" l="1"/>
  <c r="BD329" i="4"/>
  <c r="BF329" i="4" s="1"/>
  <c r="BB330" i="4" l="1"/>
  <c r="AZ330" i="4" s="1"/>
  <c r="BI329" i="4"/>
  <c r="BG330" i="4" l="1"/>
  <c r="BD330" i="4"/>
  <c r="BF330" i="4" s="1"/>
  <c r="BB331" i="4" l="1"/>
  <c r="AZ331" i="4" s="1"/>
  <c r="BI330" i="4"/>
  <c r="BG331" i="4" l="1"/>
  <c r="BD331" i="4"/>
  <c r="BF331" i="4" s="1"/>
  <c r="BB332" i="4" l="1"/>
  <c r="AZ332" i="4" s="1"/>
  <c r="BI331" i="4"/>
  <c r="BG332" i="4" l="1"/>
  <c r="BD332" i="4"/>
  <c r="BF332" i="4" s="1"/>
  <c r="BB333" i="4" l="1"/>
  <c r="AZ333" i="4" s="1"/>
  <c r="BI332" i="4"/>
  <c r="BG333" i="4" l="1"/>
  <c r="BD333" i="4"/>
  <c r="BF333" i="4" s="1"/>
  <c r="BB334" i="4" l="1"/>
  <c r="AZ334" i="4" s="1"/>
  <c r="BI333" i="4"/>
  <c r="BG334" i="4" l="1"/>
  <c r="BD334" i="4"/>
  <c r="BF334" i="4" s="1"/>
  <c r="BB335" i="4" l="1"/>
  <c r="AZ335" i="4" s="1"/>
  <c r="BI334" i="4"/>
  <c r="BG335" i="4" l="1"/>
  <c r="BD335" i="4"/>
  <c r="BF335" i="4" s="1"/>
  <c r="BB336" i="4" l="1"/>
  <c r="AZ336" i="4" s="1"/>
  <c r="BI335" i="4"/>
  <c r="BG336" i="4" l="1"/>
  <c r="BD336" i="4"/>
  <c r="BF336" i="4" s="1"/>
  <c r="BB337" i="4" l="1"/>
  <c r="AZ337" i="4" s="1"/>
  <c r="BI336" i="4"/>
  <c r="BG337" i="4" l="1"/>
  <c r="BD337" i="4"/>
  <c r="BF337" i="4" s="1"/>
  <c r="BB338" i="4" l="1"/>
  <c r="AZ338" i="4" s="1"/>
  <c r="BI337" i="4"/>
  <c r="BG338" i="4" l="1"/>
  <c r="BD338" i="4"/>
  <c r="BF338" i="4" s="1"/>
  <c r="BB339" i="4" l="1"/>
  <c r="AZ339" i="4" s="1"/>
  <c r="BI338" i="4"/>
  <c r="BG339" i="4" l="1"/>
  <c r="BD339" i="4"/>
  <c r="BF339" i="4" s="1"/>
  <c r="BB340" i="4" l="1"/>
  <c r="AZ340" i="4" s="1"/>
  <c r="BI339" i="4"/>
  <c r="BG340" i="4" l="1"/>
  <c r="BD340" i="4"/>
  <c r="BF340" i="4" s="1"/>
  <c r="BB341" i="4" l="1"/>
  <c r="AZ341" i="4" s="1"/>
  <c r="BI340" i="4"/>
  <c r="BG341" i="4" l="1"/>
  <c r="BD341" i="4"/>
  <c r="BF341" i="4" s="1"/>
  <c r="BB342" i="4" l="1"/>
  <c r="AZ342" i="4" s="1"/>
  <c r="BI341" i="4"/>
  <c r="BG342" i="4" l="1"/>
  <c r="BD342" i="4"/>
  <c r="BF342" i="4" s="1"/>
  <c r="BB343" i="4" l="1"/>
  <c r="AZ343" i="4" s="1"/>
  <c r="BI342" i="4"/>
  <c r="BG343" i="4" l="1"/>
  <c r="BD343" i="4"/>
  <c r="BF343" i="4" s="1"/>
  <c r="BB344" i="4" l="1"/>
  <c r="AZ344" i="4" s="1"/>
  <c r="BI343" i="4"/>
  <c r="BG344" i="4" l="1"/>
  <c r="BD344" i="4"/>
  <c r="BF344" i="4" s="1"/>
  <c r="BB345" i="4" l="1"/>
  <c r="AZ345" i="4" s="1"/>
  <c r="BI344" i="4"/>
  <c r="BG345" i="4" l="1"/>
  <c r="BD345" i="4"/>
  <c r="BF345" i="4" s="1"/>
  <c r="BB346" i="4" l="1"/>
  <c r="AZ346" i="4" s="1"/>
  <c r="BI345" i="4"/>
  <c r="BG346" i="4" l="1"/>
  <c r="BD346" i="4"/>
  <c r="BF346" i="4" s="1"/>
  <c r="BB347" i="4" l="1"/>
  <c r="AZ347" i="4" s="1"/>
  <c r="BI346" i="4"/>
  <c r="BG347" i="4" l="1"/>
  <c r="BD347" i="4"/>
  <c r="BF347" i="4" s="1"/>
  <c r="BB348" i="4" l="1"/>
  <c r="AZ348" i="4" s="1"/>
  <c r="BI347" i="4"/>
  <c r="BG348" i="4" l="1"/>
  <c r="BD348" i="4"/>
  <c r="BF348" i="4" s="1"/>
  <c r="BB349" i="4" l="1"/>
  <c r="AZ349" i="4" s="1"/>
  <c r="BI348" i="4"/>
  <c r="BG349" i="4" l="1"/>
  <c r="BD349" i="4"/>
  <c r="BF349" i="4" s="1"/>
  <c r="BB350" i="4" l="1"/>
  <c r="AZ350" i="4" s="1"/>
  <c r="BI349" i="4"/>
  <c r="BG350" i="4" l="1"/>
  <c r="BD350" i="4"/>
  <c r="BF350" i="4" s="1"/>
  <c r="BB351" i="4" l="1"/>
  <c r="AZ351" i="4" s="1"/>
  <c r="BI350" i="4"/>
  <c r="BG351" i="4" l="1"/>
  <c r="BD351" i="4"/>
  <c r="BF351" i="4" s="1"/>
  <c r="BB352" i="4" l="1"/>
  <c r="AZ352" i="4" s="1"/>
  <c r="BI351" i="4"/>
  <c r="BG352" i="4" l="1"/>
  <c r="BD352" i="4"/>
  <c r="BF352" i="4" s="1"/>
  <c r="BB353" i="4" l="1"/>
  <c r="AZ353" i="4" s="1"/>
  <c r="BI352" i="4"/>
  <c r="BG353" i="4" l="1"/>
  <c r="BD353" i="4"/>
  <c r="BF353" i="4" s="1"/>
  <c r="BB354" i="4" l="1"/>
  <c r="AZ354" i="4" s="1"/>
  <c r="BI353" i="4"/>
  <c r="BG354" i="4" l="1"/>
  <c r="BD354" i="4"/>
  <c r="BF354" i="4" s="1"/>
  <c r="BB355" i="4" l="1"/>
  <c r="AZ355" i="4" s="1"/>
  <c r="BI354" i="4"/>
  <c r="BG355" i="4" l="1"/>
  <c r="BD355" i="4"/>
  <c r="BF355" i="4" s="1"/>
  <c r="BB356" i="4" l="1"/>
  <c r="AZ356" i="4" s="1"/>
  <c r="BI355" i="4"/>
  <c r="BG356" i="4" l="1"/>
  <c r="BD356" i="4"/>
  <c r="BF356" i="4" s="1"/>
  <c r="BB357" i="4" l="1"/>
  <c r="AZ357" i="4" s="1"/>
  <c r="BI356" i="4"/>
  <c r="BG357" i="4" l="1"/>
  <c r="BD357" i="4"/>
  <c r="BF357" i="4" s="1"/>
  <c r="BB358" i="4" l="1"/>
  <c r="AZ358" i="4" s="1"/>
  <c r="BI357" i="4"/>
  <c r="BG358" i="4" l="1"/>
  <c r="BD358" i="4"/>
  <c r="BF358" i="4" s="1"/>
  <c r="BB359" i="4" l="1"/>
  <c r="AZ359" i="4" s="1"/>
  <c r="BI358" i="4"/>
  <c r="BG359" i="4" l="1"/>
  <c r="BD359" i="4"/>
  <c r="BF359" i="4" s="1"/>
  <c r="BB360" i="4" l="1"/>
  <c r="AZ360" i="4" s="1"/>
  <c r="BI359" i="4"/>
  <c r="BG360" i="4" l="1"/>
  <c r="BD360" i="4"/>
  <c r="BF360" i="4" s="1"/>
  <c r="BB361" i="4" l="1"/>
  <c r="AZ361" i="4" s="1"/>
  <c r="BI360" i="4"/>
  <c r="BG361" i="4" l="1"/>
  <c r="BD361" i="4"/>
  <c r="BF361" i="4" s="1"/>
  <c r="BB362" i="4" l="1"/>
  <c r="AZ362" i="4" s="1"/>
  <c r="BI361" i="4"/>
  <c r="BG362" i="4" l="1"/>
  <c r="BD362" i="4"/>
  <c r="BF362" i="4" s="1"/>
  <c r="BB363" i="4" l="1"/>
  <c r="AZ363" i="4" s="1"/>
  <c r="BI362" i="4"/>
  <c r="BG363" i="4" l="1"/>
  <c r="BD363" i="4"/>
  <c r="BF363" i="4" s="1"/>
  <c r="BB364" i="4" l="1"/>
  <c r="AZ364" i="4" s="1"/>
  <c r="BI363" i="4"/>
  <c r="BG364" i="4" l="1"/>
  <c r="BD364" i="4"/>
  <c r="BF364" i="4" s="1"/>
  <c r="BB365" i="4" l="1"/>
  <c r="AZ365" i="4" s="1"/>
  <c r="BI364" i="4"/>
  <c r="BG365" i="4" l="1"/>
  <c r="BD365" i="4"/>
  <c r="BF365" i="4" s="1"/>
  <c r="BB366" i="4" l="1"/>
  <c r="AZ366" i="4" s="1"/>
  <c r="BI365" i="4"/>
  <c r="BG366" i="4" l="1"/>
  <c r="BD366" i="4"/>
  <c r="BF366" i="4" s="1"/>
  <c r="BB367" i="4" l="1"/>
  <c r="AZ367" i="4" s="1"/>
  <c r="BI366" i="4"/>
  <c r="BG367" i="4" l="1"/>
  <c r="BD367" i="4"/>
  <c r="BF367" i="4" s="1"/>
  <c r="BB368" i="4" l="1"/>
  <c r="AZ368" i="4" s="1"/>
  <c r="BI367" i="4"/>
  <c r="BG368" i="4" l="1"/>
  <c r="BD368" i="4"/>
  <c r="BF368" i="4" s="1"/>
  <c r="BB369" i="4" l="1"/>
  <c r="AZ369" i="4" s="1"/>
  <c r="BI368" i="4"/>
  <c r="BG369" i="4" l="1"/>
  <c r="BD369" i="4"/>
  <c r="BF369" i="4" s="1"/>
  <c r="BB370" i="4" l="1"/>
  <c r="AZ370" i="4" s="1"/>
  <c r="BI369" i="4"/>
  <c r="BG370" i="4" l="1"/>
  <c r="BD370" i="4"/>
  <c r="BF370" i="4" s="1"/>
  <c r="BB371" i="4" l="1"/>
  <c r="AZ371" i="4" s="1"/>
  <c r="BI370" i="4"/>
  <c r="BG371" i="4" l="1"/>
  <c r="BD371" i="4"/>
  <c r="BF371" i="4" s="1"/>
  <c r="BB372" i="4" l="1"/>
  <c r="AZ372" i="4" s="1"/>
  <c r="BI371" i="4"/>
  <c r="BG372" i="4" l="1"/>
  <c r="BD372" i="4"/>
  <c r="BF372" i="4" s="1"/>
  <c r="BB373" i="4" l="1"/>
  <c r="AZ373" i="4" s="1"/>
  <c r="BI372" i="4"/>
  <c r="BG373" i="4" l="1"/>
  <c r="BD373" i="4"/>
  <c r="BF373" i="4" s="1"/>
  <c r="BB374" i="4" l="1"/>
  <c r="AZ374" i="4" s="1"/>
  <c r="BI373" i="4"/>
  <c r="BG374" i="4" l="1"/>
  <c r="BD374" i="4"/>
  <c r="BF374" i="4" s="1"/>
  <c r="BB375" i="4" l="1"/>
  <c r="AZ375" i="4" s="1"/>
  <c r="BI374" i="4"/>
  <c r="BG375" i="4" l="1"/>
  <c r="BD375" i="4"/>
  <c r="BF375" i="4" s="1"/>
  <c r="BB376" i="4" l="1"/>
  <c r="AZ376" i="4" s="1"/>
  <c r="BI375" i="4"/>
  <c r="BG376" i="4" l="1"/>
  <c r="BD376" i="4"/>
  <c r="BF376" i="4" s="1"/>
  <c r="BB377" i="4" l="1"/>
  <c r="AZ377" i="4" s="1"/>
  <c r="BI376" i="4"/>
  <c r="BG377" i="4" l="1"/>
  <c r="BD377" i="4"/>
  <c r="BF377" i="4" s="1"/>
  <c r="BB378" i="4" l="1"/>
  <c r="AZ378" i="4" s="1"/>
  <c r="BI377" i="4"/>
  <c r="BG378" i="4" l="1"/>
  <c r="BD378" i="4"/>
  <c r="BF378" i="4" s="1"/>
  <c r="BB379" i="4" l="1"/>
  <c r="AZ379" i="4" s="1"/>
  <c r="BI378" i="4"/>
  <c r="BG379" i="4" l="1"/>
  <c r="BD379" i="4"/>
  <c r="BF379" i="4" s="1"/>
  <c r="BB380" i="4" l="1"/>
  <c r="AZ380" i="4" s="1"/>
  <c r="BI379" i="4"/>
  <c r="BG380" i="4" l="1"/>
  <c r="BD380" i="4"/>
  <c r="BF380" i="4" s="1"/>
  <c r="BB381" i="4" l="1"/>
  <c r="AZ381" i="4" s="1"/>
  <c r="BI380" i="4"/>
  <c r="BG381" i="4" l="1"/>
  <c r="BD381" i="4"/>
  <c r="BF381" i="4" s="1"/>
  <c r="BB382" i="4" l="1"/>
  <c r="AZ382" i="4" s="1"/>
  <c r="BI381" i="4"/>
  <c r="BG382" i="4" l="1"/>
  <c r="BD382" i="4"/>
  <c r="BF382" i="4" s="1"/>
  <c r="BB383" i="4" l="1"/>
  <c r="AZ383" i="4" s="1"/>
  <c r="BI382" i="4"/>
  <c r="BG383" i="4" l="1"/>
  <c r="BD383" i="4"/>
  <c r="BF383" i="4" s="1"/>
  <c r="BB384" i="4" l="1"/>
  <c r="AZ384" i="4" s="1"/>
  <c r="BI383" i="4"/>
  <c r="BG384" i="4" l="1"/>
  <c r="BD384" i="4"/>
  <c r="BF384" i="4" s="1"/>
  <c r="BB385" i="4" l="1"/>
  <c r="AZ385" i="4" s="1"/>
  <c r="BI384" i="4"/>
  <c r="BG385" i="4" l="1"/>
  <c r="BD385" i="4"/>
  <c r="BF385" i="4" s="1"/>
  <c r="BB386" i="4" l="1"/>
  <c r="AZ386" i="4" s="1"/>
  <c r="BI385" i="4"/>
  <c r="BG386" i="4" l="1"/>
  <c r="BD386" i="4"/>
  <c r="BF386" i="4" s="1"/>
  <c r="BB387" i="4" l="1"/>
  <c r="AZ387" i="4" s="1"/>
  <c r="BI386" i="4"/>
  <c r="BG387" i="4" l="1"/>
  <c r="BD387" i="4"/>
  <c r="BF387" i="4" s="1"/>
  <c r="BB388" i="4" l="1"/>
  <c r="AZ388" i="4" s="1"/>
  <c r="BI387" i="4"/>
  <c r="BG388" i="4" l="1"/>
  <c r="BD388" i="4"/>
  <c r="BF388" i="4" s="1"/>
  <c r="BB389" i="4" l="1"/>
  <c r="AZ389" i="4" s="1"/>
  <c r="BI388" i="4"/>
  <c r="BG389" i="4" l="1"/>
  <c r="BD389" i="4"/>
  <c r="BF389" i="4" s="1"/>
  <c r="BB390" i="4" l="1"/>
  <c r="AZ390" i="4" s="1"/>
  <c r="BI389" i="4"/>
  <c r="BG390" i="4" l="1"/>
  <c r="BD390" i="4"/>
  <c r="BF390" i="4" s="1"/>
  <c r="BB391" i="4" l="1"/>
  <c r="AZ391" i="4" s="1"/>
  <c r="BI390" i="4"/>
  <c r="BG391" i="4" l="1"/>
  <c r="BD391" i="4"/>
  <c r="BF391" i="4" s="1"/>
  <c r="BB392" i="4" l="1"/>
  <c r="AZ392" i="4" s="1"/>
  <c r="BI391" i="4"/>
  <c r="BG392" i="4" l="1"/>
  <c r="BD392" i="4"/>
  <c r="BF392" i="4" s="1"/>
  <c r="BB393" i="4" l="1"/>
  <c r="AZ393" i="4" s="1"/>
  <c r="BI392" i="4"/>
  <c r="BG393" i="4" l="1"/>
  <c r="BD393" i="4"/>
  <c r="BF393" i="4" s="1"/>
  <c r="BB394" i="4" l="1"/>
  <c r="AZ394" i="4" s="1"/>
  <c r="BI393" i="4"/>
  <c r="BG394" i="4" l="1"/>
  <c r="BD394" i="4"/>
  <c r="BF394" i="4" s="1"/>
  <c r="BB395" i="4" l="1"/>
  <c r="AZ395" i="4" s="1"/>
  <c r="BI394" i="4"/>
  <c r="BG395" i="4" l="1"/>
  <c r="BD395" i="4"/>
  <c r="BF395" i="4" s="1"/>
  <c r="BB396" i="4" l="1"/>
  <c r="AZ396" i="4" s="1"/>
  <c r="BI395" i="4"/>
  <c r="BG396" i="4" l="1"/>
  <c r="BD396" i="4"/>
  <c r="BF396" i="4" s="1"/>
  <c r="BB397" i="4" l="1"/>
  <c r="AZ397" i="4" s="1"/>
  <c r="BI396" i="4"/>
  <c r="BG397" i="4" l="1"/>
  <c r="BD397" i="4"/>
  <c r="BF397" i="4" s="1"/>
  <c r="BB398" i="4" l="1"/>
  <c r="AZ398" i="4" s="1"/>
  <c r="BI397" i="4"/>
  <c r="BG398" i="4" l="1"/>
  <c r="BD398" i="4"/>
  <c r="BF398" i="4" s="1"/>
  <c r="BB399" i="4" l="1"/>
  <c r="AZ399" i="4" s="1"/>
  <c r="BI398" i="4"/>
  <c r="BG399" i="4" l="1"/>
  <c r="BD399" i="4"/>
  <c r="BF399" i="4" s="1"/>
  <c r="BB400" i="4" l="1"/>
  <c r="AZ400" i="4" s="1"/>
  <c r="BI399" i="4"/>
  <c r="BG400" i="4" l="1"/>
  <c r="BD400" i="4"/>
  <c r="BF400" i="4" s="1"/>
  <c r="BB401" i="4" l="1"/>
  <c r="AZ401" i="4" s="1"/>
  <c r="BI400" i="4"/>
  <c r="BG401" i="4" l="1"/>
  <c r="BD401" i="4"/>
  <c r="BF401" i="4" s="1"/>
  <c r="BB402" i="4" l="1"/>
  <c r="AZ402" i="4" s="1"/>
  <c r="BI401" i="4"/>
  <c r="BG402" i="4" l="1"/>
  <c r="BD402" i="4"/>
  <c r="BF402" i="4" s="1"/>
  <c r="BB403" i="4" l="1"/>
  <c r="AZ403" i="4" s="1"/>
  <c r="BI402" i="4"/>
  <c r="BG403" i="4" l="1"/>
  <c r="BD403" i="4"/>
  <c r="BF403" i="4" s="1"/>
  <c r="BB404" i="4" l="1"/>
  <c r="AZ404" i="4" s="1"/>
  <c r="BI403" i="4"/>
  <c r="BG404" i="4" l="1"/>
  <c r="BD404" i="4"/>
  <c r="BF404" i="4" s="1"/>
  <c r="BB405" i="4" l="1"/>
  <c r="AZ405" i="4" s="1"/>
  <c r="BI404" i="4"/>
  <c r="BG405" i="4" l="1"/>
  <c r="BD405" i="4"/>
  <c r="BF405" i="4" s="1"/>
  <c r="BB406" i="4" l="1"/>
  <c r="AZ406" i="4" s="1"/>
  <c r="BI405" i="4"/>
  <c r="BG406" i="4" l="1"/>
  <c r="BD406" i="4"/>
  <c r="BF406" i="4" s="1"/>
  <c r="BB407" i="4" l="1"/>
  <c r="AZ407" i="4" s="1"/>
  <c r="BI406" i="4"/>
  <c r="BG407" i="4" l="1"/>
  <c r="BD407" i="4"/>
  <c r="BF407" i="4" s="1"/>
  <c r="BB408" i="4" l="1"/>
  <c r="AZ408" i="4" s="1"/>
  <c r="BI407" i="4"/>
  <c r="BG408" i="4" l="1"/>
  <c r="BD408" i="4"/>
  <c r="BF408" i="4" s="1"/>
  <c r="BB409" i="4" l="1"/>
  <c r="AZ409" i="4" s="1"/>
  <c r="BI408" i="4"/>
  <c r="BG409" i="4" l="1"/>
  <c r="BD409" i="4"/>
  <c r="BF409" i="4" s="1"/>
  <c r="BB410" i="4" l="1"/>
  <c r="AZ410" i="4" s="1"/>
  <c r="BI409" i="4"/>
  <c r="BG410" i="4" l="1"/>
  <c r="BD410" i="4"/>
  <c r="BF410" i="4" s="1"/>
  <c r="BB411" i="4" l="1"/>
  <c r="AZ411" i="4" s="1"/>
  <c r="BI410" i="4"/>
  <c r="BG411" i="4" l="1"/>
  <c r="BD411" i="4"/>
  <c r="BF411" i="4" s="1"/>
  <c r="BB412" i="4" l="1"/>
  <c r="AZ412" i="4" s="1"/>
  <c r="BI411" i="4"/>
  <c r="BG412" i="4" l="1"/>
  <c r="BD412" i="4"/>
  <c r="BF412" i="4" s="1"/>
  <c r="BB413" i="4" l="1"/>
  <c r="AZ413" i="4" s="1"/>
  <c r="BI412" i="4"/>
  <c r="BG413" i="4" l="1"/>
  <c r="BD413" i="4"/>
  <c r="BF413" i="4" s="1"/>
  <c r="BB414" i="4" l="1"/>
  <c r="AZ414" i="4" s="1"/>
  <c r="BI413" i="4"/>
  <c r="BG414" i="4" l="1"/>
  <c r="BD414" i="4"/>
  <c r="BF414" i="4" s="1"/>
  <c r="BB415" i="4" l="1"/>
  <c r="AZ415" i="4" s="1"/>
  <c r="BI414" i="4"/>
  <c r="BG415" i="4" l="1"/>
  <c r="BD415" i="4"/>
  <c r="BF415" i="4" s="1"/>
  <c r="BB416" i="4" l="1"/>
  <c r="AZ416" i="4" s="1"/>
  <c r="BI415" i="4"/>
  <c r="BG416" i="4" l="1"/>
  <c r="BD416" i="4"/>
  <c r="BF416" i="4" s="1"/>
  <c r="BB417" i="4" l="1"/>
  <c r="AZ417" i="4" s="1"/>
  <c r="BI416" i="4"/>
  <c r="BG417" i="4" l="1"/>
  <c r="BD417" i="4"/>
  <c r="BF417" i="4" s="1"/>
  <c r="BB418" i="4" l="1"/>
  <c r="AZ418" i="4" s="1"/>
  <c r="BI417" i="4"/>
  <c r="BG418" i="4" l="1"/>
  <c r="BD418" i="4"/>
  <c r="BF418" i="4" s="1"/>
  <c r="BB419" i="4" l="1"/>
  <c r="AZ419" i="4" s="1"/>
  <c r="BI418" i="4"/>
  <c r="BG419" i="4" l="1"/>
  <c r="BD419" i="4"/>
  <c r="BF419" i="4" s="1"/>
  <c r="BB420" i="4" l="1"/>
  <c r="AZ420" i="4" s="1"/>
  <c r="BI419" i="4"/>
  <c r="BG420" i="4" l="1"/>
  <c r="BD420" i="4"/>
  <c r="BF420" i="4" s="1"/>
  <c r="BB421" i="4" l="1"/>
  <c r="AZ421" i="4" s="1"/>
  <c r="BI420" i="4"/>
  <c r="BG421" i="4" l="1"/>
  <c r="BD421" i="4"/>
  <c r="BF421" i="4" s="1"/>
  <c r="BB422" i="4" l="1"/>
  <c r="AZ422" i="4" s="1"/>
  <c r="BI421" i="4"/>
  <c r="BG422" i="4" l="1"/>
  <c r="BD422" i="4"/>
  <c r="BF422" i="4" s="1"/>
  <c r="BB423" i="4" l="1"/>
  <c r="AZ423" i="4" s="1"/>
  <c r="BI422" i="4"/>
  <c r="BG423" i="4" l="1"/>
  <c r="BD423" i="4"/>
  <c r="BF423" i="4" s="1"/>
  <c r="BB424" i="4" l="1"/>
  <c r="AZ424" i="4" s="1"/>
  <c r="BI423" i="4"/>
  <c r="BG424" i="4" l="1"/>
  <c r="BD424" i="4"/>
  <c r="BF424" i="4" s="1"/>
  <c r="BB425" i="4" l="1"/>
  <c r="AZ425" i="4" s="1"/>
  <c r="BI424" i="4"/>
  <c r="BG425" i="4" l="1"/>
  <c r="BD425" i="4"/>
  <c r="BF425" i="4" s="1"/>
  <c r="BB426" i="4" l="1"/>
  <c r="AZ426" i="4" s="1"/>
  <c r="BI425" i="4"/>
  <c r="BG426" i="4" l="1"/>
  <c r="BD426" i="4"/>
  <c r="BF426" i="4" s="1"/>
  <c r="BB427" i="4" l="1"/>
  <c r="AZ427" i="4" s="1"/>
  <c r="BI426" i="4"/>
  <c r="BG427" i="4" l="1"/>
  <c r="BD427" i="4"/>
  <c r="BF427" i="4" s="1"/>
  <c r="BB428" i="4" l="1"/>
  <c r="AZ428" i="4" s="1"/>
  <c r="BI427" i="4"/>
  <c r="BG428" i="4" l="1"/>
  <c r="BD428" i="4"/>
  <c r="BF428" i="4" s="1"/>
  <c r="BB429" i="4" l="1"/>
  <c r="AZ429" i="4" s="1"/>
  <c r="BI428" i="4"/>
  <c r="BG429" i="4" l="1"/>
  <c r="BD429" i="4"/>
  <c r="BF429" i="4" s="1"/>
  <c r="BB430" i="4" l="1"/>
  <c r="AZ430" i="4" s="1"/>
  <c r="BI429" i="4"/>
  <c r="BG430" i="4" l="1"/>
  <c r="BD430" i="4"/>
  <c r="BF430" i="4" s="1"/>
  <c r="BB431" i="4" l="1"/>
  <c r="AZ431" i="4" s="1"/>
  <c r="BI430" i="4"/>
  <c r="BG431" i="4" l="1"/>
  <c r="BD431" i="4"/>
  <c r="BF431" i="4" s="1"/>
  <c r="BB432" i="4" l="1"/>
  <c r="AZ432" i="4" s="1"/>
  <c r="BI431" i="4"/>
  <c r="BG432" i="4" l="1"/>
  <c r="BD432" i="4"/>
  <c r="BF432" i="4" s="1"/>
  <c r="BB433" i="4" l="1"/>
  <c r="AZ433" i="4" s="1"/>
  <c r="BI432" i="4"/>
  <c r="BG433" i="4" l="1"/>
  <c r="BD433" i="4"/>
  <c r="BF433" i="4" s="1"/>
  <c r="BB434" i="4" l="1"/>
  <c r="AZ434" i="4" s="1"/>
  <c r="BI433" i="4"/>
  <c r="BG434" i="4" l="1"/>
  <c r="BD434" i="4"/>
  <c r="BF434" i="4" s="1"/>
  <c r="BB435" i="4" l="1"/>
  <c r="AZ435" i="4" s="1"/>
  <c r="BI434" i="4"/>
  <c r="BG435" i="4" l="1"/>
  <c r="BD435" i="4"/>
  <c r="BF435" i="4" s="1"/>
  <c r="BB436" i="4" l="1"/>
  <c r="AZ436" i="4" s="1"/>
  <c r="BI435" i="4"/>
  <c r="BG436" i="4" l="1"/>
  <c r="BD436" i="4"/>
  <c r="BF436" i="4" s="1"/>
  <c r="BB437" i="4" l="1"/>
  <c r="AZ437" i="4" s="1"/>
  <c r="BI436" i="4"/>
  <c r="BG437" i="4" l="1"/>
  <c r="BD437" i="4"/>
  <c r="BF437" i="4" s="1"/>
  <c r="BB438" i="4" l="1"/>
  <c r="AZ438" i="4" s="1"/>
  <c r="BI437" i="4"/>
  <c r="BG438" i="4" l="1"/>
  <c r="BD438" i="4"/>
  <c r="BF438" i="4" s="1"/>
  <c r="BB439" i="4" l="1"/>
  <c r="AZ439" i="4" s="1"/>
  <c r="BI438" i="4"/>
  <c r="BG439" i="4" l="1"/>
  <c r="BD439" i="4"/>
  <c r="BF439" i="4" s="1"/>
  <c r="BB440" i="4" l="1"/>
  <c r="AZ440" i="4" s="1"/>
  <c r="BI439" i="4"/>
  <c r="BG440" i="4" l="1"/>
  <c r="BD440" i="4"/>
  <c r="BF440" i="4" s="1"/>
  <c r="BB441" i="4" l="1"/>
  <c r="AZ441" i="4" s="1"/>
  <c r="BI440" i="4"/>
  <c r="BG441" i="4" l="1"/>
  <c r="BD441" i="4"/>
  <c r="BF441" i="4" s="1"/>
  <c r="BB442" i="4" l="1"/>
  <c r="AZ442" i="4" s="1"/>
  <c r="BI441" i="4"/>
  <c r="BG442" i="4" l="1"/>
  <c r="BD442" i="4"/>
  <c r="BF442" i="4" s="1"/>
  <c r="BB443" i="4" l="1"/>
  <c r="AZ443" i="4" s="1"/>
  <c r="BI442" i="4"/>
  <c r="BG443" i="4" l="1"/>
  <c r="BD443" i="4"/>
  <c r="BF443" i="4" s="1"/>
  <c r="BB444" i="4" l="1"/>
  <c r="AZ444" i="4" s="1"/>
  <c r="BI443" i="4"/>
  <c r="BG444" i="4" l="1"/>
  <c r="BD444" i="4"/>
  <c r="BF444" i="4" s="1"/>
  <c r="BB445" i="4" l="1"/>
  <c r="AZ445" i="4" s="1"/>
  <c r="BI444" i="4"/>
  <c r="BG445" i="4" l="1"/>
  <c r="BD445" i="4"/>
  <c r="BF445" i="4" s="1"/>
  <c r="BB446" i="4" l="1"/>
  <c r="AZ446" i="4" s="1"/>
  <c r="BI445" i="4"/>
  <c r="BG446" i="4" l="1"/>
  <c r="BD446" i="4"/>
  <c r="BF446" i="4" s="1"/>
  <c r="BB447" i="4" l="1"/>
  <c r="AZ447" i="4" s="1"/>
  <c r="BI446" i="4"/>
  <c r="BG447" i="4" l="1"/>
  <c r="BD447" i="4"/>
  <c r="BF447" i="4" s="1"/>
  <c r="BB448" i="4" l="1"/>
  <c r="AZ448" i="4" s="1"/>
  <c r="BI447" i="4"/>
  <c r="BG448" i="4" l="1"/>
  <c r="BD448" i="4"/>
  <c r="BF448" i="4" s="1"/>
  <c r="BB449" i="4" l="1"/>
  <c r="AZ449" i="4" s="1"/>
  <c r="BI448" i="4"/>
  <c r="BG449" i="4" l="1"/>
  <c r="BD449" i="4"/>
  <c r="BF449" i="4" s="1"/>
  <c r="BB450" i="4" l="1"/>
  <c r="AZ450" i="4" s="1"/>
  <c r="BI449" i="4"/>
  <c r="BG450" i="4" l="1"/>
  <c r="BD450" i="4"/>
  <c r="BF450" i="4" s="1"/>
  <c r="BB451" i="4" l="1"/>
  <c r="AZ451" i="4" s="1"/>
  <c r="BI450" i="4"/>
  <c r="BG451" i="4" l="1"/>
  <c r="BD451" i="4"/>
  <c r="BF451" i="4" s="1"/>
  <c r="BB452" i="4" l="1"/>
  <c r="AZ452" i="4" s="1"/>
  <c r="BI451" i="4"/>
  <c r="BG452" i="4" l="1"/>
  <c r="BD452" i="4"/>
  <c r="BF452" i="4" s="1"/>
  <c r="BB453" i="4" l="1"/>
  <c r="AZ453" i="4" s="1"/>
  <c r="BI452" i="4"/>
  <c r="BG453" i="4" l="1"/>
  <c r="BD453" i="4"/>
  <c r="BF453" i="4" s="1"/>
  <c r="BB454" i="4" l="1"/>
  <c r="AZ454" i="4" s="1"/>
  <c r="BI453" i="4"/>
  <c r="BG454" i="4" l="1"/>
  <c r="BD454" i="4"/>
  <c r="BF454" i="4" s="1"/>
  <c r="BB455" i="4" l="1"/>
  <c r="AZ455" i="4" s="1"/>
  <c r="BI454" i="4"/>
  <c r="BG455" i="4" l="1"/>
  <c r="BD455" i="4"/>
  <c r="BF455" i="4" s="1"/>
  <c r="BB456" i="4" l="1"/>
  <c r="AZ456" i="4" s="1"/>
  <c r="BI455" i="4"/>
  <c r="BG456" i="4" l="1"/>
  <c r="BD456" i="4"/>
  <c r="BF456" i="4" s="1"/>
  <c r="BB457" i="4" l="1"/>
  <c r="AZ457" i="4" s="1"/>
  <c r="BI456" i="4"/>
  <c r="BG457" i="4" l="1"/>
  <c r="BD457" i="4"/>
  <c r="BF457" i="4" s="1"/>
  <c r="BB458" i="4" l="1"/>
  <c r="AZ458" i="4" s="1"/>
  <c r="BI457" i="4"/>
  <c r="BG458" i="4" l="1"/>
  <c r="BD458" i="4"/>
  <c r="BF458" i="4" s="1"/>
  <c r="BB459" i="4" l="1"/>
  <c r="AZ459" i="4" s="1"/>
  <c r="BI458" i="4"/>
  <c r="BG459" i="4" l="1"/>
  <c r="BD459" i="4"/>
  <c r="BF459" i="4" s="1"/>
  <c r="BB460" i="4" l="1"/>
  <c r="AZ460" i="4" s="1"/>
  <c r="BI459" i="4"/>
  <c r="BG460" i="4" l="1"/>
  <c r="BD460" i="4"/>
  <c r="BF460" i="4" s="1"/>
  <c r="BB461" i="4" l="1"/>
  <c r="AZ461" i="4" s="1"/>
  <c r="BI460" i="4"/>
  <c r="BG461" i="4" l="1"/>
  <c r="BD461" i="4"/>
  <c r="BF461" i="4" s="1"/>
  <c r="BB462" i="4" l="1"/>
  <c r="AZ462" i="4" s="1"/>
  <c r="BI461" i="4"/>
  <c r="BG462" i="4" l="1"/>
  <c r="BD462" i="4"/>
  <c r="BF462" i="4" s="1"/>
  <c r="BB463" i="4" l="1"/>
  <c r="AZ463" i="4" s="1"/>
  <c r="BI462" i="4"/>
  <c r="BG463" i="4" l="1"/>
  <c r="BD463" i="4"/>
  <c r="BF463" i="4" s="1"/>
  <c r="BB464" i="4" l="1"/>
  <c r="AZ464" i="4" s="1"/>
  <c r="BI463" i="4"/>
  <c r="BG464" i="4" l="1"/>
  <c r="BD464" i="4"/>
  <c r="BF464" i="4" s="1"/>
  <c r="BB465" i="4" l="1"/>
  <c r="AZ465" i="4" s="1"/>
  <c r="BI464" i="4"/>
  <c r="BG465" i="4" l="1"/>
  <c r="BD465" i="4"/>
  <c r="BF465" i="4" s="1"/>
  <c r="BB466" i="4" l="1"/>
  <c r="AZ466" i="4" s="1"/>
  <c r="BI465" i="4"/>
  <c r="BG466" i="4" l="1"/>
  <c r="BD466" i="4"/>
  <c r="BF466" i="4" s="1"/>
  <c r="BB467" i="4" l="1"/>
  <c r="AZ467" i="4" s="1"/>
  <c r="BI466" i="4"/>
  <c r="BG467" i="4" l="1"/>
  <c r="BD467" i="4"/>
  <c r="BF467" i="4" s="1"/>
  <c r="BB468" i="4" l="1"/>
  <c r="AZ468" i="4" s="1"/>
  <c r="BI467" i="4"/>
  <c r="BG468" i="4" l="1"/>
  <c r="BD468" i="4"/>
  <c r="BF468" i="4" s="1"/>
  <c r="BB469" i="4" l="1"/>
  <c r="AZ469" i="4" s="1"/>
  <c r="BI468" i="4"/>
  <c r="BG469" i="4" l="1"/>
  <c r="BD469" i="4"/>
  <c r="BF469" i="4" s="1"/>
  <c r="BB470" i="4" l="1"/>
  <c r="AZ470" i="4" s="1"/>
  <c r="BI469" i="4"/>
  <c r="BG470" i="4" l="1"/>
  <c r="E52" i="3" s="1"/>
  <c r="BD470" i="4"/>
  <c r="BF470" i="4" s="1"/>
  <c r="BB471" i="4" l="1"/>
  <c r="AZ471" i="4" s="1"/>
  <c r="BI470" i="4"/>
  <c r="BG471" i="4" l="1"/>
  <c r="BD471" i="4"/>
  <c r="BF471" i="4" s="1"/>
  <c r="BB472" i="4" l="1"/>
  <c r="AZ472" i="4" s="1"/>
  <c r="BI471" i="4"/>
  <c r="BG472" i="4" l="1"/>
  <c r="BD472" i="4"/>
  <c r="BF472" i="4" s="1"/>
  <c r="BB473" i="4" l="1"/>
  <c r="AZ473" i="4" s="1"/>
  <c r="BI472" i="4"/>
  <c r="BG473" i="4" l="1"/>
  <c r="BD473" i="4"/>
  <c r="BF473" i="4" s="1"/>
  <c r="BB474" i="4" l="1"/>
  <c r="AZ474" i="4" s="1"/>
  <c r="BI473" i="4"/>
  <c r="BG474" i="4" l="1"/>
  <c r="BD474" i="4"/>
  <c r="BF474" i="4" s="1"/>
  <c r="BB475" i="4" l="1"/>
  <c r="AZ475" i="4" s="1"/>
  <c r="BI474" i="4"/>
  <c r="BG475" i="4" l="1"/>
  <c r="BD475" i="4"/>
  <c r="BF475" i="4" s="1"/>
  <c r="BB476" i="4" l="1"/>
  <c r="AZ476" i="4" s="1"/>
  <c r="BI475" i="4"/>
  <c r="BG476" i="4" l="1"/>
  <c r="BD476" i="4"/>
  <c r="BF476" i="4" s="1"/>
  <c r="BB477" i="4" l="1"/>
  <c r="AZ477" i="4" s="1"/>
  <c r="BI476" i="4"/>
  <c r="BG477" i="4" l="1"/>
  <c r="BD477" i="4"/>
  <c r="BF477" i="4" s="1"/>
  <c r="BB478" i="4" l="1"/>
  <c r="AZ478" i="4" s="1"/>
  <c r="BI477" i="4"/>
  <c r="BG478" i="4" l="1"/>
  <c r="BD478" i="4"/>
  <c r="BF478" i="4" s="1"/>
  <c r="BB479" i="4" l="1"/>
  <c r="AZ479" i="4" s="1"/>
  <c r="BI478" i="4"/>
  <c r="BG479" i="4" l="1"/>
  <c r="BD479" i="4"/>
  <c r="BF479" i="4" s="1"/>
  <c r="BB480" i="4" l="1"/>
  <c r="AZ480" i="4" s="1"/>
  <c r="BI479" i="4"/>
  <c r="BG480" i="4" l="1"/>
  <c r="BD480" i="4"/>
  <c r="BF480" i="4" s="1"/>
  <c r="BB481" i="4" l="1"/>
  <c r="AZ481" i="4" s="1"/>
  <c r="BI480" i="4"/>
  <c r="BG481" i="4" l="1"/>
  <c r="BD481" i="4"/>
  <c r="BF481" i="4" s="1"/>
  <c r="BB482" i="4" l="1"/>
  <c r="AZ482" i="4" s="1"/>
  <c r="BI481" i="4"/>
  <c r="BG482" i="4" l="1"/>
  <c r="BD482" i="4"/>
  <c r="BF482" i="4" s="1"/>
  <c r="BB483" i="4" l="1"/>
  <c r="AZ483" i="4" s="1"/>
  <c r="BI482" i="4"/>
  <c r="BG483" i="4" l="1"/>
  <c r="BD483" i="4"/>
  <c r="BF483" i="4" s="1"/>
  <c r="BB484" i="4" l="1"/>
  <c r="AZ484" i="4" s="1"/>
  <c r="BI483" i="4"/>
  <c r="BG484" i="4" l="1"/>
  <c r="BD484" i="4"/>
  <c r="BF484" i="4" s="1"/>
  <c r="BB485" i="4" l="1"/>
  <c r="AZ485" i="4" s="1"/>
  <c r="BI484" i="4"/>
  <c r="BG485" i="4" l="1"/>
  <c r="BD485" i="4"/>
  <c r="BF485" i="4" s="1"/>
  <c r="BB486" i="4" l="1"/>
  <c r="AZ486" i="4" s="1"/>
  <c r="BI485" i="4"/>
  <c r="BG486" i="4" l="1"/>
  <c r="BD486" i="4"/>
  <c r="BF486" i="4" s="1"/>
  <c r="BB487" i="4" l="1"/>
  <c r="AZ487" i="4" s="1"/>
  <c r="BI486" i="4"/>
  <c r="BG487" i="4" l="1"/>
  <c r="BD487" i="4"/>
  <c r="BF487" i="4" s="1"/>
  <c r="BB488" i="4" l="1"/>
  <c r="AZ488" i="4" s="1"/>
  <c r="BI487" i="4"/>
  <c r="BG488" i="4" l="1"/>
  <c r="BD488" i="4"/>
  <c r="BF488" i="4" s="1"/>
  <c r="BB489" i="4" l="1"/>
  <c r="AZ489" i="4" s="1"/>
  <c r="BI488" i="4"/>
  <c r="BG489" i="4" l="1"/>
  <c r="BD489" i="4"/>
  <c r="BF489" i="4" s="1"/>
  <c r="BB490" i="4" l="1"/>
  <c r="AZ490" i="4" s="1"/>
  <c r="BI489" i="4"/>
  <c r="BG490" i="4" l="1"/>
  <c r="BD490" i="4"/>
  <c r="BF490" i="4" s="1"/>
  <c r="BB491" i="4" l="1"/>
  <c r="AZ491" i="4" s="1"/>
  <c r="BI490" i="4"/>
  <c r="BG491" i="4" l="1"/>
  <c r="BD491" i="4"/>
  <c r="BF491" i="4" s="1"/>
  <c r="BB492" i="4" l="1"/>
  <c r="AZ492" i="4" s="1"/>
  <c r="BI491" i="4"/>
  <c r="BG492" i="4" l="1"/>
  <c r="BD492" i="4"/>
  <c r="BF492" i="4" s="1"/>
  <c r="BB493" i="4" l="1"/>
  <c r="AZ493" i="4" s="1"/>
  <c r="BI492" i="4"/>
  <c r="BG493" i="4" l="1"/>
  <c r="BD493" i="4"/>
  <c r="BF493" i="4" s="1"/>
  <c r="BB494" i="4" l="1"/>
  <c r="AZ494" i="4" s="1"/>
  <c r="BI493" i="4"/>
  <c r="BG494" i="4" l="1"/>
  <c r="BD494" i="4"/>
  <c r="BF494" i="4" s="1"/>
  <c r="BB495" i="4" l="1"/>
  <c r="AZ495" i="4" s="1"/>
  <c r="BI494" i="4"/>
  <c r="BG495" i="4" l="1"/>
  <c r="BD495" i="4"/>
  <c r="BF495" i="4" s="1"/>
  <c r="BB496" i="4" l="1"/>
  <c r="AZ496" i="4" s="1"/>
  <c r="BI495" i="4"/>
  <c r="BG496" i="4" l="1"/>
  <c r="BD496" i="4"/>
  <c r="BF496" i="4" s="1"/>
  <c r="BB497" i="4" l="1"/>
  <c r="AZ497" i="4" s="1"/>
  <c r="BI496" i="4"/>
  <c r="BG497" i="4" l="1"/>
  <c r="BD497" i="4"/>
  <c r="BF497" i="4" s="1"/>
  <c r="BB498" i="4" l="1"/>
  <c r="AZ498" i="4" s="1"/>
  <c r="BI497" i="4"/>
  <c r="BG498" i="4" l="1"/>
  <c r="BD498" i="4"/>
  <c r="BF498" i="4" s="1"/>
  <c r="BB499" i="4" l="1"/>
  <c r="AZ499" i="4" s="1"/>
  <c r="BI498" i="4"/>
  <c r="BG499" i="4" l="1"/>
  <c r="BD499" i="4"/>
  <c r="BF499" i="4" s="1"/>
  <c r="BB500" i="4" l="1"/>
  <c r="AZ500" i="4" s="1"/>
  <c r="BI499" i="4"/>
  <c r="BG500" i="4" l="1"/>
  <c r="BD500" i="4"/>
  <c r="BF500" i="4" s="1"/>
  <c r="BB501" i="4" l="1"/>
  <c r="AZ501" i="4" s="1"/>
  <c r="BI500" i="4"/>
  <c r="BG501" i="4" l="1"/>
  <c r="BD501" i="4"/>
  <c r="BF501" i="4" s="1"/>
  <c r="BB502" i="4" l="1"/>
  <c r="AZ502" i="4" s="1"/>
  <c r="BI501" i="4"/>
  <c r="BG502" i="4" l="1"/>
  <c r="BD502" i="4"/>
  <c r="BF502" i="4" s="1"/>
  <c r="BB503" i="4" l="1"/>
  <c r="AZ503" i="4" s="1"/>
  <c r="BI502" i="4"/>
  <c r="BG503" i="4" l="1"/>
  <c r="BD503" i="4"/>
  <c r="BF503" i="4" s="1"/>
  <c r="BB504" i="4" l="1"/>
  <c r="AZ504" i="4" s="1"/>
  <c r="BI503" i="4"/>
  <c r="BG504" i="4" l="1"/>
  <c r="BD504" i="4"/>
  <c r="BF504" i="4" s="1"/>
  <c r="BB505" i="4" l="1"/>
  <c r="AZ505" i="4" s="1"/>
  <c r="BI504" i="4"/>
  <c r="BG505" i="4" l="1"/>
  <c r="BD505" i="4"/>
  <c r="BF505" i="4" s="1"/>
  <c r="BB506" i="4" l="1"/>
  <c r="AZ506" i="4" s="1"/>
  <c r="BI505" i="4"/>
  <c r="BG506" i="4" l="1"/>
  <c r="BD506" i="4"/>
  <c r="BF506" i="4" s="1"/>
  <c r="BB507" i="4" l="1"/>
  <c r="AZ507" i="4" s="1"/>
  <c r="BI506" i="4"/>
  <c r="BG507" i="4" l="1"/>
  <c r="BD507" i="4"/>
  <c r="BF507" i="4" s="1"/>
  <c r="BB508" i="4" l="1"/>
  <c r="AZ508" i="4" s="1"/>
  <c r="BI507" i="4"/>
  <c r="BG508" i="4" l="1"/>
  <c r="BD508" i="4"/>
  <c r="BF508" i="4" s="1"/>
  <c r="BB509" i="4" l="1"/>
  <c r="AZ509" i="4" s="1"/>
  <c r="BI508" i="4"/>
  <c r="BG509" i="4" l="1"/>
  <c r="BD509" i="4"/>
  <c r="BF509" i="4" s="1"/>
  <c r="BB510" i="4" l="1"/>
  <c r="AZ510" i="4" s="1"/>
  <c r="BI509" i="4"/>
  <c r="BG510" i="4" l="1"/>
  <c r="BD510" i="4"/>
  <c r="BF510" i="4" s="1"/>
  <c r="BB511" i="4" l="1"/>
  <c r="AZ511" i="4" s="1"/>
  <c r="BI510" i="4"/>
  <c r="BG511" i="4" l="1"/>
  <c r="BD511" i="4"/>
  <c r="BF511" i="4" s="1"/>
  <c r="BB512" i="4" l="1"/>
  <c r="AZ512" i="4" s="1"/>
  <c r="BI511" i="4"/>
  <c r="BG512" i="4" l="1"/>
  <c r="BD512" i="4"/>
  <c r="BF512" i="4" s="1"/>
  <c r="BB513" i="4" l="1"/>
  <c r="AZ513" i="4" s="1"/>
  <c r="BI512" i="4"/>
  <c r="BG513" i="4" l="1"/>
  <c r="BD513" i="4"/>
  <c r="BF513" i="4" s="1"/>
  <c r="BB514" i="4" l="1"/>
  <c r="AZ514" i="4" s="1"/>
  <c r="BI513" i="4"/>
  <c r="BG514" i="4" l="1"/>
  <c r="BD514" i="4"/>
  <c r="BF514" i="4" s="1"/>
  <c r="BB515" i="4" l="1"/>
  <c r="AZ515" i="4" s="1"/>
  <c r="BI514" i="4"/>
  <c r="BG515" i="4" l="1"/>
  <c r="BD515" i="4"/>
  <c r="BF515" i="4" s="1"/>
  <c r="BB516" i="4" l="1"/>
  <c r="AZ516" i="4" s="1"/>
  <c r="BI515" i="4"/>
  <c r="BG516" i="4" l="1"/>
  <c r="BD516" i="4"/>
  <c r="BF516" i="4" s="1"/>
  <c r="BB517" i="4" l="1"/>
  <c r="AZ517" i="4" s="1"/>
  <c r="BI516" i="4"/>
  <c r="BG517" i="4" l="1"/>
  <c r="BD517" i="4"/>
  <c r="BF517" i="4" s="1"/>
  <c r="BB518" i="4" l="1"/>
  <c r="AZ518" i="4" s="1"/>
  <c r="BI517" i="4"/>
  <c r="BG518" i="4" l="1"/>
  <c r="BD518" i="4"/>
  <c r="BF518" i="4" s="1"/>
  <c r="BB519" i="4" l="1"/>
  <c r="AZ519" i="4" s="1"/>
  <c r="BI518" i="4"/>
  <c r="BG519" i="4" l="1"/>
  <c r="BD519" i="4"/>
  <c r="BF519" i="4" s="1"/>
  <c r="BB520" i="4" l="1"/>
  <c r="AZ520" i="4" s="1"/>
  <c r="BI519" i="4"/>
  <c r="BG520" i="4" l="1"/>
  <c r="BD520" i="4"/>
  <c r="BF520" i="4" s="1"/>
  <c r="BB521" i="4" l="1"/>
  <c r="AZ521" i="4" s="1"/>
  <c r="BI520" i="4"/>
  <c r="BG521" i="4" l="1"/>
  <c r="BD521" i="4"/>
  <c r="BF521" i="4" s="1"/>
  <c r="BB522" i="4" l="1"/>
  <c r="AZ522" i="4" s="1"/>
  <c r="BI521" i="4"/>
  <c r="BG522" i="4" l="1"/>
  <c r="BD522" i="4"/>
  <c r="BF522" i="4" s="1"/>
  <c r="BB523" i="4" l="1"/>
  <c r="AZ523" i="4" s="1"/>
  <c r="BI522" i="4"/>
  <c r="BG523" i="4" l="1"/>
  <c r="BD523" i="4"/>
  <c r="BF523" i="4" s="1"/>
  <c r="BB524" i="4" l="1"/>
  <c r="AZ524" i="4" s="1"/>
  <c r="BI523" i="4"/>
  <c r="BG524" i="4" l="1"/>
  <c r="BD524" i="4"/>
  <c r="BF524" i="4" s="1"/>
  <c r="BB525" i="4" l="1"/>
  <c r="AZ525" i="4" s="1"/>
  <c r="BI524" i="4"/>
  <c r="BG525" i="4" l="1"/>
  <c r="BD525" i="4"/>
  <c r="BF525" i="4" s="1"/>
  <c r="BB526" i="4" l="1"/>
  <c r="AZ526" i="4" s="1"/>
  <c r="BI525" i="4"/>
  <c r="BG526" i="4" l="1"/>
  <c r="BD526" i="4"/>
  <c r="BF526" i="4" s="1"/>
  <c r="BB527" i="4" l="1"/>
  <c r="AZ527" i="4" s="1"/>
  <c r="BI526" i="4"/>
  <c r="BG527" i="4" l="1"/>
  <c r="BD527" i="4"/>
  <c r="BF527" i="4" s="1"/>
  <c r="BB528" i="4" l="1"/>
  <c r="AZ528" i="4" s="1"/>
  <c r="BI527" i="4"/>
  <c r="BG528" i="4" l="1"/>
  <c r="BD528" i="4"/>
  <c r="BF528" i="4" s="1"/>
  <c r="BB529" i="4" l="1"/>
  <c r="AZ529" i="4" s="1"/>
  <c r="BI528" i="4"/>
  <c r="BG529" i="4" l="1"/>
  <c r="BD529" i="4"/>
  <c r="BF529" i="4" s="1"/>
  <c r="BB530" i="4" l="1"/>
  <c r="AZ530" i="4" s="1"/>
  <c r="BI529" i="4"/>
  <c r="BG530" i="4" l="1"/>
  <c r="BD530" i="4"/>
  <c r="BF530" i="4" s="1"/>
  <c r="BB531" i="4" l="1"/>
  <c r="AZ531" i="4" s="1"/>
  <c r="BI530" i="4"/>
  <c r="BG531" i="4" l="1"/>
  <c r="BD531" i="4"/>
  <c r="BF531" i="4" s="1"/>
  <c r="BB532" i="4" l="1"/>
  <c r="AZ532" i="4" s="1"/>
  <c r="BI531" i="4"/>
  <c r="BG532" i="4" l="1"/>
  <c r="BD532" i="4"/>
  <c r="BF532" i="4" s="1"/>
  <c r="BB533" i="4" l="1"/>
  <c r="AZ533" i="4" s="1"/>
  <c r="BI532" i="4"/>
  <c r="BG533" i="4" l="1"/>
  <c r="BD533" i="4"/>
  <c r="BF533" i="4" s="1"/>
  <c r="BB534" i="4" l="1"/>
  <c r="AZ534" i="4" s="1"/>
  <c r="BI533" i="4"/>
  <c r="BG534" i="4" l="1"/>
  <c r="BD534" i="4"/>
  <c r="BF534" i="4" s="1"/>
  <c r="BB535" i="4" l="1"/>
  <c r="AZ535" i="4" s="1"/>
  <c r="BI534" i="4"/>
  <c r="BG535" i="4" l="1"/>
  <c r="BD535" i="4"/>
  <c r="BF535" i="4" s="1"/>
  <c r="BB536" i="4" l="1"/>
  <c r="AZ536" i="4" s="1"/>
  <c r="BI535" i="4"/>
  <c r="BG536" i="4" l="1"/>
  <c r="BD536" i="4"/>
  <c r="BF536" i="4" s="1"/>
  <c r="BB537" i="4" l="1"/>
  <c r="AZ537" i="4" s="1"/>
  <c r="BI536" i="4"/>
  <c r="BG537" i="4" l="1"/>
  <c r="BD537" i="4"/>
  <c r="BF537" i="4" s="1"/>
  <c r="BB538" i="4" l="1"/>
  <c r="AZ538" i="4" s="1"/>
  <c r="BI537" i="4"/>
  <c r="BG538" i="4" l="1"/>
  <c r="BD538" i="4"/>
  <c r="BF538" i="4" s="1"/>
  <c r="BB539" i="4" l="1"/>
  <c r="AZ539" i="4" s="1"/>
  <c r="BI538" i="4"/>
  <c r="BG539" i="4" l="1"/>
  <c r="BD539" i="4"/>
  <c r="BF539" i="4" s="1"/>
  <c r="BB540" i="4" l="1"/>
  <c r="AZ540" i="4" s="1"/>
  <c r="BI539" i="4"/>
  <c r="BG540" i="4" l="1"/>
  <c r="BD540" i="4"/>
  <c r="BF540" i="4" s="1"/>
  <c r="BB541" i="4" l="1"/>
  <c r="AZ541" i="4" s="1"/>
  <c r="BI540" i="4"/>
  <c r="BG541" i="4" l="1"/>
  <c r="BD541" i="4"/>
  <c r="BF541" i="4" s="1"/>
  <c r="BB542" i="4" l="1"/>
  <c r="AZ542" i="4" s="1"/>
  <c r="BI541" i="4"/>
  <c r="BG542" i="4" l="1"/>
  <c r="BD542" i="4"/>
  <c r="BF542" i="4" s="1"/>
  <c r="BB543" i="4" l="1"/>
  <c r="AZ543" i="4" s="1"/>
  <c r="BI542" i="4"/>
  <c r="BG543" i="4" l="1"/>
  <c r="BD543" i="4"/>
  <c r="BF543" i="4" s="1"/>
  <c r="BB544" i="4" l="1"/>
  <c r="AZ544" i="4" s="1"/>
  <c r="BI543" i="4"/>
  <c r="BG544" i="4" l="1"/>
  <c r="BD544" i="4"/>
  <c r="BF544" i="4" s="1"/>
  <c r="BB545" i="4" l="1"/>
  <c r="AZ545" i="4" s="1"/>
  <c r="BI544" i="4"/>
  <c r="BG545" i="4" l="1"/>
  <c r="BD545" i="4"/>
  <c r="BF545" i="4" s="1"/>
  <c r="BB546" i="4" l="1"/>
  <c r="AZ546" i="4" s="1"/>
  <c r="BI545" i="4"/>
  <c r="BG546" i="4" l="1"/>
  <c r="BD546" i="4"/>
  <c r="BF546" i="4" s="1"/>
  <c r="BB547" i="4" l="1"/>
  <c r="AZ547" i="4" s="1"/>
  <c r="BI546" i="4"/>
  <c r="BG547" i="4" l="1"/>
  <c r="BD547" i="4"/>
  <c r="BF547" i="4" s="1"/>
  <c r="BB548" i="4" l="1"/>
  <c r="AZ548" i="4" s="1"/>
  <c r="BI547" i="4"/>
  <c r="BG548" i="4" l="1"/>
  <c r="BD548" i="4"/>
  <c r="BF548" i="4" s="1"/>
  <c r="BB549" i="4" l="1"/>
  <c r="AZ549" i="4" s="1"/>
  <c r="BI548" i="4"/>
  <c r="BG549" i="4" l="1"/>
  <c r="BD549" i="4"/>
  <c r="BF549" i="4" s="1"/>
  <c r="BB550" i="4" l="1"/>
  <c r="AZ550" i="4" s="1"/>
  <c r="BI549" i="4"/>
  <c r="BG550" i="4" l="1"/>
  <c r="BD550" i="4"/>
  <c r="BF550" i="4" s="1"/>
  <c r="BB551" i="4" l="1"/>
  <c r="AZ551" i="4" s="1"/>
  <c r="BI550" i="4"/>
  <c r="BG551" i="4" l="1"/>
  <c r="BD551" i="4"/>
  <c r="BF551" i="4" s="1"/>
  <c r="BB552" i="4" l="1"/>
  <c r="AZ552" i="4" s="1"/>
  <c r="BI551" i="4"/>
  <c r="BG552" i="4" l="1"/>
  <c r="BD552" i="4"/>
  <c r="BF552" i="4" s="1"/>
  <c r="BB553" i="4" l="1"/>
  <c r="AZ553" i="4" s="1"/>
  <c r="BI552" i="4"/>
  <c r="BG553" i="4" l="1"/>
  <c r="BD553" i="4"/>
  <c r="BF553" i="4" s="1"/>
  <c r="BB554" i="4" l="1"/>
  <c r="AZ554" i="4" s="1"/>
  <c r="BI553" i="4"/>
  <c r="BG554" i="4" l="1"/>
  <c r="BD554" i="4"/>
  <c r="BF554" i="4" s="1"/>
  <c r="BB555" i="4" l="1"/>
  <c r="AZ555" i="4" s="1"/>
  <c r="BI554" i="4"/>
  <c r="BG555" i="4" l="1"/>
  <c r="BD555" i="4"/>
  <c r="BF555" i="4" s="1"/>
  <c r="BB556" i="4" l="1"/>
  <c r="AZ556" i="4" s="1"/>
  <c r="BI555" i="4"/>
  <c r="BG556" i="4" l="1"/>
  <c r="BD556" i="4"/>
  <c r="BF556" i="4" s="1"/>
  <c r="BB557" i="4" l="1"/>
  <c r="AZ557" i="4" s="1"/>
  <c r="BI556" i="4"/>
  <c r="BG557" i="4" l="1"/>
  <c r="BD557" i="4"/>
  <c r="BF557" i="4" s="1"/>
  <c r="BB558" i="4" l="1"/>
  <c r="AZ558" i="4" s="1"/>
  <c r="BI557" i="4"/>
  <c r="BG558" i="4" l="1"/>
  <c r="BD558" i="4"/>
  <c r="BF558" i="4" s="1"/>
  <c r="BB559" i="4" l="1"/>
  <c r="AZ559" i="4" s="1"/>
  <c r="BI558" i="4"/>
  <c r="BG559" i="4" l="1"/>
  <c r="BD559" i="4"/>
  <c r="BF559" i="4" s="1"/>
  <c r="BB560" i="4" l="1"/>
  <c r="AZ560" i="4" s="1"/>
  <c r="BI559" i="4"/>
  <c r="BG560" i="4" l="1"/>
  <c r="BD560" i="4"/>
  <c r="BF560" i="4" s="1"/>
  <c r="BB561" i="4" l="1"/>
  <c r="AZ561" i="4" s="1"/>
  <c r="BI560" i="4"/>
  <c r="BG561" i="4" l="1"/>
  <c r="BD561" i="4"/>
  <c r="BF561" i="4" s="1"/>
  <c r="BB562" i="4" l="1"/>
  <c r="AZ562" i="4" s="1"/>
  <c r="BI561" i="4"/>
  <c r="BG562" i="4" l="1"/>
  <c r="BD562" i="4"/>
  <c r="BF562" i="4" s="1"/>
  <c r="BB563" i="4" l="1"/>
  <c r="AZ563" i="4" s="1"/>
  <c r="BI562" i="4"/>
  <c r="BG563" i="4" l="1"/>
  <c r="BD563" i="4"/>
  <c r="BF563" i="4" s="1"/>
  <c r="BB564" i="4" l="1"/>
  <c r="AZ564" i="4" s="1"/>
  <c r="BI563" i="4"/>
  <c r="BG564" i="4" l="1"/>
  <c r="BD564" i="4"/>
  <c r="BF564" i="4" s="1"/>
  <c r="BB565" i="4" l="1"/>
  <c r="AZ565" i="4" s="1"/>
  <c r="BI564" i="4"/>
  <c r="BG565" i="4" l="1"/>
  <c r="BD565" i="4"/>
  <c r="BF565" i="4" s="1"/>
  <c r="BB566" i="4" l="1"/>
  <c r="AZ566" i="4" s="1"/>
  <c r="BI565" i="4"/>
  <c r="BG566" i="4" l="1"/>
  <c r="BD566" i="4"/>
  <c r="BF566" i="4" s="1"/>
  <c r="BB567" i="4" l="1"/>
  <c r="AZ567" i="4" s="1"/>
  <c r="BI566" i="4"/>
  <c r="BG567" i="4" l="1"/>
  <c r="BD567" i="4"/>
  <c r="BF567" i="4" s="1"/>
  <c r="BB568" i="4" l="1"/>
  <c r="AZ568" i="4" s="1"/>
  <c r="BI567" i="4"/>
  <c r="BG568" i="4" l="1"/>
  <c r="BD568" i="4"/>
  <c r="BF568" i="4" s="1"/>
  <c r="BB569" i="4" l="1"/>
  <c r="AZ569" i="4" s="1"/>
  <c r="BI568" i="4"/>
  <c r="BG569" i="4" l="1"/>
  <c r="BD569" i="4"/>
  <c r="BF569" i="4" s="1"/>
  <c r="BB570" i="4" l="1"/>
  <c r="AZ570" i="4" s="1"/>
  <c r="BI569" i="4"/>
  <c r="BG570" i="4" l="1"/>
  <c r="BD570" i="4"/>
  <c r="BF570" i="4" s="1"/>
  <c r="BB571" i="4" l="1"/>
  <c r="AZ571" i="4" s="1"/>
  <c r="BI570" i="4"/>
  <c r="BG571" i="4" l="1"/>
  <c r="BD571" i="4"/>
  <c r="BF571" i="4" s="1"/>
  <c r="BB572" i="4" l="1"/>
  <c r="AZ572" i="4" s="1"/>
  <c r="BI571" i="4"/>
  <c r="BG572" i="4" l="1"/>
  <c r="BD572" i="4"/>
  <c r="BF572" i="4" s="1"/>
  <c r="BB573" i="4" l="1"/>
  <c r="AZ573" i="4" s="1"/>
  <c r="BI572" i="4"/>
  <c r="BG573" i="4" l="1"/>
  <c r="BD573" i="4"/>
  <c r="BF573" i="4" s="1"/>
  <c r="BB574" i="4" l="1"/>
  <c r="AZ574" i="4" s="1"/>
  <c r="BI573" i="4"/>
  <c r="BG574" i="4" l="1"/>
  <c r="BD574" i="4"/>
  <c r="BF574" i="4" s="1"/>
  <c r="BB575" i="4" l="1"/>
  <c r="AZ575" i="4" s="1"/>
  <c r="BI574" i="4"/>
  <c r="BG575" i="4" l="1"/>
  <c r="BD575" i="4"/>
  <c r="BF575" i="4" s="1"/>
  <c r="BB576" i="4" l="1"/>
  <c r="AZ576" i="4" s="1"/>
  <c r="BI575" i="4"/>
  <c r="BG576" i="4" l="1"/>
  <c r="BD576" i="4"/>
  <c r="BF576" i="4" s="1"/>
  <c r="BB577" i="4" l="1"/>
  <c r="AZ577" i="4" s="1"/>
  <c r="BI576" i="4"/>
  <c r="BG577" i="4" l="1"/>
  <c r="BD577" i="4"/>
  <c r="BF577" i="4" s="1"/>
  <c r="BB578" i="4" l="1"/>
  <c r="AZ578" i="4" s="1"/>
  <c r="BI577" i="4"/>
  <c r="BG578" i="4" l="1"/>
  <c r="BD578" i="4"/>
  <c r="BF578" i="4" s="1"/>
  <c r="BB579" i="4" l="1"/>
  <c r="AZ579" i="4" s="1"/>
  <c r="BI578" i="4"/>
  <c r="BG579" i="4" l="1"/>
  <c r="BD579" i="4"/>
  <c r="BF579" i="4" s="1"/>
  <c r="BB580" i="4" l="1"/>
  <c r="AZ580" i="4" s="1"/>
  <c r="BI579" i="4"/>
  <c r="BG580" i="4" l="1"/>
  <c r="BD580" i="4"/>
  <c r="BF580" i="4" s="1"/>
  <c r="BB581" i="4" l="1"/>
  <c r="AZ581" i="4" s="1"/>
  <c r="BI580" i="4"/>
  <c r="BG581" i="4" l="1"/>
  <c r="BD581" i="4"/>
  <c r="BF581" i="4" s="1"/>
  <c r="BB582" i="4" l="1"/>
  <c r="AZ582" i="4" s="1"/>
  <c r="BI581" i="4"/>
  <c r="BG582" i="4" l="1"/>
  <c r="BD582" i="4"/>
  <c r="BF582" i="4" s="1"/>
  <c r="BB583" i="4" l="1"/>
  <c r="AZ583" i="4" s="1"/>
  <c r="BI582" i="4"/>
  <c r="BG583" i="4" l="1"/>
  <c r="BD583" i="4"/>
  <c r="BF583" i="4" s="1"/>
  <c r="BB584" i="4" l="1"/>
  <c r="AZ584" i="4" s="1"/>
  <c r="BI583" i="4"/>
  <c r="BG584" i="4" l="1"/>
  <c r="BD584" i="4"/>
  <c r="BF584" i="4" s="1"/>
  <c r="BB585" i="4" l="1"/>
  <c r="AZ585" i="4" s="1"/>
  <c r="BI584" i="4"/>
  <c r="BG585" i="4" l="1"/>
  <c r="BD585" i="4"/>
  <c r="BF585" i="4" s="1"/>
  <c r="BB586" i="4" l="1"/>
  <c r="AZ586" i="4" s="1"/>
  <c r="BI585" i="4"/>
  <c r="BG586" i="4" l="1"/>
  <c r="BD586" i="4"/>
  <c r="BF586" i="4" s="1"/>
  <c r="BB587" i="4" l="1"/>
  <c r="AZ587" i="4" s="1"/>
  <c r="BI586" i="4"/>
  <c r="BG587" i="4" l="1"/>
  <c r="BD587" i="4"/>
  <c r="BF587" i="4" s="1"/>
  <c r="BB588" i="4" l="1"/>
  <c r="AZ588" i="4" s="1"/>
  <c r="BI587" i="4"/>
  <c r="BG588" i="4" l="1"/>
  <c r="BD588" i="4"/>
  <c r="BF588" i="4" s="1"/>
  <c r="BB589" i="4" l="1"/>
  <c r="AZ589" i="4" s="1"/>
  <c r="BI588" i="4"/>
  <c r="BG589" i="4" l="1"/>
  <c r="BD589" i="4"/>
  <c r="BF589" i="4" s="1"/>
  <c r="BB590" i="4" l="1"/>
  <c r="AZ590" i="4" s="1"/>
  <c r="BI589" i="4"/>
  <c r="BG590" i="4" l="1"/>
  <c r="BD590" i="4"/>
  <c r="BF590" i="4" s="1"/>
  <c r="BB591" i="4" l="1"/>
  <c r="AZ591" i="4" s="1"/>
  <c r="BI590" i="4"/>
  <c r="BG591" i="4" l="1"/>
  <c r="BD591" i="4"/>
  <c r="BF591" i="4" s="1"/>
  <c r="BB592" i="4" l="1"/>
  <c r="AZ592" i="4" s="1"/>
  <c r="BI591" i="4"/>
  <c r="BG592" i="4" l="1"/>
  <c r="BD592" i="4"/>
  <c r="BF592" i="4" s="1"/>
  <c r="BB593" i="4" l="1"/>
  <c r="AZ593" i="4" s="1"/>
  <c r="BI592" i="4"/>
  <c r="BG593" i="4" l="1"/>
  <c r="BD593" i="4"/>
  <c r="BF593" i="4" s="1"/>
  <c r="BB594" i="4" l="1"/>
  <c r="AZ594" i="4" s="1"/>
  <c r="BI593" i="4"/>
  <c r="BG594" i="4" l="1"/>
  <c r="BD594" i="4"/>
  <c r="BF594" i="4" s="1"/>
  <c r="BB595" i="4" l="1"/>
  <c r="AZ595" i="4" s="1"/>
  <c r="BI594" i="4"/>
  <c r="BG595" i="4" l="1"/>
  <c r="BD595" i="4"/>
  <c r="BF595" i="4" s="1"/>
  <c r="BB596" i="4" l="1"/>
  <c r="AZ596" i="4" s="1"/>
  <c r="BI595" i="4"/>
  <c r="BG596" i="4" l="1"/>
  <c r="BD596" i="4"/>
  <c r="BF596" i="4" s="1"/>
  <c r="BB597" i="4" l="1"/>
  <c r="AZ597" i="4" s="1"/>
  <c r="BI596" i="4"/>
  <c r="BG597" i="4" l="1"/>
  <c r="BD597" i="4"/>
  <c r="BF597" i="4" s="1"/>
  <c r="BB598" i="4" l="1"/>
  <c r="AZ598" i="4" s="1"/>
  <c r="BI597" i="4"/>
  <c r="BG598" i="4" l="1"/>
  <c r="BD598" i="4"/>
  <c r="BF598" i="4" s="1"/>
  <c r="BB599" i="4" l="1"/>
  <c r="AZ599" i="4" s="1"/>
  <c r="BI598" i="4"/>
  <c r="BG599" i="4" l="1"/>
  <c r="BD599" i="4"/>
  <c r="BF599" i="4" s="1"/>
  <c r="BB600" i="4" l="1"/>
  <c r="AZ600" i="4" s="1"/>
  <c r="BI599" i="4"/>
  <c r="BG600" i="4" l="1"/>
  <c r="BD600" i="4"/>
  <c r="BF600" i="4" s="1"/>
  <c r="BB601" i="4" l="1"/>
  <c r="AZ601" i="4" s="1"/>
  <c r="BI600" i="4"/>
  <c r="BG601" i="4" l="1"/>
  <c r="BD601" i="4"/>
  <c r="BF601" i="4" s="1"/>
  <c r="BB602" i="4" l="1"/>
  <c r="AZ602" i="4" s="1"/>
  <c r="BI601" i="4"/>
  <c r="BG602" i="4" l="1"/>
  <c r="BD602" i="4"/>
  <c r="BF602" i="4" s="1"/>
  <c r="BB603" i="4" l="1"/>
  <c r="AZ603" i="4" s="1"/>
  <c r="BI602" i="4"/>
  <c r="BG603" i="4" l="1"/>
  <c r="BD603" i="4"/>
  <c r="BF603" i="4" s="1"/>
  <c r="BB604" i="4" l="1"/>
  <c r="AZ604" i="4" s="1"/>
  <c r="BI603" i="4"/>
  <c r="BG604" i="4" l="1"/>
  <c r="BD604" i="4"/>
  <c r="BF604" i="4" s="1"/>
  <c r="BB605" i="4" l="1"/>
  <c r="AZ605" i="4" s="1"/>
  <c r="BI604" i="4"/>
  <c r="BG605" i="4" l="1"/>
  <c r="BD605" i="4"/>
  <c r="BF605" i="4" s="1"/>
  <c r="BB606" i="4" l="1"/>
  <c r="AZ606" i="4" s="1"/>
  <c r="BI605" i="4"/>
  <c r="BG606" i="4" l="1"/>
  <c r="BD606" i="4"/>
  <c r="BF606" i="4" s="1"/>
  <c r="BB607" i="4" l="1"/>
  <c r="AZ607" i="4" s="1"/>
  <c r="BI606" i="4"/>
  <c r="BG607" i="4" l="1"/>
  <c r="BD607" i="4"/>
  <c r="BF607" i="4" s="1"/>
  <c r="BB608" i="4" l="1"/>
  <c r="AZ608" i="4" s="1"/>
  <c r="BI607" i="4"/>
  <c r="BG608" i="4" l="1"/>
  <c r="BD608" i="4"/>
  <c r="BF608" i="4" s="1"/>
  <c r="BB609" i="4" l="1"/>
  <c r="AZ609" i="4" s="1"/>
  <c r="BI608" i="4"/>
  <c r="BG609" i="4" l="1"/>
  <c r="BD609" i="4"/>
  <c r="BF609" i="4" s="1"/>
  <c r="BB610" i="4" l="1"/>
  <c r="AZ610" i="4" s="1"/>
  <c r="BI609" i="4"/>
  <c r="BG610" i="4" l="1"/>
  <c r="BD610" i="4"/>
  <c r="BF610" i="4" s="1"/>
  <c r="BB611" i="4" l="1"/>
  <c r="AZ611" i="4" s="1"/>
  <c r="BI610" i="4"/>
  <c r="BG611" i="4" l="1"/>
  <c r="BD611" i="4"/>
  <c r="BF611" i="4" s="1"/>
  <c r="BB612" i="4" l="1"/>
  <c r="AZ612" i="4" s="1"/>
  <c r="BI611" i="4"/>
  <c r="BG612" i="4" l="1"/>
  <c r="BD612" i="4"/>
  <c r="BF612" i="4" s="1"/>
  <c r="BB613" i="4" l="1"/>
  <c r="AZ613" i="4" s="1"/>
  <c r="BI612" i="4"/>
  <c r="BG613" i="4" l="1"/>
  <c r="BD613" i="4"/>
  <c r="BF613" i="4" s="1"/>
  <c r="BB614" i="4" l="1"/>
  <c r="AZ614" i="4" s="1"/>
  <c r="BI613" i="4"/>
  <c r="BG614" i="4" l="1"/>
  <c r="BD614" i="4"/>
  <c r="BF614" i="4" s="1"/>
  <c r="BB615" i="4" l="1"/>
  <c r="AZ615" i="4" s="1"/>
  <c r="BI614" i="4"/>
  <c r="BG615" i="4" l="1"/>
  <c r="BD615" i="4"/>
  <c r="BF615" i="4" s="1"/>
  <c r="BB616" i="4" l="1"/>
  <c r="AZ616" i="4" s="1"/>
  <c r="BI615" i="4"/>
  <c r="BG616" i="4" l="1"/>
  <c r="BD616" i="4"/>
  <c r="BF616" i="4" s="1"/>
  <c r="BB617" i="4" l="1"/>
  <c r="AZ617" i="4" s="1"/>
  <c r="BI616" i="4"/>
  <c r="BG617" i="4" l="1"/>
  <c r="BD617" i="4"/>
  <c r="BF617" i="4" s="1"/>
  <c r="BB618" i="4" l="1"/>
  <c r="AZ618" i="4" s="1"/>
  <c r="BI617" i="4"/>
  <c r="BG618" i="4" l="1"/>
  <c r="BD618" i="4"/>
  <c r="BF618" i="4" s="1"/>
  <c r="BB619" i="4" l="1"/>
  <c r="AZ619" i="4" s="1"/>
  <c r="BI618" i="4"/>
  <c r="BG619" i="4" l="1"/>
  <c r="BD619" i="4"/>
  <c r="BF619" i="4" s="1"/>
  <c r="BB620" i="4" l="1"/>
  <c r="AZ620" i="4" s="1"/>
  <c r="BI619" i="4"/>
  <c r="BG620" i="4" l="1"/>
  <c r="BD620" i="4"/>
  <c r="BF620" i="4" s="1"/>
  <c r="BB621" i="4" l="1"/>
  <c r="AZ621" i="4" s="1"/>
  <c r="BI620" i="4"/>
  <c r="BG621" i="4" l="1"/>
  <c r="BD621" i="4"/>
  <c r="BF621" i="4" s="1"/>
  <c r="BB622" i="4" l="1"/>
  <c r="AZ622" i="4" s="1"/>
  <c r="BI621" i="4"/>
  <c r="BG622" i="4" l="1"/>
  <c r="BD622" i="4"/>
  <c r="BF622" i="4" s="1"/>
  <c r="BB623" i="4" l="1"/>
  <c r="AZ623" i="4" s="1"/>
  <c r="BI622" i="4"/>
  <c r="BG623" i="4" l="1"/>
  <c r="BD623" i="4"/>
  <c r="BF623" i="4" s="1"/>
  <c r="BB624" i="4" l="1"/>
  <c r="AZ624" i="4" s="1"/>
  <c r="BI623" i="4"/>
  <c r="BG624" i="4" l="1"/>
  <c r="BD624" i="4"/>
  <c r="BF624" i="4" s="1"/>
  <c r="BB625" i="4" l="1"/>
  <c r="AZ625" i="4" s="1"/>
  <c r="BI624" i="4"/>
  <c r="BG625" i="4" l="1"/>
  <c r="BD625" i="4"/>
  <c r="BF625" i="4" s="1"/>
  <c r="BB626" i="4" l="1"/>
  <c r="AZ626" i="4" s="1"/>
  <c r="BI625" i="4"/>
  <c r="BG626" i="4" l="1"/>
  <c r="BD626" i="4"/>
  <c r="BF626" i="4" s="1"/>
  <c r="BB627" i="4" l="1"/>
  <c r="AZ627" i="4" s="1"/>
  <c r="BI626" i="4"/>
  <c r="BG627" i="4" l="1"/>
  <c r="BD627" i="4"/>
  <c r="BF627" i="4" s="1"/>
  <c r="BB628" i="4" l="1"/>
  <c r="AZ628" i="4" s="1"/>
  <c r="BI627" i="4"/>
  <c r="BG628" i="4" l="1"/>
  <c r="BD628" i="4"/>
  <c r="BF628" i="4" s="1"/>
  <c r="BB629" i="4" l="1"/>
  <c r="AZ629" i="4" s="1"/>
  <c r="BI628" i="4"/>
  <c r="BG629" i="4" l="1"/>
  <c r="BD629" i="4"/>
  <c r="BF629" i="4" s="1"/>
  <c r="BB630" i="4" l="1"/>
  <c r="AZ630" i="4" s="1"/>
  <c r="BI629" i="4"/>
  <c r="BG630" i="4" l="1"/>
  <c r="BD630" i="4"/>
  <c r="BF630" i="4" s="1"/>
  <c r="BB631" i="4" l="1"/>
  <c r="AZ631" i="4" s="1"/>
  <c r="BI630" i="4"/>
  <c r="BG631" i="4" l="1"/>
  <c r="BD631" i="4"/>
  <c r="BF631" i="4" s="1"/>
  <c r="BB632" i="4" l="1"/>
  <c r="AZ632" i="4" s="1"/>
  <c r="BI631" i="4"/>
  <c r="BG632" i="4" l="1"/>
  <c r="BD632" i="4"/>
  <c r="BF632" i="4" s="1"/>
  <c r="BB633" i="4" l="1"/>
  <c r="AZ633" i="4" s="1"/>
  <c r="BI632" i="4"/>
  <c r="BG633" i="4" l="1"/>
  <c r="BD633" i="4"/>
  <c r="BF633" i="4" s="1"/>
  <c r="BB634" i="4" l="1"/>
  <c r="AZ634" i="4" s="1"/>
  <c r="BI633" i="4"/>
  <c r="BG634" i="4" l="1"/>
  <c r="BD634" i="4"/>
  <c r="BF634" i="4" s="1"/>
  <c r="BB635" i="4" l="1"/>
  <c r="AZ635" i="4" s="1"/>
  <c r="BI634" i="4"/>
  <c r="BG635" i="4" l="1"/>
  <c r="BD635" i="4"/>
  <c r="BF635" i="4" s="1"/>
  <c r="BB636" i="4" l="1"/>
  <c r="AZ636" i="4" s="1"/>
  <c r="BI635" i="4"/>
  <c r="BG636" i="4" l="1"/>
  <c r="BD636" i="4"/>
  <c r="BF636" i="4" s="1"/>
  <c r="BB637" i="4" l="1"/>
  <c r="AZ637" i="4" s="1"/>
  <c r="BI636" i="4"/>
  <c r="BG637" i="4" l="1"/>
  <c r="BD637" i="4"/>
  <c r="BF637" i="4" s="1"/>
  <c r="BB638" i="4" l="1"/>
  <c r="AZ638" i="4" s="1"/>
  <c r="BI637" i="4"/>
  <c r="BG638" i="4" l="1"/>
  <c r="BD638" i="4"/>
  <c r="BF638" i="4" s="1"/>
  <c r="BB639" i="4" l="1"/>
  <c r="AZ639" i="4" s="1"/>
  <c r="BI638" i="4"/>
  <c r="BG639" i="4" l="1"/>
  <c r="BD639" i="4"/>
  <c r="BF639" i="4" s="1"/>
  <c r="BB640" i="4" l="1"/>
  <c r="AZ640" i="4" s="1"/>
  <c r="BI639" i="4"/>
  <c r="BG640" i="4" l="1"/>
  <c r="BD640" i="4"/>
  <c r="BF640" i="4" s="1"/>
  <c r="BB641" i="4" l="1"/>
  <c r="AZ641" i="4" s="1"/>
  <c r="BI640" i="4"/>
  <c r="BG641" i="4" l="1"/>
  <c r="BD641" i="4"/>
  <c r="BF641" i="4" s="1"/>
  <c r="BB642" i="4" l="1"/>
  <c r="AZ642" i="4" s="1"/>
  <c r="BI641" i="4"/>
  <c r="BG642" i="4" l="1"/>
  <c r="BD642" i="4"/>
  <c r="BF642" i="4" s="1"/>
  <c r="BB643" i="4" l="1"/>
  <c r="AZ643" i="4" s="1"/>
  <c r="BI642" i="4"/>
  <c r="BG643" i="4" l="1"/>
  <c r="BD643" i="4"/>
  <c r="BF643" i="4" s="1"/>
  <c r="BB644" i="4" l="1"/>
  <c r="AZ644" i="4" s="1"/>
  <c r="BI643" i="4"/>
  <c r="BG644" i="4" l="1"/>
  <c r="BD644" i="4"/>
  <c r="BF644" i="4" s="1"/>
  <c r="BB645" i="4" l="1"/>
  <c r="AZ645" i="4" s="1"/>
  <c r="BI644" i="4"/>
  <c r="BG645" i="4" l="1"/>
  <c r="BD645" i="4"/>
  <c r="BF645" i="4" s="1"/>
  <c r="BB646" i="4" l="1"/>
  <c r="AZ646" i="4" s="1"/>
  <c r="BI645" i="4"/>
  <c r="BG646" i="4" l="1"/>
  <c r="BD646" i="4"/>
  <c r="BF646" i="4" s="1"/>
  <c r="BB647" i="4" l="1"/>
  <c r="AZ647" i="4" s="1"/>
  <c r="BI646" i="4"/>
  <c r="BG647" i="4" l="1"/>
  <c r="BD647" i="4"/>
  <c r="BF647" i="4" s="1"/>
  <c r="BB648" i="4" l="1"/>
  <c r="AZ648" i="4" s="1"/>
  <c r="BI647" i="4"/>
  <c r="BG648" i="4" l="1"/>
  <c r="BD648" i="4"/>
  <c r="BF648" i="4" s="1"/>
  <c r="BB649" i="4" l="1"/>
  <c r="AZ649" i="4" s="1"/>
  <c r="BI648" i="4"/>
  <c r="BG649" i="4" l="1"/>
  <c r="BD649" i="4"/>
  <c r="BF649" i="4" s="1"/>
  <c r="BB650" i="4" l="1"/>
  <c r="AZ650" i="4" s="1"/>
  <c r="BI649" i="4"/>
  <c r="BG650" i="4" l="1"/>
  <c r="BD650" i="4"/>
  <c r="BF650" i="4" s="1"/>
  <c r="BB651" i="4" l="1"/>
  <c r="AZ651" i="4" s="1"/>
  <c r="BI650" i="4"/>
  <c r="BG651" i="4" l="1"/>
  <c r="BD651" i="4"/>
  <c r="BF651" i="4" s="1"/>
  <c r="BB652" i="4" l="1"/>
  <c r="AZ652" i="4" s="1"/>
  <c r="BI651" i="4"/>
  <c r="BG652" i="4" l="1"/>
  <c r="BD652" i="4"/>
  <c r="BF652" i="4" s="1"/>
  <c r="BB653" i="4" l="1"/>
  <c r="AZ653" i="4" s="1"/>
  <c r="BI652" i="4"/>
  <c r="BG653" i="4" l="1"/>
  <c r="BD653" i="4"/>
  <c r="BF653" i="4" s="1"/>
  <c r="BB654" i="4" l="1"/>
  <c r="AZ654" i="4" s="1"/>
  <c r="BI653" i="4"/>
  <c r="BG654" i="4" l="1"/>
  <c r="BD654" i="4"/>
  <c r="BF654" i="4" s="1"/>
  <c r="BB655" i="4" l="1"/>
  <c r="AZ655" i="4" s="1"/>
  <c r="BI654" i="4"/>
  <c r="BG655" i="4" l="1"/>
  <c r="BD655" i="4"/>
  <c r="BF655" i="4" s="1"/>
  <c r="BB656" i="4" l="1"/>
  <c r="AZ656" i="4" s="1"/>
  <c r="BI655" i="4"/>
  <c r="BG656" i="4" l="1"/>
  <c r="BD656" i="4"/>
  <c r="BF656" i="4" s="1"/>
  <c r="BB657" i="4" l="1"/>
  <c r="AZ657" i="4" s="1"/>
  <c r="BI656" i="4"/>
  <c r="BG657" i="4" l="1"/>
  <c r="BD657" i="4"/>
  <c r="BF657" i="4" s="1"/>
  <c r="BB658" i="4" l="1"/>
  <c r="AZ658" i="4" s="1"/>
  <c r="BI657" i="4"/>
  <c r="BG658" i="4" l="1"/>
  <c r="BD658" i="4"/>
  <c r="BF658" i="4" s="1"/>
  <c r="BB659" i="4" l="1"/>
  <c r="AZ659" i="4" s="1"/>
  <c r="BI658" i="4"/>
  <c r="BG659" i="4" l="1"/>
  <c r="BD659" i="4"/>
  <c r="BF659" i="4" s="1"/>
  <c r="BB660" i="4" l="1"/>
  <c r="AZ660" i="4" s="1"/>
  <c r="BI659" i="4"/>
  <c r="BG660" i="4" l="1"/>
  <c r="BD660" i="4"/>
  <c r="BF660" i="4" s="1"/>
  <c r="BB661" i="4" l="1"/>
  <c r="AZ661" i="4" s="1"/>
  <c r="BI660" i="4"/>
  <c r="BG661" i="4" l="1"/>
  <c r="BD661" i="4"/>
  <c r="BF661" i="4" s="1"/>
  <c r="BB662" i="4" l="1"/>
  <c r="AZ662" i="4" s="1"/>
  <c r="BI661" i="4"/>
  <c r="BG662" i="4" l="1"/>
  <c r="BD662" i="4"/>
  <c r="BF662" i="4" s="1"/>
  <c r="BB663" i="4" l="1"/>
  <c r="AZ663" i="4" s="1"/>
  <c r="BI662" i="4"/>
  <c r="BG663" i="4" l="1"/>
  <c r="BD663" i="4"/>
  <c r="BF663" i="4" s="1"/>
  <c r="BB664" i="4" l="1"/>
  <c r="AZ664" i="4" s="1"/>
  <c r="BI663" i="4"/>
  <c r="BG664" i="4" l="1"/>
  <c r="BD664" i="4"/>
  <c r="BF664" i="4" s="1"/>
  <c r="BB665" i="4" l="1"/>
  <c r="AZ665" i="4" s="1"/>
  <c r="BI664" i="4"/>
  <c r="BG665" i="4" l="1"/>
  <c r="BD665" i="4"/>
  <c r="BF665" i="4" s="1"/>
  <c r="BB666" i="4" l="1"/>
  <c r="AZ666" i="4" s="1"/>
  <c r="BI665" i="4"/>
  <c r="BG666" i="4" l="1"/>
  <c r="BD666" i="4"/>
  <c r="BF666" i="4" s="1"/>
  <c r="BB667" i="4" l="1"/>
  <c r="AZ667" i="4" s="1"/>
  <c r="BI666" i="4"/>
  <c r="BG667" i="4" l="1"/>
  <c r="BD667" i="4"/>
  <c r="BF667" i="4" s="1"/>
  <c r="BB668" i="4" l="1"/>
  <c r="AZ668" i="4" s="1"/>
  <c r="BI667" i="4"/>
  <c r="BG668" i="4" l="1"/>
  <c r="BD668" i="4"/>
  <c r="BF668" i="4" s="1"/>
  <c r="BB669" i="4" l="1"/>
  <c r="AZ669" i="4" s="1"/>
  <c r="BI668" i="4"/>
  <c r="BG669" i="4" l="1"/>
  <c r="BD669" i="4"/>
  <c r="BF669" i="4" s="1"/>
  <c r="BB670" i="4" l="1"/>
  <c r="AZ670" i="4" s="1"/>
  <c r="BI669" i="4"/>
  <c r="BG670" i="4" l="1"/>
  <c r="BD670" i="4"/>
  <c r="BF670" i="4" s="1"/>
  <c r="BB671" i="4" l="1"/>
  <c r="AZ671" i="4" s="1"/>
  <c r="BI670" i="4"/>
  <c r="BG671" i="4" l="1"/>
  <c r="BD671" i="4"/>
  <c r="BF671" i="4" s="1"/>
  <c r="BB672" i="4" l="1"/>
  <c r="AZ672" i="4" s="1"/>
  <c r="BI671" i="4"/>
  <c r="BG672" i="4" l="1"/>
  <c r="BD672" i="4"/>
  <c r="BF672" i="4" s="1"/>
  <c r="BB673" i="4" l="1"/>
  <c r="AZ673" i="4" s="1"/>
  <c r="BI672" i="4"/>
  <c r="BG673" i="4" l="1"/>
  <c r="BD673" i="4"/>
  <c r="BF673" i="4" s="1"/>
  <c r="BB674" i="4" l="1"/>
  <c r="AZ674" i="4" s="1"/>
  <c r="BI673" i="4"/>
  <c r="BG674" i="4" l="1"/>
  <c r="BD674" i="4"/>
  <c r="BF674" i="4" s="1"/>
  <c r="BB675" i="4" l="1"/>
  <c r="AZ675" i="4" s="1"/>
  <c r="BI674" i="4"/>
  <c r="BG675" i="4" l="1"/>
  <c r="BD675" i="4"/>
  <c r="BF675" i="4" s="1"/>
  <c r="BB676" i="4" l="1"/>
  <c r="AZ676" i="4" s="1"/>
  <c r="BI675" i="4"/>
  <c r="BG676" i="4" l="1"/>
  <c r="BD676" i="4"/>
  <c r="BF676" i="4" s="1"/>
  <c r="BB677" i="4" l="1"/>
  <c r="AZ677" i="4" s="1"/>
  <c r="BI676" i="4"/>
  <c r="BG677" i="4" l="1"/>
  <c r="BD677" i="4"/>
  <c r="BF677" i="4" s="1"/>
  <c r="BB678" i="4" l="1"/>
  <c r="AZ678" i="4" s="1"/>
  <c r="BI677" i="4"/>
  <c r="BG678" i="4" l="1"/>
  <c r="BD678" i="4"/>
  <c r="BF678" i="4" s="1"/>
  <c r="BB679" i="4" l="1"/>
  <c r="AZ679" i="4" s="1"/>
  <c r="BI678" i="4"/>
  <c r="BG679" i="4" l="1"/>
  <c r="BD679" i="4"/>
  <c r="BF679" i="4" s="1"/>
  <c r="BB680" i="4" l="1"/>
  <c r="AZ680" i="4" s="1"/>
  <c r="BI679" i="4"/>
  <c r="BG680" i="4" l="1"/>
  <c r="BD680" i="4"/>
  <c r="BF680" i="4" s="1"/>
  <c r="BB681" i="4" l="1"/>
  <c r="AZ681" i="4" s="1"/>
  <c r="BI680" i="4"/>
  <c r="BG681" i="4" l="1"/>
  <c r="BD681" i="4"/>
  <c r="BF681" i="4" s="1"/>
  <c r="BB682" i="4" l="1"/>
  <c r="AZ682" i="4" s="1"/>
  <c r="BI681" i="4"/>
  <c r="BG682" i="4" l="1"/>
  <c r="BD682" i="4"/>
  <c r="BF682" i="4" s="1"/>
  <c r="BB683" i="4" l="1"/>
  <c r="AZ683" i="4" s="1"/>
  <c r="BI682" i="4"/>
  <c r="BG683" i="4" l="1"/>
  <c r="BD683" i="4"/>
  <c r="BF683" i="4" s="1"/>
  <c r="BB684" i="4" l="1"/>
  <c r="AZ684" i="4" s="1"/>
  <c r="BI683" i="4"/>
  <c r="BG684" i="4" l="1"/>
  <c r="BD684" i="4"/>
  <c r="BF684" i="4" s="1"/>
  <c r="BB685" i="4" l="1"/>
  <c r="AZ685" i="4" s="1"/>
  <c r="BI684" i="4"/>
  <c r="BG685" i="4" l="1"/>
  <c r="BD685" i="4"/>
  <c r="BF685" i="4" s="1"/>
  <c r="BB686" i="4" l="1"/>
  <c r="AZ686" i="4" s="1"/>
  <c r="BI685" i="4"/>
  <c r="BG686" i="4" l="1"/>
  <c r="BD686" i="4"/>
  <c r="BF686" i="4" s="1"/>
  <c r="BB687" i="4" l="1"/>
  <c r="AZ687" i="4" s="1"/>
  <c r="BI686" i="4"/>
  <c r="BG687" i="4" l="1"/>
  <c r="BD687" i="4"/>
  <c r="BF687" i="4" s="1"/>
  <c r="BB688" i="4" l="1"/>
  <c r="AZ688" i="4" s="1"/>
  <c r="BI687" i="4"/>
  <c r="BG688" i="4" l="1"/>
  <c r="BD688" i="4"/>
  <c r="BF688" i="4" s="1"/>
  <c r="BB689" i="4" l="1"/>
  <c r="AZ689" i="4" s="1"/>
  <c r="BI688" i="4"/>
  <c r="BG689" i="4" l="1"/>
  <c r="BD689" i="4"/>
  <c r="BF689" i="4" s="1"/>
  <c r="BB690" i="4" l="1"/>
  <c r="AZ690" i="4" s="1"/>
  <c r="BI689" i="4"/>
  <c r="BG690" i="4" l="1"/>
  <c r="BD690" i="4"/>
  <c r="BF690" i="4" s="1"/>
  <c r="BB691" i="4" l="1"/>
  <c r="AZ691" i="4" s="1"/>
  <c r="BI690" i="4"/>
  <c r="BG691" i="4" l="1"/>
  <c r="BD691" i="4"/>
  <c r="BF691" i="4" s="1"/>
  <c r="BB692" i="4" l="1"/>
  <c r="AZ692" i="4" s="1"/>
  <c r="BI691" i="4"/>
  <c r="BG692" i="4" l="1"/>
  <c r="BD692" i="4"/>
  <c r="BF692" i="4" s="1"/>
  <c r="BB693" i="4" l="1"/>
  <c r="AZ693" i="4" s="1"/>
  <c r="BI692" i="4"/>
  <c r="BG693" i="4" l="1"/>
  <c r="BD693" i="4"/>
  <c r="BF693" i="4" s="1"/>
  <c r="BB694" i="4" l="1"/>
  <c r="AZ694" i="4" s="1"/>
  <c r="BI693" i="4"/>
  <c r="BG694" i="4" l="1"/>
  <c r="BD694" i="4"/>
  <c r="BF694" i="4" s="1"/>
  <c r="BB695" i="4" l="1"/>
  <c r="AZ695" i="4" s="1"/>
  <c r="BI694" i="4"/>
  <c r="BG695" i="4" l="1"/>
  <c r="BD695" i="4"/>
  <c r="BF695" i="4" s="1"/>
  <c r="BB696" i="4" l="1"/>
  <c r="AZ696" i="4" s="1"/>
  <c r="BI695" i="4"/>
  <c r="BG696" i="4" l="1"/>
  <c r="BD696" i="4"/>
  <c r="BF696" i="4" s="1"/>
  <c r="BB697" i="4" l="1"/>
  <c r="AZ697" i="4" s="1"/>
  <c r="BI696" i="4"/>
  <c r="BG697" i="4" l="1"/>
  <c r="BD697" i="4"/>
  <c r="BF697" i="4" s="1"/>
  <c r="BB698" i="4" l="1"/>
  <c r="AZ698" i="4" s="1"/>
  <c r="BI697" i="4"/>
  <c r="BG698" i="4" l="1"/>
  <c r="BD698" i="4"/>
  <c r="BF698" i="4" s="1"/>
  <c r="BB699" i="4" l="1"/>
  <c r="AZ699" i="4" s="1"/>
  <c r="BI698" i="4"/>
  <c r="BG699" i="4" l="1"/>
  <c r="BD699" i="4"/>
  <c r="BF699" i="4" s="1"/>
  <c r="BB700" i="4" l="1"/>
  <c r="AZ700" i="4" s="1"/>
  <c r="BI699" i="4"/>
  <c r="BG700" i="4" l="1"/>
  <c r="BD700" i="4"/>
  <c r="BF700" i="4" s="1"/>
  <c r="BB701" i="4" l="1"/>
  <c r="AZ701" i="4" s="1"/>
  <c r="BI700" i="4"/>
  <c r="BG701" i="4" l="1"/>
  <c r="BD701" i="4"/>
  <c r="BF701" i="4" s="1"/>
  <c r="BB702" i="4" l="1"/>
  <c r="AZ702" i="4" s="1"/>
  <c r="BI701" i="4"/>
  <c r="BG702" i="4" l="1"/>
  <c r="BD702" i="4"/>
  <c r="BF702" i="4" s="1"/>
  <c r="BB703" i="4" l="1"/>
  <c r="AZ703" i="4" s="1"/>
  <c r="BI702" i="4"/>
  <c r="BG703" i="4" l="1"/>
  <c r="BD703" i="4"/>
  <c r="BF703" i="4" s="1"/>
  <c r="BB704" i="4" l="1"/>
  <c r="AZ704" i="4" s="1"/>
  <c r="BI703" i="4"/>
  <c r="BG704" i="4" l="1"/>
  <c r="BD704" i="4"/>
  <c r="BF704" i="4" s="1"/>
  <c r="BB705" i="4" l="1"/>
  <c r="AZ705" i="4" s="1"/>
  <c r="BI704" i="4"/>
  <c r="BG705" i="4" l="1"/>
  <c r="BD705" i="4"/>
  <c r="BF705" i="4" s="1"/>
  <c r="BB706" i="4" l="1"/>
  <c r="AZ706" i="4" s="1"/>
  <c r="BI705" i="4"/>
  <c r="BG706" i="4" l="1"/>
  <c r="BD706" i="4"/>
  <c r="BF706" i="4" s="1"/>
  <c r="BB707" i="4" l="1"/>
  <c r="AZ707" i="4" s="1"/>
  <c r="BI706" i="4"/>
  <c r="BG707" i="4" l="1"/>
  <c r="BD707" i="4"/>
  <c r="BF707" i="4" s="1"/>
  <c r="BB708" i="4" l="1"/>
  <c r="AZ708" i="4" s="1"/>
  <c r="BI707" i="4"/>
  <c r="BG708" i="4" l="1"/>
  <c r="BD708" i="4"/>
  <c r="BF708" i="4" s="1"/>
  <c r="BB709" i="4" l="1"/>
  <c r="AZ709" i="4" s="1"/>
  <c r="BI708" i="4"/>
  <c r="BG709" i="4" l="1"/>
  <c r="BD709" i="4"/>
  <c r="BF709" i="4" s="1"/>
  <c r="BB710" i="4" l="1"/>
  <c r="AZ710" i="4" s="1"/>
  <c r="BI709" i="4"/>
  <c r="BG710" i="4" l="1"/>
  <c r="BD710" i="4"/>
  <c r="BF710" i="4" s="1"/>
  <c r="BB711" i="4" l="1"/>
  <c r="AZ711" i="4" s="1"/>
  <c r="BI710" i="4"/>
  <c r="BG711" i="4" l="1"/>
  <c r="BD711" i="4"/>
  <c r="BF711" i="4" s="1"/>
  <c r="BB712" i="4" l="1"/>
  <c r="AZ712" i="4" s="1"/>
  <c r="BI711" i="4"/>
  <c r="BG712" i="4" l="1"/>
  <c r="BD712" i="4"/>
  <c r="BF712" i="4" s="1"/>
  <c r="BB713" i="4" l="1"/>
  <c r="AZ713" i="4" s="1"/>
  <c r="BI712" i="4"/>
  <c r="BG713" i="4" l="1"/>
  <c r="BD713" i="4"/>
  <c r="BF713" i="4" s="1"/>
  <c r="BB714" i="4" l="1"/>
  <c r="AZ714" i="4" s="1"/>
  <c r="BI713" i="4"/>
  <c r="BG714" i="4" l="1"/>
  <c r="BD714" i="4"/>
  <c r="BF714" i="4" s="1"/>
  <c r="BB715" i="4" l="1"/>
  <c r="AZ715" i="4" s="1"/>
  <c r="BI714" i="4"/>
  <c r="BG715" i="4" l="1"/>
  <c r="BD715" i="4"/>
  <c r="BF715" i="4" s="1"/>
  <c r="BB716" i="4" l="1"/>
  <c r="AZ716" i="4" s="1"/>
  <c r="BI715" i="4"/>
  <c r="BG716" i="4" l="1"/>
  <c r="BD716" i="4"/>
  <c r="BF716" i="4" s="1"/>
  <c r="BB717" i="4" l="1"/>
  <c r="AZ717" i="4" s="1"/>
  <c r="BI716" i="4"/>
  <c r="BG717" i="4" l="1"/>
  <c r="BD717" i="4"/>
  <c r="BF717" i="4" s="1"/>
  <c r="BB718" i="4" l="1"/>
  <c r="AZ718" i="4" s="1"/>
  <c r="BI717" i="4"/>
  <c r="BG718" i="4" l="1"/>
  <c r="BD718" i="4"/>
  <c r="BF718" i="4" s="1"/>
  <c r="BB719" i="4" l="1"/>
  <c r="AZ719" i="4" s="1"/>
  <c r="BI718" i="4"/>
  <c r="BG719" i="4" l="1"/>
  <c r="BD719" i="4"/>
  <c r="BF719" i="4" s="1"/>
  <c r="BB720" i="4" l="1"/>
  <c r="AZ720" i="4" s="1"/>
  <c r="BI719" i="4"/>
  <c r="BG720" i="4" l="1"/>
  <c r="BD720" i="4"/>
  <c r="BF720" i="4" s="1"/>
  <c r="BB721" i="4" l="1"/>
  <c r="AZ721" i="4" s="1"/>
  <c r="BI720" i="4"/>
  <c r="BG721" i="4" l="1"/>
  <c r="BD721" i="4"/>
  <c r="BF721" i="4" s="1"/>
  <c r="BB722" i="4" l="1"/>
  <c r="AZ722" i="4" s="1"/>
  <c r="BI721" i="4"/>
  <c r="BG722" i="4" l="1"/>
  <c r="BD722" i="4"/>
  <c r="BF722" i="4" s="1"/>
  <c r="BB723" i="4" l="1"/>
  <c r="AZ723" i="4" s="1"/>
  <c r="BI722" i="4"/>
  <c r="BG723" i="4" l="1"/>
  <c r="BD723" i="4"/>
  <c r="BF723" i="4" s="1"/>
  <c r="BB724" i="4" l="1"/>
  <c r="AZ724" i="4" s="1"/>
  <c r="BI723" i="4"/>
  <c r="BG724" i="4" l="1"/>
  <c r="BD724" i="4"/>
  <c r="BF724" i="4" s="1"/>
  <c r="BB725" i="4" l="1"/>
  <c r="AZ725" i="4" s="1"/>
  <c r="BI724" i="4"/>
  <c r="BG725" i="4" l="1"/>
  <c r="BD725" i="4"/>
  <c r="BF725" i="4" s="1"/>
  <c r="BB726" i="4" l="1"/>
  <c r="AZ726" i="4" s="1"/>
  <c r="BI725" i="4"/>
  <c r="BG726" i="4" l="1"/>
  <c r="BD726" i="4"/>
  <c r="BF726" i="4" s="1"/>
  <c r="BB727" i="4" l="1"/>
  <c r="AZ727" i="4" s="1"/>
  <c r="E56" i="3" s="1"/>
  <c r="E53" i="3" s="1"/>
  <c r="BI726" i="4"/>
  <c r="BD727" i="4" l="1"/>
  <c r="BG727" i="4"/>
  <c r="BI727" i="4" l="1"/>
  <c r="BF727" i="4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<sst xmlns="http://schemas.openxmlformats.org/spreadsheetml/2006/main" count="439" uniqueCount="239">
  <si>
    <t>Monthly  SIP Inflows have increased by 44% from 14734 crore june 23  to 21262 crores , june 24</t>
  </si>
  <si>
    <t>CAGR growth of 26.5% , In monthly SIP inflows from April 2016</t>
  </si>
  <si>
    <t xml:space="preserve">25% Accounting continuing for 3 years and above </t>
  </si>
  <si>
    <t xml:space="preserve">June 2024 , Highlights </t>
  </si>
  <si>
    <t xml:space="preserve">SIP Flows is up by 6.7 X </t>
  </si>
  <si>
    <t>No of new SIPs registered in : 55.3 Lacs</t>
  </si>
  <si>
    <t xml:space="preserve">SIP Aum : 12.44 Lacs Crore </t>
  </si>
  <si>
    <t>Average SIP Amount: 2366</t>
  </si>
  <si>
    <t xml:space="preserve">Ponits : </t>
  </si>
  <si>
    <t>SIP AUM( Lakh Crore)</t>
  </si>
  <si>
    <t>Total SIP Accounts</t>
  </si>
  <si>
    <t>4.02 Cr</t>
  </si>
  <si>
    <t>8.40 Cr</t>
  </si>
  <si>
    <t>8.76 Cr</t>
  </si>
  <si>
    <t>9.99 Cr</t>
  </si>
  <si>
    <t>Number Of New SIP Registered ( In Lakh)</t>
  </si>
  <si>
    <t>15245 Cr</t>
  </si>
  <si>
    <t>15814 Cr</t>
  </si>
  <si>
    <t>16042 Cr</t>
  </si>
  <si>
    <t>16928 Cr</t>
  </si>
  <si>
    <t>17073 Cr</t>
  </si>
  <si>
    <t xml:space="preserve">17610 Cr </t>
  </si>
  <si>
    <t>18838 Cr</t>
  </si>
  <si>
    <t>19187 Cr</t>
  </si>
  <si>
    <t>19271 Cr</t>
  </si>
  <si>
    <t>20371 Cr</t>
  </si>
  <si>
    <t>20904 Cr</t>
  </si>
  <si>
    <t>21262 Cr</t>
  </si>
  <si>
    <t xml:space="preserve">SIP Inflows monthly </t>
  </si>
  <si>
    <t>Invesco India Infrastructure Fund - Growth</t>
  </si>
  <si>
    <t>Sectoral/Thematic</t>
  </si>
  <si>
    <t>Motilal Oswal Midcap Fund - Growth</t>
  </si>
  <si>
    <t>Mid Cap Fund</t>
  </si>
  <si>
    <t>JM Value Fund - Growth</t>
  </si>
  <si>
    <t>Value Fund</t>
  </si>
  <si>
    <t>JM Flexi Cap Fund - Growth</t>
  </si>
  <si>
    <t>Flexi Cap Fund</t>
  </si>
  <si>
    <t>Quant Small Cap Fund - Growth</t>
  </si>
  <si>
    <t>Quant Mid Cap Fund - Growth</t>
  </si>
  <si>
    <t>Small Cap Fund</t>
  </si>
  <si>
    <t>Bandhan Small Cap Fund - Regular Plan - Growth</t>
  </si>
  <si>
    <t>-</t>
  </si>
  <si>
    <t>ITI Mid Cap Fund - Regular Plan - Growth</t>
  </si>
  <si>
    <t>Bank of India Manufacturing &amp; Infrastructure Fund - Growth</t>
  </si>
  <si>
    <t>Bank of India Flexi Cap Fund - Regular Plan - Growth</t>
  </si>
  <si>
    <t>Quant Large and Mid Cap Fund - Growth</t>
  </si>
  <si>
    <t>Large &amp; Mid Cap Fund</t>
  </si>
  <si>
    <t>SBI Long Term Equity Fund - Regular Plan - Growth</t>
  </si>
  <si>
    <t>ELSS</t>
  </si>
  <si>
    <t>Bandhan Core Equity Fund - Regular Plan - Growth</t>
  </si>
  <si>
    <t>SBI Contra Fund - Regular Plan - Growth</t>
  </si>
  <si>
    <t>Contra Fund</t>
  </si>
  <si>
    <t>ITI Multi Cap Fund - Regular Plan - Growth</t>
  </si>
  <si>
    <t>Multi Cap Fund</t>
  </si>
  <si>
    <t>DSP Natural Resources and New Energy Fund - Regular Plan - Growth</t>
  </si>
  <si>
    <t>ITI ELSS Tax Saver Fund - Growth</t>
  </si>
  <si>
    <t>Mahindra Manulife Focused Fund - Regular Plan - Growth</t>
  </si>
  <si>
    <t>Focused Fund</t>
  </si>
  <si>
    <t>HDFC ELSS Tax saver - Growth</t>
  </si>
  <si>
    <t>HDFC Focused 30 Fund - Growth</t>
  </si>
  <si>
    <t>ICICI Prudential Large &amp; Mid Cap Fund- Growth</t>
  </si>
  <si>
    <t>Nippon India Large Cap Fund - Growth</t>
  </si>
  <si>
    <t>Large Cap Fund</t>
  </si>
  <si>
    <t>JM Large Cap Fund - Growth</t>
  </si>
  <si>
    <t>ICICI Prudential Bluechip Fund - Growth</t>
  </si>
  <si>
    <t>Sundaram Consumption Fund - Growth</t>
  </si>
  <si>
    <t>Scheme Name</t>
  </si>
  <si>
    <t>Category Name</t>
  </si>
  <si>
    <t>AuM (Cr)</t>
  </si>
  <si>
    <t>1Y</t>
  </si>
  <si>
    <t>2Y</t>
  </si>
  <si>
    <t>3Y</t>
  </si>
  <si>
    <t>5Y</t>
  </si>
  <si>
    <t>10Y</t>
  </si>
  <si>
    <t>SIP Returns - Top Ranked Funds | Top Ranked Mutual Funds Tracker Tool - Moneycontrol.com</t>
  </si>
  <si>
    <t>SIP Calculator</t>
  </si>
  <si>
    <t>Monthly Amount</t>
  </si>
  <si>
    <t>ROI-Expected</t>
  </si>
  <si>
    <t xml:space="preserve">Value </t>
  </si>
  <si>
    <t>Installment</t>
  </si>
  <si>
    <t>10 Yrs</t>
  </si>
  <si>
    <t>SIP CALCULATOR</t>
  </si>
  <si>
    <t>Monthly SIP Amount</t>
  </si>
  <si>
    <t>Information</t>
  </si>
  <si>
    <t>Values</t>
  </si>
  <si>
    <t>Invested Amount</t>
  </si>
  <si>
    <t>Gain</t>
  </si>
  <si>
    <t>Years</t>
  </si>
  <si>
    <t>Amount</t>
  </si>
  <si>
    <t>BSE 200 TRI</t>
  </si>
  <si>
    <t>Gain%</t>
  </si>
  <si>
    <t>A SIP plan calculator works on the following formula –</t>
  </si>
  <si>
    <t>M = P × ({[1 + i]^n – 1} / i) × (1 + i).</t>
  </si>
  <si>
    <t>In the above formula –</t>
  </si>
  <si>
    <t>M is the amount you receive upon maturity.</t>
  </si>
  <si>
    <t>P is the amount you invest at regular intervals.</t>
  </si>
  <si>
    <t>n is the number of payments you have made.</t>
  </si>
  <si>
    <t>i is the periodic rate of interest.</t>
  </si>
  <si>
    <t>Take for example you want to invest Rs. 1,000 per month for 12 months at a periodic rate of interest of 12%.</t>
  </si>
  <si>
    <t>then the monthly rate of return will be 12%/12 = 1/100=0.01</t>
  </si>
  <si>
    <t>Hence, M = 1,000X ({[1 +0.01 ]^{12} – 1} / 0.01) x (1 + 0.01)</t>
  </si>
  <si>
    <t>which gives Rs 12,809 Rs approximately in a year.</t>
  </si>
  <si>
    <t>TOP UP SHEET</t>
  </si>
  <si>
    <t>Installments</t>
  </si>
  <si>
    <t>3 Years</t>
  </si>
  <si>
    <t>10 Years</t>
  </si>
  <si>
    <t>Nifty 100 TR INR</t>
  </si>
  <si>
    <t>LARGE CAP</t>
  </si>
  <si>
    <t>Motilal Oswal Midcap Regular Growth</t>
  </si>
  <si>
    <t>Nifty Midcap 150 TR INR</t>
  </si>
  <si>
    <t>Nippon India Small Cap Fund - Growth</t>
  </si>
  <si>
    <t>Nifty Smallcap 250 TR INR</t>
  </si>
  <si>
    <t>MID CAP</t>
  </si>
  <si>
    <t>SMALL CAP</t>
  </si>
  <si>
    <t>Nifty 100 TR INR, 3 Yrs</t>
  </si>
  <si>
    <t>Nifty 100 TR INR, 10 Yrs</t>
  </si>
  <si>
    <t>Nifty Midcap 150 TR INR, 3 Yrs</t>
  </si>
  <si>
    <t>Nifty Midcap 150 TR INR, 10 Yrs</t>
  </si>
  <si>
    <t>Nifty Smallcap 250 TR INR, 3Yrs</t>
  </si>
  <si>
    <t>Nifty Smallcap 250 TR INR, 10 Yrs</t>
  </si>
  <si>
    <t>Benchmark</t>
  </si>
  <si>
    <t>Returns</t>
  </si>
  <si>
    <t>Scheme Return</t>
  </si>
  <si>
    <t>DROP</t>
  </si>
  <si>
    <t>INVESTED AMOUNT</t>
  </si>
  <si>
    <t>Formula to Calculate Step-Up Systematic Investment Plan Returns</t>
  </si>
  <si>
    <t>The final value of your Step-Up Systematic Investment Plan (SIP) will be influenced by the market performance of your investments. However, the Step-Up SIP calculator utilizes this formula to compute the future value:</t>
  </si>
  <si>
    <t>Future Value (FV) = P * [(1 + r/n)^(nt) – 1 / (r/n)] + (S * [(1 + r/n)^(nt) – 1 / (r/n)])</t>
  </si>
  <si>
    <t>Where:</t>
  </si>
  <si>
    <t>P: Initial investment</t>
  </si>
  <si>
    <t>r/n: Rate of return</t>
  </si>
  <si>
    <t>nt: Compounding frequency</t>
  </si>
  <si>
    <t>S: Annual increase amount for the monthly SIP</t>
  </si>
  <si>
    <t>Let’s consider an investor investing in a step-up SIP with the values mentioned below:</t>
  </si>
  <si>
    <t>Initial Investment Amount: Rs. 5,000</t>
  </si>
  <si>
    <t>Increase Rate: 10%</t>
  </si>
  <si>
    <t>Investment Period: 10 Years</t>
  </si>
  <si>
    <t>Expected Rate of Return: 12%</t>
  </si>
  <si>
    <t>His/her investment’s estimated returns will look like:</t>
  </si>
  <si>
    <t>Invested Amount: Rs. 9,56,245</t>
  </si>
  <si>
    <t>Estimated Returns: Rs. 7,30,918</t>
  </si>
  <si>
    <t>Total Value: Rs. 16,87,163</t>
  </si>
  <si>
    <t>*((1+'SIP CALCULATOR'!$F$7)^('SIP CALCULATOR'!$E$6)-1)/('SIP CALCULATOR'!$F$7)</t>
  </si>
  <si>
    <t>With SIP</t>
  </si>
  <si>
    <t xml:space="preserve">Manual </t>
  </si>
  <si>
    <t xml:space="preserve"> Returns</t>
  </si>
  <si>
    <t>Months</t>
  </si>
  <si>
    <t>Return(₹)</t>
  </si>
  <si>
    <t>RECOMMENDED SCHEME</t>
  </si>
  <si>
    <t>Top Up Principal</t>
  </si>
  <si>
    <t>Top Up Sip</t>
  </si>
  <si>
    <t>Duration</t>
  </si>
  <si>
    <t>Total</t>
  </si>
  <si>
    <t>Principal</t>
  </si>
  <si>
    <t>I</t>
  </si>
  <si>
    <t>N</t>
  </si>
  <si>
    <t>SIP Total</t>
  </si>
  <si>
    <t>ACCORDING TO QUERY</t>
  </si>
  <si>
    <t>Return</t>
  </si>
  <si>
    <t xml:space="preserve">Return Rate(Permonth) </t>
  </si>
  <si>
    <t>Monthly Investment</t>
  </si>
  <si>
    <t>Top Up(%)</t>
  </si>
  <si>
    <t>Invested Amt (₹)</t>
  </si>
  <si>
    <t>INVESTED AMT</t>
  </si>
  <si>
    <t>ROI EXPECTED(CAGR)/ROI TOP PERFORMING FUND</t>
  </si>
  <si>
    <t>MULTI CAP</t>
  </si>
  <si>
    <t>1 Year</t>
  </si>
  <si>
    <t>2 Years</t>
  </si>
  <si>
    <t>4 years</t>
  </si>
  <si>
    <t>5 Years</t>
  </si>
  <si>
    <t>ICICI Prudential Multicap Fund Growth</t>
  </si>
  <si>
    <t>Nippon India Multi Cap Fund - Growth</t>
  </si>
  <si>
    <t>Nifty 500 TR INR</t>
  </si>
  <si>
    <t>Nifty 50 TR INR</t>
  </si>
  <si>
    <t>Nifty 200 TR INR</t>
  </si>
  <si>
    <t>FLEXI CAP</t>
  </si>
  <si>
    <t>JM Flexicap Fund Growth</t>
  </si>
  <si>
    <t>Quant Flexi Cap Fund Growth</t>
  </si>
  <si>
    <t>BALANCE ADVANTAGE FUND</t>
  </si>
  <si>
    <t>HDFC Balanced Advantage Fund Growth</t>
  </si>
  <si>
    <t>ICICI Prudential Balanced Advantage Fund Growth</t>
  </si>
  <si>
    <t>MULTI ASSET ALLOCATION FUND</t>
  </si>
  <si>
    <t>ICICI Prudential Multi-Asset Fund Growth</t>
  </si>
  <si>
    <t>Quant Multi Asset Fund Growth</t>
  </si>
  <si>
    <t>HOLDING PERIOD CALCULATOR</t>
  </si>
  <si>
    <t>TOTAL VALUE</t>
  </si>
  <si>
    <t>MANUAL</t>
  </si>
  <si>
    <t>RATE OF INT @ p.a</t>
  </si>
  <si>
    <t>TIME PERIOD (Yrs)</t>
  </si>
  <si>
    <t>INTEREST VALUE</t>
  </si>
  <si>
    <t>PRINCIPAL VALUE</t>
  </si>
  <si>
    <t>MANUAL VALUE</t>
  </si>
  <si>
    <t>SWP CALCULATOR</t>
  </si>
  <si>
    <t>SIP VALUE</t>
  </si>
  <si>
    <t>HOLDING VALUE</t>
  </si>
  <si>
    <t>Balance at begin</t>
  </si>
  <si>
    <t>withdrawal</t>
  </si>
  <si>
    <t>Interest Earned</t>
  </si>
  <si>
    <t>WITHDRAWAL PER MONTH-%</t>
  </si>
  <si>
    <t>WITHDRAWAL PERIOD(MONTHS)</t>
  </si>
  <si>
    <t>Calulation</t>
  </si>
  <si>
    <t>INTEREST RATE@ P.a %</t>
  </si>
  <si>
    <t>POS</t>
  </si>
  <si>
    <t>Interest</t>
  </si>
  <si>
    <t>TOTAL WITHDRAWAL</t>
  </si>
  <si>
    <t>FINAL VALUE</t>
  </si>
  <si>
    <t>COMPOUNDING GAIN</t>
  </si>
  <si>
    <t>At which month amount will become Zero</t>
  </si>
  <si>
    <t>Column1</t>
  </si>
  <si>
    <t>Column2</t>
  </si>
  <si>
    <t>Column3</t>
  </si>
  <si>
    <t>Column4</t>
  </si>
  <si>
    <t>Column5</t>
  </si>
  <si>
    <t>Column6</t>
  </si>
  <si>
    <t>FUNDS</t>
  </si>
  <si>
    <t>MULTICAP</t>
  </si>
  <si>
    <t>FLEXI CAP FUND</t>
  </si>
  <si>
    <t>MULTI ASSET ALOCATION FUND</t>
  </si>
  <si>
    <t>BENCHMARK</t>
  </si>
  <si>
    <t>Column7</t>
  </si>
  <si>
    <t>For SUM IF</t>
  </si>
  <si>
    <t>Holding Value</t>
  </si>
  <si>
    <t>n</t>
  </si>
  <si>
    <t xml:space="preserve">Interest </t>
  </si>
  <si>
    <t>Value</t>
  </si>
  <si>
    <t>Final Value</t>
  </si>
  <si>
    <t>Age</t>
  </si>
  <si>
    <t>SIP Tenure</t>
  </si>
  <si>
    <t>20 yrs</t>
  </si>
  <si>
    <t>holding period</t>
  </si>
  <si>
    <t>5 yrs</t>
  </si>
  <si>
    <t>monthly wihdrawal</t>
  </si>
  <si>
    <t>withdrawl tenure</t>
  </si>
  <si>
    <t>20 hyrs</t>
  </si>
  <si>
    <t>legacy amount</t>
  </si>
  <si>
    <t>sip amount</t>
  </si>
  <si>
    <t xml:space="preserve">all time roi  assumed </t>
  </si>
  <si>
    <t>Bandhan Small Cap Fund Direct Growth</t>
  </si>
  <si>
    <t>Nippon India Small Cap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</si>
</sst>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₹&quot;\ #,##0.00;[Red]&quot;₹&quot;\ \-#,##0.00"/>
    <numFmt numFmtId="43" formatCode="_ * #,##0.00_ ;_ * \-#,##0.00_ ;_ * &quot;-&quot;??_ ;_ @_ "/>
    <numFmt numFmtId="164" formatCode="0.0000"/>
    <numFmt numFmtId="165" formatCode="0.000"/>
    <numFmt numFmtId="166" formatCode="#,##0.00;\-#,##0.00;\-"/>
    <numFmt numFmtId="167" formatCode="0.0%"/>
    <numFmt numFmtId="168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color theme="0"/>
      <name val="Bahnschrift"/>
      <family val="2"/>
    </font>
    <font>
      <b/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4" tint="-0.499984740745262"/>
      <name val="Bahnschrift Condensed"/>
      <family val="2"/>
    </font>
    <font>
      <sz val="11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6"/>
      <color theme="4"/>
      <name val="Bahnschrift Condensed"/>
      <family val="2"/>
    </font>
    <font>
      <b/>
      <sz val="11"/>
      <color theme="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4" tint="0.39997558519241921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4" fillId="0" borderId="0"/>
  </cellStyleXfs>
  <cellXfs count="18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0" borderId="1" xfId="0" applyBorder="1"/>
    <xf numFmtId="2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10" fontId="0" fillId="0" borderId="0" xfId="1" applyNumberFormat="1" applyFont="1"/>
    <xf numFmtId="0" fontId="6" fillId="0" borderId="0" xfId="0" applyFont="1"/>
    <xf numFmtId="9" fontId="1" fillId="10" borderId="0" xfId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8" fillId="0" borderId="0" xfId="0" applyFont="1"/>
    <xf numFmtId="1" fontId="0" fillId="0" borderId="0" xfId="0" applyNumberFormat="1" applyAlignment="1">
      <alignment horizontal="center"/>
    </xf>
    <xf numFmtId="8" fontId="0" fillId="0" borderId="0" xfId="0" applyNumberFormat="1"/>
    <xf numFmtId="9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4" fillId="0" borderId="5" xfId="2" applyNumberFormat="1" applyFont="1" applyBorder="1" applyAlignment="1">
      <alignment horizontal="center" vertical="center"/>
    </xf>
    <xf numFmtId="166" fontId="4" fillId="0" borderId="6" xfId="2" applyNumberFormat="1" applyFont="1" applyBorder="1" applyAlignment="1">
      <alignment horizontal="center" vertical="center"/>
    </xf>
    <xf numFmtId="166" fontId="4" fillId="0" borderId="9" xfId="2" applyNumberFormat="1" applyFont="1" applyBorder="1" applyAlignment="1">
      <alignment horizontal="center" vertical="center"/>
    </xf>
    <xf numFmtId="166" fontId="4" fillId="0" borderId="10" xfId="2" applyNumberFormat="1" applyFont="1" applyBorder="1" applyAlignment="1">
      <alignment horizontal="center" vertical="center"/>
    </xf>
    <xf numFmtId="166" fontId="12" fillId="0" borderId="9" xfId="2" applyNumberFormat="1" applyFont="1" applyBorder="1" applyAlignment="1">
      <alignment horizontal="center" vertical="center"/>
    </xf>
    <xf numFmtId="166" fontId="12" fillId="0" borderId="10" xfId="2" applyNumberFormat="1" applyFont="1" applyBorder="1" applyAlignment="1">
      <alignment horizontal="center" vertical="center"/>
    </xf>
    <xf numFmtId="166" fontId="1" fillId="0" borderId="9" xfId="2" applyNumberFormat="1" applyFont="1" applyBorder="1" applyAlignment="1">
      <alignment horizontal="center" vertical="center"/>
    </xf>
    <xf numFmtId="166" fontId="1" fillId="0" borderId="10" xfId="2" applyNumberFormat="1" applyFont="1" applyBorder="1" applyAlignment="1">
      <alignment horizontal="center" vertical="center"/>
    </xf>
    <xf numFmtId="0" fontId="4" fillId="0" borderId="7" xfId="4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" fillId="0" borderId="8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12" xfId="4" applyFont="1" applyBorder="1" applyAlignment="1">
      <alignment horizontal="center" vertical="center"/>
    </xf>
    <xf numFmtId="2" fontId="10" fillId="11" borderId="11" xfId="3" applyNumberFormat="1" applyFont="1" applyFill="1" applyBorder="1" applyAlignment="1">
      <alignment horizontal="center" vertical="center" wrapText="1"/>
    </xf>
    <xf numFmtId="166" fontId="10" fillId="11" borderId="11" xfId="2" applyNumberFormat="1" applyFont="1" applyFill="1" applyBorder="1" applyAlignment="1">
      <alignment horizontal="center" vertical="center" wrapText="1"/>
    </xf>
    <xf numFmtId="166" fontId="0" fillId="0" borderId="0" xfId="0" applyNumberFormat="1"/>
    <xf numFmtId="9" fontId="0" fillId="0" borderId="0" xfId="1" applyFont="1"/>
    <xf numFmtId="167" fontId="0" fillId="0" borderId="0" xfId="1" applyNumberFormat="1" applyFont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0" fillId="8" borderId="0" xfId="0" applyFill="1"/>
    <xf numFmtId="0" fontId="6" fillId="8" borderId="0" xfId="0" applyFont="1" applyFill="1"/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3" fillId="0" borderId="0" xfId="0" applyFont="1"/>
    <xf numFmtId="165" fontId="6" fillId="0" borderId="0" xfId="1" applyNumberFormat="1" applyFont="1"/>
    <xf numFmtId="9" fontId="6" fillId="15" borderId="0" xfId="1" applyFont="1" applyFill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1" fontId="6" fillId="0" borderId="0" xfId="0" applyNumberFormat="1" applyFont="1" applyAlignment="1">
      <alignment horizontal="center"/>
    </xf>
    <xf numFmtId="10" fontId="6" fillId="0" borderId="0" xfId="1" applyNumberFormat="1" applyFont="1"/>
    <xf numFmtId="168" fontId="0" fillId="0" borderId="0" xfId="0" applyNumberFormat="1"/>
    <xf numFmtId="0" fontId="5" fillId="12" borderId="18" xfId="0" applyFont="1" applyFill="1" applyBorder="1" applyAlignment="1">
      <alignment horizontal="center"/>
    </xf>
    <xf numFmtId="0" fontId="0" fillId="10" borderId="1" xfId="0" applyFill="1" applyBorder="1"/>
    <xf numFmtId="0" fontId="0" fillId="0" borderId="0" xfId="1" applyNumberFormat="1" applyFont="1" applyAlignment="1">
      <alignment horizontal="center"/>
    </xf>
    <xf numFmtId="0" fontId="5" fillId="12" borderId="20" xfId="0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13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0" fontId="0" fillId="13" borderId="1" xfId="0" applyFill="1" applyBorder="1"/>
    <xf numFmtId="166" fontId="10" fillId="11" borderId="11" xfId="3" applyNumberFormat="1" applyFont="1" applyFill="1" applyBorder="1" applyAlignment="1">
      <alignment horizontal="center" vertical="center" wrapText="1"/>
    </xf>
    <xf numFmtId="0" fontId="4" fillId="0" borderId="22" xfId="4" applyBorder="1" applyAlignment="1">
      <alignment horizontal="center" vertical="center"/>
    </xf>
    <xf numFmtId="166" fontId="4" fillId="0" borderId="23" xfId="2" applyNumberFormat="1" applyFont="1" applyBorder="1" applyAlignment="1">
      <alignment horizontal="center" vertical="center"/>
    </xf>
    <xf numFmtId="166" fontId="4" fillId="0" borderId="24" xfId="2" applyNumberFormat="1" applyFont="1" applyBorder="1" applyAlignment="1">
      <alignment horizontal="center" vertical="center"/>
    </xf>
    <xf numFmtId="166" fontId="4" fillId="0" borderId="25" xfId="2" applyNumberFormat="1" applyFont="1" applyBorder="1" applyAlignment="1">
      <alignment horizontal="center" vertical="center"/>
    </xf>
    <xf numFmtId="0" fontId="1" fillId="0" borderId="26" xfId="4" applyFont="1" applyBorder="1" applyAlignment="1">
      <alignment horizontal="center" vertical="center"/>
    </xf>
    <xf numFmtId="166" fontId="1" fillId="0" borderId="27" xfId="2" applyNumberFormat="1" applyFont="1" applyBorder="1" applyAlignment="1">
      <alignment horizontal="center" vertical="center"/>
    </xf>
    <xf numFmtId="166" fontId="1" fillId="0" borderId="28" xfId="2" applyNumberFormat="1" applyFont="1" applyBorder="1" applyAlignment="1">
      <alignment horizontal="center" vertical="center"/>
    </xf>
    <xf numFmtId="166" fontId="1" fillId="0" borderId="29" xfId="2" applyNumberFormat="1" applyFont="1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166" fontId="4" fillId="0" borderId="30" xfId="2" applyNumberFormat="1" applyFont="1" applyBorder="1" applyAlignment="1">
      <alignment horizontal="center" vertical="center"/>
    </xf>
    <xf numFmtId="0" fontId="4" fillId="0" borderId="31" xfId="4" applyBorder="1" applyAlignment="1">
      <alignment horizontal="center" vertical="center"/>
    </xf>
    <xf numFmtId="166" fontId="4" fillId="0" borderId="32" xfId="2" applyNumberFormat="1" applyFont="1" applyBorder="1" applyAlignment="1">
      <alignment horizontal="center" vertical="center"/>
    </xf>
    <xf numFmtId="166" fontId="4" fillId="0" borderId="33" xfId="2" applyNumberFormat="1" applyFont="1" applyBorder="1" applyAlignment="1">
      <alignment horizontal="center" vertical="center"/>
    </xf>
    <xf numFmtId="166" fontId="4" fillId="0" borderId="34" xfId="2" applyNumberFormat="1" applyFont="1" applyBorder="1" applyAlignment="1">
      <alignment horizontal="center" vertical="center"/>
    </xf>
    <xf numFmtId="166" fontId="12" fillId="0" borderId="36" xfId="2" applyNumberFormat="1" applyFont="1" applyBorder="1" applyAlignment="1">
      <alignment horizontal="center" vertical="center"/>
    </xf>
    <xf numFmtId="0" fontId="4" fillId="0" borderId="37" xfId="4" applyBorder="1" applyAlignment="1">
      <alignment horizontal="center" vertical="center"/>
    </xf>
    <xf numFmtId="166" fontId="4" fillId="0" borderId="38" xfId="2" applyNumberFormat="1" applyFont="1" applyBorder="1" applyAlignment="1">
      <alignment horizontal="center" vertical="center"/>
    </xf>
    <xf numFmtId="166" fontId="1" fillId="0" borderId="30" xfId="2" applyNumberFormat="1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6" fontId="12" fillId="0" borderId="8" xfId="2" applyNumberFormat="1" applyFont="1" applyBorder="1" applyAlignment="1">
      <alignment horizontal="center" vertical="center"/>
    </xf>
    <xf numFmtId="0" fontId="4" fillId="0" borderId="39" xfId="4" applyBorder="1" applyAlignment="1">
      <alignment horizontal="center" vertical="center"/>
    </xf>
    <xf numFmtId="166" fontId="4" fillId="0" borderId="40" xfId="2" applyNumberFormat="1" applyFont="1" applyBorder="1" applyAlignment="1">
      <alignment horizontal="center" vertical="center"/>
    </xf>
    <xf numFmtId="166" fontId="4" fillId="0" borderId="41" xfId="2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/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6" fillId="6" borderId="0" xfId="1" applyNumberFormat="1" applyFont="1" applyFill="1" applyAlignment="1">
      <alignment horizontal="center"/>
    </xf>
    <xf numFmtId="0" fontId="21" fillId="16" borderId="18" xfId="0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6" fillId="12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1" fontId="22" fillId="0" borderId="0" xfId="0" applyNumberFormat="1" applyFont="1" applyAlignment="1">
      <alignment horizontal="center"/>
    </xf>
    <xf numFmtId="1" fontId="0" fillId="0" borderId="0" xfId="0" applyNumberFormat="1"/>
    <xf numFmtId="0" fontId="24" fillId="1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5" borderId="18" xfId="0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1" fontId="6" fillId="6" borderId="18" xfId="0" applyNumberFormat="1" applyFont="1" applyFill="1" applyBorder="1" applyAlignment="1">
      <alignment horizontal="center"/>
    </xf>
    <xf numFmtId="0" fontId="14" fillId="19" borderId="18" xfId="0" applyFont="1" applyFill="1" applyBorder="1" applyAlignment="1">
      <alignment horizontal="center"/>
    </xf>
    <xf numFmtId="0" fontId="21" fillId="19" borderId="18" xfId="0" applyFont="1" applyFill="1" applyBorder="1" applyAlignment="1">
      <alignment horizontal="center"/>
    </xf>
    <xf numFmtId="0" fontId="25" fillId="19" borderId="18" xfId="0" applyFont="1" applyFill="1" applyBorder="1" applyAlignment="1">
      <alignment horizontal="center"/>
    </xf>
    <xf numFmtId="0" fontId="16" fillId="19" borderId="18" xfId="0" applyFont="1" applyFill="1" applyBorder="1" applyAlignment="1">
      <alignment horizontal="center"/>
    </xf>
    <xf numFmtId="1" fontId="16" fillId="19" borderId="18" xfId="0" applyNumberFormat="1" applyFont="1" applyFill="1" applyBorder="1" applyAlignment="1">
      <alignment horizontal="center"/>
    </xf>
    <xf numFmtId="0" fontId="0" fillId="0" borderId="0" xfId="0" applyFont="1"/>
    <xf numFmtId="0" fontId="5" fillId="8" borderId="21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35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4" fillId="0" borderId="23" xfId="4" applyBorder="1" applyAlignment="1">
      <alignment horizontal="center" vertical="center"/>
    </xf>
    <xf numFmtId="166" fontId="4" fillId="0" borderId="42" xfId="2" applyNumberFormat="1" applyFont="1" applyBorder="1" applyAlignment="1">
      <alignment horizontal="center" vertical="center"/>
    </xf>
    <xf numFmtId="166" fontId="0" fillId="0" borderId="43" xfId="2" applyNumberFormat="1" applyFont="1" applyBorder="1" applyAlignment="1">
      <alignment horizontal="center" vertical="center"/>
    </xf>
    <xf numFmtId="166" fontId="0" fillId="0" borderId="45" xfId="2" applyNumberFormat="1" applyFont="1" applyBorder="1" applyAlignment="1">
      <alignment horizontal="center" vertical="center"/>
    </xf>
    <xf numFmtId="166" fontId="0" fillId="0" borderId="46" xfId="2" applyNumberFormat="1" applyFont="1" applyBorder="1" applyAlignment="1">
      <alignment horizontal="center" vertical="center"/>
    </xf>
    <xf numFmtId="166" fontId="0" fillId="20" borderId="45" xfId="2" applyNumberFormat="1" applyFont="1" applyFill="1" applyBorder="1" applyAlignment="1">
      <alignment horizontal="center" vertical="center"/>
    </xf>
    <xf numFmtId="166" fontId="0" fillId="20" borderId="46" xfId="2" applyNumberFormat="1" applyFont="1" applyFill="1" applyBorder="1" applyAlignment="1">
      <alignment horizontal="center" vertical="center"/>
    </xf>
    <xf numFmtId="166" fontId="0" fillId="20" borderId="43" xfId="2" applyNumberFormat="1" applyFont="1" applyFill="1" applyBorder="1" applyAlignment="1">
      <alignment horizontal="center" vertical="center"/>
    </xf>
    <xf numFmtId="166" fontId="0" fillId="0" borderId="32" xfId="2" applyNumberFormat="1" applyFont="1" applyBorder="1" applyAlignment="1">
      <alignment horizontal="center" vertical="center"/>
    </xf>
    <xf numFmtId="166" fontId="0" fillId="0" borderId="34" xfId="2" applyNumberFormat="1" applyFont="1" applyBorder="1" applyAlignment="1">
      <alignment horizontal="center" vertical="center"/>
    </xf>
    <xf numFmtId="166" fontId="12" fillId="20" borderId="36" xfId="2" applyNumberFormat="1" applyFont="1" applyFill="1" applyBorder="1" applyAlignment="1">
      <alignment horizontal="center" vertical="center"/>
    </xf>
    <xf numFmtId="166" fontId="12" fillId="20" borderId="9" xfId="2" applyNumberFormat="1" applyFont="1" applyFill="1" applyBorder="1" applyAlignment="1">
      <alignment horizontal="center" vertical="center"/>
    </xf>
    <xf numFmtId="166" fontId="12" fillId="20" borderId="10" xfId="2" applyNumberFormat="1" applyFont="1" applyFill="1" applyBorder="1" applyAlignment="1">
      <alignment horizontal="center" vertical="center"/>
    </xf>
    <xf numFmtId="166" fontId="0" fillId="0" borderId="38" xfId="2" applyNumberFormat="1" applyFont="1" applyBorder="1" applyAlignment="1">
      <alignment horizontal="center" vertical="center"/>
    </xf>
    <xf numFmtId="166" fontId="12" fillId="20" borderId="8" xfId="2" applyNumberFormat="1" applyFont="1" applyFill="1" applyBorder="1" applyAlignment="1">
      <alignment horizontal="center" vertical="center"/>
    </xf>
    <xf numFmtId="0" fontId="0" fillId="0" borderId="44" xfId="4" applyNumberFormat="1" applyFont="1" applyBorder="1" applyAlignment="1">
      <alignment horizontal="center" vertical="center"/>
    </xf>
    <xf numFmtId="0" fontId="0" fillId="20" borderId="44" xfId="4" applyNumberFormat="1" applyFont="1" applyFill="1" applyBorder="1" applyAlignment="1">
      <alignment horizontal="center" vertical="center"/>
    </xf>
    <xf numFmtId="0" fontId="11" fillId="0" borderId="7" xfId="4" applyNumberFormat="1" applyFont="1" applyBorder="1" applyAlignment="1">
      <alignment horizontal="center" vertical="center"/>
    </xf>
    <xf numFmtId="0" fontId="11" fillId="20" borderId="7" xfId="4" applyNumberFormat="1" applyFont="1" applyFill="1" applyBorder="1" applyAlignment="1">
      <alignment horizontal="center" vertical="center"/>
    </xf>
    <xf numFmtId="0" fontId="12" fillId="20" borderId="7" xfId="4" applyNumberFormat="1" applyFont="1" applyFill="1" applyBorder="1" applyAlignment="1">
      <alignment horizontal="center" vertical="center"/>
    </xf>
    <xf numFmtId="0" fontId="0" fillId="0" borderId="37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26" fillId="19" borderId="0" xfId="0" applyFont="1" applyFill="1" applyAlignment="1">
      <alignment horizontal="center"/>
    </xf>
    <xf numFmtId="1" fontId="6" fillId="21" borderId="0" xfId="0" applyNumberFormat="1" applyFont="1" applyFill="1" applyAlignment="1">
      <alignment horizontal="center"/>
    </xf>
    <xf numFmtId="168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4" applyFont="1" applyBorder="1" applyAlignment="1">
      <alignment horizontal="center" vertical="center"/>
    </xf>
    <xf numFmtId="1" fontId="23" fillId="0" borderId="0" xfId="0" applyNumberFormat="1" applyFont="1" applyAlignment="1">
      <alignment horizontal="center"/>
    </xf>
    <xf numFmtId="4" fontId="5" fillId="8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35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</cellXfs>
  <cellStyles count="5">
    <cellStyle name="Comma" xfId="2" builtinId="3"/>
    <cellStyle name="Normal" xfId="0" builtinId="0"/>
    <cellStyle name="Normal 2" xfId="3"/>
    <cellStyle name="Normal 3" xfId="4"/>
    <cellStyle name="Percent" xfId="1" builtinId="5"/>
  </cellStyles>
  <dxfs count="141"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;\-#,##0.00;\-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medium">
          <color indexed="64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;\-#,##0.00;\-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;\-#,##0.00;\-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;\-#,##0.00;\-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SIP CALCULATOR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959488389565017E-2"/>
          <c:y val="0.11672698662470496"/>
          <c:w val="0.92216519021273335"/>
          <c:h val="0.810265089798472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'SIP CALCULATOR'!$C$7</c:f>
              <c:strCache>
                <c:ptCount val="1"/>
                <c:pt idx="0">
                  <c:v>ROI EXPECTED(CAGR)/ROI TOP PERFORMING FUND</c:v>
                </c:pt>
              </c:strCache>
            </c:strRef>
          </c:tx>
          <c:spPr>
            <a:solidFill>
              <a:srgbClr val="5B9BD5"/>
            </a:solidFill>
            <a:ln>
              <a:noFill/>
              <a:prstDash val="sysDash"/>
            </a:ln>
            <a:effectLst/>
          </c:spPr>
          <c:invertIfNegative val="0"/>
          <c:dLbls>
            <c:dLbl>
              <c:idx val="0"/>
              <c:layout>
                <c:manualLayout>
                  <c:x val="-2.6103902952530299E-2"/>
                  <c:y val="6.3606764344330373E-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64-4892-A3D8-F39A6BDE8142}"/>
                </c:ext>
              </c:extLst>
            </c:dLbl>
            <c:dLbl>
              <c:idx val="1"/>
              <c:layout>
                <c:manualLayout>
                  <c:x val="-4.1900559095235837E-2"/>
                  <c:y val="6.6411840140753446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F64-4892-A3D8-F39A6BDE8142}"/>
                </c:ext>
              </c:extLst>
            </c:dLbl>
            <c:dLbl>
              <c:idx val="2"/>
              <c:layout>
                <c:manualLayout>
                  <c:x val="-2.3373391514821446E-2"/>
                  <c:y val="-2.07814213096796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64-4892-A3D8-F39A6BDE8142}"/>
                </c:ext>
              </c:extLst>
            </c:dLbl>
            <c:dLbl>
              <c:idx val="3"/>
              <c:layout>
                <c:manualLayout>
                  <c:x val="-2.3373391514821394E-2"/>
                  <c:y val="-2.07814213096780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64-4892-A3D8-F39A6BDE8142}"/>
                </c:ext>
              </c:extLst>
            </c:dLbl>
            <c:dLbl>
              <c:idx val="4"/>
              <c:layout>
                <c:manualLayout>
                  <c:x val="-2.0151915363157122E-2"/>
                  <c:y val="-1.051696069636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64-4892-A3D8-F39A6BDE8142}"/>
                </c:ext>
              </c:extLst>
            </c:dLbl>
            <c:spPr>
              <a:solidFill>
                <a:srgbClr val="4472C4">
                  <a:lumMod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'SIP CALCULATOR'!$D$7:$E$7</c:f>
              <c:numCache>
                <c:formatCode>0.00%</c:formatCode>
                <c:ptCount val="2"/>
                <c:pt idx="1">
                  <c:v>0.22039491999999999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4-4892-A3D8-F39A6BDE8142}"/>
            </c:ext>
          </c:extLst>
        </c:ser>
        <c:ser>
          <c:idx val="1"/>
          <c:order val="1"/>
          <c:tx>
            <c:strRef>
              <c:f>'SIP CALCULATOR'!$C$12</c:f>
              <c:strCache>
                <c:ptCount val="1"/>
                <c:pt idx="0">
                  <c:v>Nifty Midcap 150 TR INR, 10 Yrs</c:v>
                </c:pt>
              </c:strCache>
            </c:strRef>
          </c:tx>
          <c:spPr>
            <a:solidFill>
              <a:srgbClr val="E7E6E6"/>
            </a:solidFill>
            <a:ln cmpd="sng">
              <a:noFill/>
              <a:prstDash val="dash"/>
            </a:ln>
            <a:effectLst/>
          </c:spPr>
          <c:invertIfNegative val="0"/>
          <c:dLbls>
            <c:dLbl>
              <c:idx val="0"/>
              <c:layout>
                <c:manualLayout>
                  <c:x val="-2.6080972161944323E-2"/>
                  <c:y val="0.10807126882546449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159305533582853E-2"/>
                      <c:h val="5.900860493704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F64-4892-A3D8-F39A6BDE8142}"/>
                </c:ext>
              </c:extLst>
            </c:dLbl>
            <c:dLbl>
              <c:idx val="1"/>
              <c:layout>
                <c:manualLayout>
                  <c:x val="-3.6826323064410901E-2"/>
                  <c:y val="-1.07547532168235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F64-4892-A3D8-F39A6BDE8142}"/>
                </c:ext>
              </c:extLst>
            </c:dLbl>
            <c:dLbl>
              <c:idx val="2"/>
              <c:layout>
                <c:manualLayout>
                  <c:x val="-1.9470094096563789E-2"/>
                  <c:y val="-2.07764377554071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398089943667554E-2"/>
                      <c:h val="5.900860493704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3F64-4892-A3D8-F39A6BDE8142}"/>
                </c:ext>
              </c:extLst>
            </c:dLbl>
            <c:dLbl>
              <c:idx val="3"/>
              <c:layout>
                <c:manualLayout>
                  <c:x val="-2.0151915363157122E-2"/>
                  <c:y val="-1.473636997906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F64-4892-A3D8-F39A6BDE8142}"/>
                </c:ext>
              </c:extLst>
            </c:dLbl>
            <c:dLbl>
              <c:idx val="4"/>
              <c:layout>
                <c:manualLayout>
                  <c:x val="-2.0151915363157122E-2"/>
                  <c:y val="-2.07814213096788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F64-4892-A3D8-F39A6BDE8142}"/>
                </c:ext>
              </c:extLst>
            </c:dLbl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'SIP CALCULATOR'!$D$12:$E$12</c:f>
              <c:numCache>
                <c:formatCode>0.00%</c:formatCode>
                <c:ptCount val="2"/>
                <c:pt idx="1">
                  <c:v>0.20314483999999999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4-4892-A3D8-F39A6BDE8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4"/>
        <c:overlap val="100"/>
        <c:axId val="232620943"/>
        <c:axId val="335852751"/>
      </c:barChart>
      <c:catAx>
        <c:axId val="23262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2751"/>
        <c:crosses val="autoZero"/>
        <c:auto val="1"/>
        <c:lblAlgn val="ctr"/>
        <c:lblOffset val="100"/>
        <c:noMultiLvlLbl val="0"/>
      </c:catAx>
      <c:valAx>
        <c:axId val="33585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124758837752969"/>
          <c:y val="0.72997378662406809"/>
          <c:w val="0.53340851152290536"/>
          <c:h val="0.1062163217009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SIP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'Main Backend Calculation'!$W$20</c:f>
              <c:strCache>
                <c:ptCount val="1"/>
                <c:pt idx="0">
                  <c:v>Return(₹)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ysClr val="window" lastClr="FFFFFF"/>
              </a:solidFill>
              <a:prstDash val="sysDot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1-4200-9F70-2DF73A4B423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1-4200-9F70-2DF73A4B423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1-4200-9F70-2DF73A4B423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81-4200-9F70-2DF73A4B4234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81-4200-9F70-2DF73A4B4234}"/>
              </c:ext>
            </c:extLst>
          </c:dPt>
          <c:dPt>
            <c:idx val="5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81-4200-9F70-2DF73A4B4234}"/>
              </c:ext>
            </c:extLst>
          </c:dPt>
          <c:dPt>
            <c:idx val="6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81-4200-9F70-2DF73A4B4234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81-4200-9F70-2DF73A4B4234}"/>
              </c:ext>
            </c:extLst>
          </c:dPt>
          <c:dPt>
            <c:idx val="8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81-4200-9F70-2DF73A4B4234}"/>
              </c:ext>
            </c:extLst>
          </c:dPt>
          <c:dPt>
            <c:idx val="9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81-4200-9F70-2DF73A4B4234}"/>
              </c:ext>
            </c:extLst>
          </c:dPt>
          <c:dPt>
            <c:idx val="10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81-4200-9F70-2DF73A4B4234}"/>
              </c:ext>
            </c:extLst>
          </c:dPt>
          <c:dLbls>
            <c:dLbl>
              <c:idx val="2"/>
              <c:layout>
                <c:manualLayout>
                  <c:x val="9.7290187103881264E-17"/>
                  <c:y val="0.12930135557872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A81-4200-9F70-2DF73A4B4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'Main Backend Calculation'!$W$21:$W$23</c:f>
              <c:numCache>
                <c:formatCode>0.00</c:formatCode>
                <c:ptCount val="3"/>
                <c:pt idx="0">
                  <c:v>0.52200429757494982</c:v>
                </c:pt>
                <c:pt idx="1">
                  <c:v>1.1330896725943511</c:v>
                </c:pt>
                <c:pt idx="2">
                  <c:v>4.6278119248746865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81-4200-9F70-2DF73A4B4234}"/>
            </c:ext>
          </c:extLst>
        </c:ser>
        <c:ser>
          <c:idx val="2"/>
          <c:order val="2"/>
          <c:tx>
            <c:strRef>
              <c:f>'Main Backend Calculation'!$X$20</c:f>
              <c:strCache>
                <c:ptCount val="1"/>
                <c:pt idx="0">
                  <c:v>Invested Amt (₹)</c:v>
                </c:pt>
              </c:strCache>
            </c:strRef>
          </c:tx>
          <c:spPr>
            <a:solidFill>
              <a:srgbClr val="E7E6E6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420229405630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EA81-4200-9F70-2DF73A4B4234}"/>
                </c:ext>
              </c:extLst>
            </c:dLbl>
            <c:dLbl>
              <c:idx val="1"/>
              <c:layout>
                <c:manualLayout>
                  <c:x val="0"/>
                  <c:y val="9.5933263816475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A81-4200-9F70-2DF73A4B4234}"/>
                </c:ext>
              </c:extLst>
            </c:dLbl>
            <c:dLbl>
              <c:idx val="2"/>
              <c:layout>
                <c:manualLayout>
                  <c:x val="-1.3266996955694289E-3"/>
                  <c:y val="8.3420229405630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EA81-4200-9F70-2DF73A4B4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'Main Backend Calculation'!$X$21:$X$23</c:f>
              <c:numCache>
                <c:formatCode>0.00</c:formatCode>
                <c:ptCount val="3"/>
                <c:pt idx="0">
                  <c:v>0.36724800000000002</c:v>
                </c:pt>
                <c:pt idx="1">
                  <c:v>0.62448482399999949</c:v>
                </c:pt>
                <c:pt idx="2">
                  <c:v>1.3139664960000002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81-4200-9F70-2DF73A4B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2"/>
        <c:overlap val="100"/>
        <c:axId val="381544000"/>
        <c:axId val="551249728"/>
      </c:barChart>
      <c:lineChart>
        <c:grouping val="standard"/>
        <c:varyColors val="0"/>
        <c:ser>
          <c:idx val="0"/>
          <c:order val="0"/>
          <c:tx>
            <c:strRef>
              <c:f>'Main Backend Calculation'!$V$20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rgbClr val="70AD47">
                  <a:lumMod val="20000"/>
                  <a:lumOff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028765406699479E-2"/>
                  <c:y val="-6.11620795107044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EA81-4200-9F70-2DF73A4B4234}"/>
                </c:ext>
              </c:extLst>
            </c:dLbl>
            <c:dLbl>
              <c:idx val="1"/>
              <c:layout>
                <c:manualLayout>
                  <c:x val="-2.7518843398731927E-2"/>
                  <c:y val="-8.4243059067157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EA81-4200-9F70-2DF73A4B4234}"/>
                </c:ext>
              </c:extLst>
            </c:dLbl>
            <c:dLbl>
              <c:idx val="2"/>
              <c:layout>
                <c:manualLayout>
                  <c:x val="-2.9401687021901445E-2"/>
                  <c:y val="-0.10260107394832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EA81-4200-9F70-2DF73A4B4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'Main Backend Calculation'!$V$21:$V$23</c:f>
              <c:numCache>
                <c:formatCode>General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EA81-4200-9F70-2DF73A4B42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1847168"/>
        <c:axId val="1971147296"/>
      </c:lineChart>
      <c:valAx>
        <c:axId val="551249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4000"/>
        <c:crosses val="max"/>
        <c:crossBetween val="between"/>
      </c:valAx>
      <c:catAx>
        <c:axId val="38154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1249728"/>
        <c:crosses val="autoZero"/>
        <c:auto val="1"/>
        <c:lblAlgn val="ctr"/>
        <c:lblOffset val="100"/>
        <c:noMultiLvlLbl val="0"/>
      </c:catAx>
      <c:valAx>
        <c:axId val="19711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47168"/>
        <c:crosses val="autoZero"/>
        <c:crossBetween val="between"/>
      </c:valAx>
      <c:catAx>
        <c:axId val="197184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14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ysClr val="window" lastClr="FFFFFF">
                  <a:lumMod val="9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9-4069-9ED6-62577B368345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D9-4069-9ED6-62577B368345}"/>
              </c:ext>
            </c:extLst>
          </c:dPt>
          <c:dPt>
            <c:idx val="2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9-4069-9ED6-62577B368345}"/>
              </c:ext>
            </c:extLst>
          </c:dPt>
          <c:dLbls>
            <c:dLbl>
              <c:idx val="0"/>
              <c:layout>
                <c:manualLayout>
                  <c:x val="0.22960359304823277"/>
                  <c:y val="1.07526881720429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33333333333334"/>
                      <c:h val="0.194722222222222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D9-4069-9ED6-62577B368345}"/>
                </c:ext>
              </c:extLst>
            </c:dLbl>
            <c:dLbl>
              <c:idx val="1"/>
              <c:layout>
                <c:manualLayout>
                  <c:x val="0.16802334604710858"/>
                  <c:y val="0.179174562925397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51457325208722"/>
                      <c:h val="0.194722185150584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6D9-4069-9ED6-62577B368345}"/>
                </c:ext>
              </c:extLst>
            </c:dLbl>
            <c:dLbl>
              <c:idx val="2"/>
              <c:layout>
                <c:manualLayout>
                  <c:x val="-0.21721270102717477"/>
                  <c:y val="7.01659141124308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67846823010118"/>
                      <c:h val="0.194722185150584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6D9-4069-9ED6-62577B3683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('SIP CALCULATOR'!$C$30,'SIP CALCULATOR'!$C$33,'SIP CALCULATOR'!$C$34)</c:f>
              <c:strCache>
                <c:ptCount val="3"/>
                <c:pt idx="0">
                  <c:v>MANUAL VALUE</c:v>
                </c:pt>
                <c:pt idx="1">
                  <c:v>INTEREST VALUE</c:v>
                </c:pt>
                <c:pt idx="2">
                  <c:v>TOTAL VALUE</c:v>
                </c:pt>
              </c:strCache>
            </c:strRef>
          </c:cat>
          <c:val>
            <c:numRef>
              <c:f>('SIP CALCULATOR'!$D$30,'SIP CALCULATOR'!$D$33,'SIP CALCULATOR'!$D$34)</c:f>
              <c:numCache>
                <c:formatCode>0</c:formatCode>
                <c:ptCount val="3"/>
                <c:pt idx="0">
                  <c:v>10000000</c:v>
                </c:pt>
                <c:pt idx="1">
                  <c:v>99574536.716548622</c:v>
                </c:pt>
                <c:pt idx="2">
                  <c:v>109574536.71654862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9-4069-9ED6-62577B368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28252788104089E-2"/>
          <c:y val="0.85759393999800659"/>
          <c:w val="0.9"/>
          <c:h val="0.14240606000199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9-4069-9ED6-62577B368345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D9-4069-9ED6-62577B368345}"/>
              </c:ext>
            </c:extLst>
          </c:dPt>
          <c:dPt>
            <c:idx val="2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9-4069-9ED6-62577B368345}"/>
              </c:ext>
            </c:extLst>
          </c:dPt>
          <c:dLbls>
            <c:dLbl>
              <c:idx val="0"/>
              <c:layout>
                <c:manualLayout>
                  <c:x val="0.22821470415934386"/>
                  <c:y val="1.07526881720429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55555555555555"/>
                      <c:h val="8.46992481203007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D9-4069-9ED6-62577B368345}"/>
                </c:ext>
              </c:extLst>
            </c:dLbl>
            <c:dLbl>
              <c:idx val="1"/>
              <c:layout>
                <c:manualLayout>
                  <c:x val="-0.26572375328083991"/>
                  <c:y val="-2.5249393167959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00000000000001"/>
                      <c:h val="0.124285714285714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6D9-4069-9ED6-62577B368345}"/>
                </c:ext>
              </c:extLst>
            </c:dLbl>
            <c:dLbl>
              <c:idx val="2"/>
              <c:layout>
                <c:manualLayout>
                  <c:x val="2.5971128608924393E-3"/>
                  <c:y val="-0.115935261381800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33333333333334"/>
                      <c:h val="8.46992481203007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6D9-4069-9ED6-62577B3683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'SIP CALCULATOR'!$D$51:$D$53</c:f>
              <c:strCache>
                <c:ptCount val="3"/>
                <c:pt idx="0">
                  <c:v>TOTAL WITHDRAWAL</c:v>
                </c:pt>
                <c:pt idx="1">
                  <c:v>FINAL VALUE</c:v>
                </c:pt>
                <c:pt idx="2">
                  <c:v>COMPOUNDING GAIN</c:v>
                </c:pt>
              </c:strCache>
            </c:strRef>
          </c:cat>
          <c:val>
            <c:numRef>
              <c:f>'SIP CALCULATOR'!$E$51:$E$53</c:f>
              <c:numCache>
                <c:formatCode>0</c:formatCode>
                <c:ptCount val="3"/>
                <c:pt idx="0">
                  <c:v>118340499.6538725</c:v>
                </c:pt>
                <c:pt idx="1">
                  <c:v>7882248.1373621775</c:v>
                </c:pt>
                <c:pt idx="2">
                  <c:v>3499266.6687002145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9-4069-9ED6-62577B368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28252788104089E-2"/>
          <c:y val="0.85759393999800659"/>
          <c:w val="0.9"/>
          <c:h val="0.14240606000199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SIP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'Main Backend Calculation'!$W$20</c:f>
              <c:strCache>
                <c:ptCount val="1"/>
                <c:pt idx="0">
                  <c:v>Return(₹)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ysClr val="window" lastClr="FFFFFF"/>
              </a:solidFill>
              <a:prstDash val="sysDot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13-4F42-8C2E-7881B50751E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13-4F42-8C2E-7881B50751E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13-4F42-8C2E-7881B50751E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513-4F42-8C2E-7881B50751E3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13-4F42-8C2E-7881B50751E3}"/>
              </c:ext>
            </c:extLst>
          </c:dPt>
          <c:dPt>
            <c:idx val="5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513-4F42-8C2E-7881B50751E3}"/>
              </c:ext>
            </c:extLst>
          </c:dPt>
          <c:dPt>
            <c:idx val="6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513-4F42-8C2E-7881B50751E3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513-4F42-8C2E-7881B50751E3}"/>
              </c:ext>
            </c:extLst>
          </c:dPt>
          <c:dPt>
            <c:idx val="8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513-4F42-8C2E-7881B50751E3}"/>
              </c:ext>
            </c:extLst>
          </c:dPt>
          <c:dPt>
            <c:idx val="9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513-4F42-8C2E-7881B50751E3}"/>
              </c:ext>
            </c:extLst>
          </c:dPt>
          <c:dPt>
            <c:idx val="10"/>
            <c:invertIfNegative val="0"/>
            <c:bubble3D val="0"/>
            <c:spPr>
              <a:solidFill>
                <a:srgbClr val="5B9BD5"/>
              </a:solidFill>
              <a:ln w="28575" cap="rnd">
                <a:solidFill>
                  <a:sysClr val="window" lastClr="FFFF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513-4F42-8C2E-7881B50751E3}"/>
              </c:ext>
            </c:extLst>
          </c:dPt>
          <c:dLbls>
            <c:dLbl>
              <c:idx val="2"/>
              <c:layout>
                <c:manualLayout>
                  <c:x val="9.7290187103881264E-17"/>
                  <c:y val="0.12930135557872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13-4F42-8C2E-7881B5075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'Main Backend Calculation'!$W$21:$W$23</c:f>
              <c:numCache>
                <c:formatCode>0.00</c:formatCode>
                <c:ptCount val="3"/>
                <c:pt idx="0">
                  <c:v>0.52200429757494982</c:v>
                </c:pt>
                <c:pt idx="1">
                  <c:v>1.1330896725943511</c:v>
                </c:pt>
                <c:pt idx="2">
                  <c:v>4.6278119248746865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13-4F42-8C2E-7881B50751E3}"/>
            </c:ext>
          </c:extLst>
        </c:ser>
        <c:ser>
          <c:idx val="2"/>
          <c:order val="2"/>
          <c:tx>
            <c:strRef>
              <c:f>'Main Backend Calculation'!$X$20</c:f>
              <c:strCache>
                <c:ptCount val="1"/>
                <c:pt idx="0">
                  <c:v>Invested Amt (₹)</c:v>
                </c:pt>
              </c:strCache>
            </c:strRef>
          </c:tx>
          <c:spPr>
            <a:solidFill>
              <a:srgbClr val="E7E6E6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420229405630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46A-4919-AC53-9153C34FC052}"/>
                </c:ext>
              </c:extLst>
            </c:dLbl>
            <c:dLbl>
              <c:idx val="1"/>
              <c:layout>
                <c:manualLayout>
                  <c:x val="0"/>
                  <c:y val="9.5933263816475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46A-4919-AC53-9153C34FC052}"/>
                </c:ext>
              </c:extLst>
            </c:dLbl>
            <c:dLbl>
              <c:idx val="2"/>
              <c:layout>
                <c:manualLayout>
                  <c:x val="-1.3266996955694289E-3"/>
                  <c:y val="8.3420229405630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46A-4919-AC53-9153C34FC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'Main Backend Calculation'!$X$21:$X$23</c:f>
              <c:numCache>
                <c:formatCode>0.00</c:formatCode>
                <c:ptCount val="3"/>
                <c:pt idx="0">
                  <c:v>0.36724800000000002</c:v>
                </c:pt>
                <c:pt idx="1">
                  <c:v>0.62448482399999949</c:v>
                </c:pt>
                <c:pt idx="2">
                  <c:v>1.3139664960000002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6A-4919-AC53-9153C34F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2"/>
        <c:overlap val="100"/>
        <c:axId val="381544000"/>
        <c:axId val="551249728"/>
      </c:barChart>
      <c:lineChart>
        <c:grouping val="standard"/>
        <c:varyColors val="0"/>
        <c:ser>
          <c:idx val="0"/>
          <c:order val="0"/>
          <c:tx>
            <c:strRef>
              <c:f>'Main Backend Calculation'!$V$20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rgbClr val="70AD47">
                  <a:lumMod val="20000"/>
                  <a:lumOff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90049543354145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46A-4919-AC53-9153C34FC052}"/>
                </c:ext>
              </c:extLst>
            </c:dLbl>
            <c:dLbl>
              <c:idx val="1"/>
              <c:layout>
                <c:manualLayout>
                  <c:x val="-1.3266996955694289E-2"/>
                  <c:y val="-2.919708029197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46A-4919-AC53-9153C34FC052}"/>
                </c:ext>
              </c:extLst>
            </c:dLbl>
            <c:dLbl>
              <c:idx val="2"/>
              <c:layout>
                <c:manualLayout>
                  <c:x val="-1.9900495433541433E-2"/>
                  <c:y val="-7.5078206465067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46A-4919-AC53-9153C34FC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'Main Backend Calculation'!$V$21:$V$23</c:f>
              <c:numCache>
                <c:formatCode>General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13-4F42-8C2E-7881B50751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1847168"/>
        <c:axId val="1971147296"/>
      </c:lineChart>
      <c:valAx>
        <c:axId val="551249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4000"/>
        <c:crosses val="max"/>
        <c:crossBetween val="between"/>
      </c:valAx>
      <c:catAx>
        <c:axId val="38154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1249728"/>
        <c:crosses val="autoZero"/>
        <c:auto val="1"/>
        <c:lblAlgn val="ctr"/>
        <c:lblOffset val="100"/>
        <c:noMultiLvlLbl val="0"/>
      </c:catAx>
      <c:valAx>
        <c:axId val="19711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47168"/>
        <c:crosses val="autoZero"/>
        <c:crossBetween val="between"/>
      </c:valAx>
      <c:catAx>
        <c:axId val="197184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14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95250</xdr:rowOff>
    </xdr:from>
    <xdr:to>
      <xdr:col>11</xdr:col>
      <xdr:colOff>527050</xdr:colOff>
      <xdr:row>24</xdr:row>
      <xdr:rowOff>120650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2023E3-9080-40AC-9DC5-B2D56803F28F}"/>
            </a:ext>
          </a:extLst>
        </xdr:cNvPr>
        <xdr:cNvSpPr/>
      </xdr:nvSpPr>
      <xdr:spPr>
        <a:xfrm>
          <a:off x="635000" y="279400"/>
          <a:ext cx="12052300" cy="4260850"/>
        </a:xfrm>
        <a:prstGeom prst="roundRect">
          <a:avLst/>
        </a:prstGeom>
        <a:noFill/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187325</xdr:colOff>
      <xdr:row>12</xdr:row>
      <xdr:rowOff>101600</xdr:rowOff>
    </xdr:from>
    <xdr:to>
      <xdr:col>8</xdr:col>
      <xdr:colOff>1308100</xdr:colOff>
      <xdr:row>22</xdr:row>
      <xdr:rowOff>158749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D1D8D-9230-4707-A594-9473A440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11</xdr:row>
      <xdr:rowOff>50800</xdr:rowOff>
    </xdr:from>
    <xdr:to>
      <xdr:col>1</xdr:col>
      <xdr:colOff>488950</xdr:colOff>
      <xdr:row>11</xdr:row>
      <xdr:rowOff>158750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12AABDF-42B1-4C90-ABCB-B47DC147E97C}"/>
            </a:ext>
          </a:extLst>
        </xdr:cNvPr>
        <xdr:cNvSpPr/>
      </xdr:nvSpPr>
      <xdr:spPr>
        <a:xfrm>
          <a:off x="819150" y="2076450"/>
          <a:ext cx="279400" cy="107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514350</xdr:colOff>
      <xdr:row>5</xdr:row>
      <xdr:rowOff>31750</xdr:rowOff>
    </xdr:from>
    <xdr:to>
      <xdr:col>0</xdr:col>
      <xdr:colOff>577850</xdr:colOff>
      <xdr:row>5</xdr:row>
      <xdr:rowOff>165100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592B8D64-1D08-42B5-9988-5F93C9FB3BB0}"/>
            </a:ext>
          </a:extLst>
        </xdr:cNvPr>
        <xdr:cNvSpPr/>
      </xdr:nvSpPr>
      <xdr:spPr>
        <a:xfrm>
          <a:off x="514350" y="952500"/>
          <a:ext cx="6350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127000</xdr:colOff>
      <xdr:row>1</xdr:row>
      <xdr:rowOff>120650</xdr:rowOff>
    </xdr:from>
    <xdr:to>
      <xdr:col>8</xdr:col>
      <xdr:colOff>1257300</xdr:colOff>
      <xdr:row>11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B3F577F-745E-49C9-BCD1-7509A0D82514}"/>
            </a:ext>
          </a:extLst>
        </xdr:cNvPr>
        <xdr:cNvSpPr/>
      </xdr:nvSpPr>
      <xdr:spPr>
        <a:xfrm>
          <a:off x="4381500" y="304800"/>
          <a:ext cx="3219450" cy="18859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234950</xdr:colOff>
      <xdr:row>5</xdr:row>
      <xdr:rowOff>107950</xdr:rowOff>
    </xdr:from>
    <xdr:to>
      <xdr:col>8</xdr:col>
      <xdr:colOff>1168400</xdr:colOff>
      <xdr:row>11</xdr:row>
      <xdr:rowOff>31750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67AA68-0F23-4AA2-911D-477748807BFD}"/>
            </a:ext>
          </a:extLst>
        </xdr:cNvPr>
        <xdr:cNvSpPr txBox="1"/>
      </xdr:nvSpPr>
      <xdr:spPr>
        <a:xfrm>
          <a:off x="4489450" y="1041400"/>
          <a:ext cx="302260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NOTE</a:t>
          </a:r>
        </a:p>
        <a:p>
          <a:r>
            <a:rPr lang="en-IN" sz="1100" b="0" i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Based on the returns as of November</a:t>
          </a:r>
          <a:r>
            <a:rPr lang="en-IN" sz="1100" b="0" i="0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12</a:t>
          </a:r>
          <a:r>
            <a:rPr lang="en-IN" sz="1100" b="0" i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, 2024, the scheme recommendation is derived from the highest-performing fund with a corpus exceeding ₹2,000 Crores.</a:t>
          </a:r>
          <a:endParaRPr lang="en-IN" sz="11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1346200</xdr:colOff>
      <xdr:row>1</xdr:row>
      <xdr:rowOff>133350</xdr:rowOff>
    </xdr:from>
    <xdr:to>
      <xdr:col>11</xdr:col>
      <xdr:colOff>107950</xdr:colOff>
      <xdr:row>24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C02FB2-1C03-4994-BDE0-EA8EF2F6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26</xdr:row>
      <xdr:rowOff>25400</xdr:rowOff>
    </xdr:from>
    <xdr:to>
      <xdr:col>5</xdr:col>
      <xdr:colOff>146050</xdr:colOff>
      <xdr:row>38</xdr:row>
      <xdr:rowOff>120650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1B99DAA-E086-4D30-9935-168E2BBE2B69}"/>
            </a:ext>
          </a:extLst>
        </xdr:cNvPr>
        <xdr:cNvSpPr/>
      </xdr:nvSpPr>
      <xdr:spPr>
        <a:xfrm>
          <a:off x="990600" y="4826000"/>
          <a:ext cx="4597400" cy="230505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565150</xdr:colOff>
      <xdr:row>29</xdr:row>
      <xdr:rowOff>19050</xdr:rowOff>
    </xdr:from>
    <xdr:to>
      <xdr:col>1</xdr:col>
      <xdr:colOff>44450</xdr:colOff>
      <xdr:row>29</xdr:row>
      <xdr:rowOff>171450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8860E57F-61E3-48B3-A877-7BBB1F44AC2D}"/>
            </a:ext>
          </a:extLst>
        </xdr:cNvPr>
        <xdr:cNvSpPr/>
      </xdr:nvSpPr>
      <xdr:spPr>
        <a:xfrm>
          <a:off x="565150" y="5441950"/>
          <a:ext cx="8890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390524</xdr:colOff>
      <xdr:row>27</xdr:row>
      <xdr:rowOff>171449</xdr:rowOff>
    </xdr:from>
    <xdr:to>
      <xdr:col>2</xdr:col>
      <xdr:colOff>539749</xdr:colOff>
      <xdr:row>28</xdr:row>
      <xdr:rowOff>161924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45F7DAA8-DFFF-408A-8257-A142A6E35FCD}"/>
            </a:ext>
          </a:extLst>
        </xdr:cNvPr>
        <xdr:cNvSpPr/>
      </xdr:nvSpPr>
      <xdr:spPr>
        <a:xfrm rot="5400000">
          <a:off x="1562099" y="5203824"/>
          <a:ext cx="244475" cy="149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342900</xdr:colOff>
      <xdr:row>26</xdr:row>
      <xdr:rowOff>19050</xdr:rowOff>
    </xdr:from>
    <xdr:to>
      <xdr:col>8</xdr:col>
      <xdr:colOff>3276600</xdr:colOff>
      <xdr:row>38</xdr:row>
      <xdr:rowOff>120650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22CAD10-81DD-4172-9E9C-47E2E3A93B48}"/>
            </a:ext>
          </a:extLst>
        </xdr:cNvPr>
        <xdr:cNvSpPr/>
      </xdr:nvSpPr>
      <xdr:spPr>
        <a:xfrm>
          <a:off x="6521450" y="4819650"/>
          <a:ext cx="5022850" cy="23939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355600</xdr:colOff>
      <xdr:row>26</xdr:row>
      <xdr:rowOff>127000</xdr:rowOff>
    </xdr:from>
    <xdr:to>
      <xdr:col>8</xdr:col>
      <xdr:colOff>3092449</xdr:colOff>
      <xdr:row>38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AA9255-83B5-4702-A422-7478532BC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44450</xdr:colOff>
      <xdr:row>40</xdr:row>
      <xdr:rowOff>63500</xdr:rowOff>
    </xdr:from>
    <xdr:to>
      <xdr:col>8</xdr:col>
      <xdr:colOff>3257550</xdr:colOff>
      <xdr:row>60</xdr:row>
      <xdr:rowOff>76200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20D78DA-414F-43D9-A1F3-BC60F7DADC58}"/>
            </a:ext>
          </a:extLst>
        </xdr:cNvPr>
        <xdr:cNvSpPr/>
      </xdr:nvSpPr>
      <xdr:spPr>
        <a:xfrm>
          <a:off x="1263650" y="7524750"/>
          <a:ext cx="10261600" cy="3695700"/>
        </a:xfrm>
        <a:prstGeom prst="roundRect">
          <a:avLst/>
        </a:prstGeom>
        <a:noFill/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565150</xdr:colOff>
      <xdr:row>44</xdr:row>
      <xdr:rowOff>19050</xdr:rowOff>
    </xdr:from>
    <xdr:to>
      <xdr:col>1</xdr:col>
      <xdr:colOff>44450</xdr:colOff>
      <xdr:row>44</xdr:row>
      <xdr:rowOff>171450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00A035F2-1490-4ED3-B6B4-51578D1BC93D}"/>
            </a:ext>
          </a:extLst>
        </xdr:cNvPr>
        <xdr:cNvSpPr/>
      </xdr:nvSpPr>
      <xdr:spPr>
        <a:xfrm>
          <a:off x="565150" y="5441950"/>
          <a:ext cx="88900" cy="152400"/>
        </a:xfrm>
        <a:prstGeom prst="down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1390650</xdr:colOff>
      <xdr:row>41</xdr:row>
      <xdr:rowOff>228600</xdr:rowOff>
    </xdr:from>
    <xdr:to>
      <xdr:col>3</xdr:col>
      <xdr:colOff>1562100</xdr:colOff>
      <xdr:row>43</xdr:row>
      <xdr:rowOff>25400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CCC483D0-F3B4-4CF8-BDE3-A5B3C740F7BB}"/>
            </a:ext>
          </a:extLst>
        </xdr:cNvPr>
        <xdr:cNvSpPr/>
      </xdr:nvSpPr>
      <xdr:spPr>
        <a:xfrm>
          <a:off x="3956050" y="7874000"/>
          <a:ext cx="171450" cy="234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1320800</xdr:colOff>
      <xdr:row>49</xdr:row>
      <xdr:rowOff>95250</xdr:rowOff>
    </xdr:from>
    <xdr:to>
      <xdr:col>5</xdr:col>
      <xdr:colOff>76200</xdr:colOff>
      <xdr:row>53</xdr:row>
      <xdr:rowOff>101600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A08666E-31DB-4FBD-9D4A-7D86D06B6E9B}"/>
            </a:ext>
          </a:extLst>
        </xdr:cNvPr>
        <xdr:cNvSpPr/>
      </xdr:nvSpPr>
      <xdr:spPr>
        <a:xfrm>
          <a:off x="2540000" y="9283700"/>
          <a:ext cx="3714750" cy="74295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793750</xdr:colOff>
      <xdr:row>40</xdr:row>
      <xdr:rowOff>114300</xdr:rowOff>
    </xdr:from>
    <xdr:to>
      <xdr:col>8</xdr:col>
      <xdr:colOff>3175000</xdr:colOff>
      <xdr:row>59</xdr:row>
      <xdr:rowOff>177800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B8B30BB-419C-47C8-B6C6-276371BE2BF9}"/>
            </a:ext>
          </a:extLst>
        </xdr:cNvPr>
        <xdr:cNvSpPr/>
      </xdr:nvSpPr>
      <xdr:spPr>
        <a:xfrm>
          <a:off x="6972300" y="7575550"/>
          <a:ext cx="4470400" cy="3632200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746125</xdr:colOff>
      <xdr:row>41</xdr:row>
      <xdr:rowOff>44450</xdr:rowOff>
    </xdr:from>
    <xdr:to>
      <xdr:col>8</xdr:col>
      <xdr:colOff>3228975</xdr:colOff>
      <xdr:row>59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777842-6FF5-4CF7-985F-1001EF53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31750</xdr:colOff>
      <xdr:row>55</xdr:row>
      <xdr:rowOff>82550</xdr:rowOff>
    </xdr:from>
    <xdr:to>
      <xdr:col>4</xdr:col>
      <xdr:colOff>279400</xdr:colOff>
      <xdr:row>55</xdr:row>
      <xdr:rowOff>128269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A4930D0E-0ADE-4CDC-9595-D18BC196F1C3}"/>
            </a:ext>
          </a:extLst>
        </xdr:cNvPr>
        <xdr:cNvSpPr/>
      </xdr:nvSpPr>
      <xdr:spPr>
        <a:xfrm>
          <a:off x="5022850" y="10375900"/>
          <a:ext cx="2476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0.89084</cdr:x>
      <cdr:y>0.91811</cdr:y>
    </cdr:from>
    <cdr:to>
      <cdr:x>1</cdr:x>
      <cdr:y>0.9911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341D27-B242-4DED-B906-71CA364B7A87}"/>
            </a:ext>
          </a:extLst>
        </cdr:cNvPr>
        <cdr:cNvSpPr txBox="1"/>
      </cdr:nvSpPr>
      <cdr:spPr>
        <a:xfrm xmlns:a="http://schemas.openxmlformats.org/drawingml/2006/main">
          <a:off x="4763032" y="3812815"/>
          <a:ext cx="583668" cy="303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accent6"/>
              </a:solidFill>
            </a:rPr>
            <a:t>₹ Crs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396874</xdr:colOff>
      <xdr:row>25</xdr:row>
      <xdr:rowOff>22224</xdr:rowOff>
    </xdr:from>
    <xdr:to>
      <xdr:col>28</xdr:col>
      <xdr:colOff>450850</xdr:colOff>
      <xdr:row>41</xdr:row>
      <xdr:rowOff>120649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E1987-A8F9-4EFA-A2D6-ED8ABCD4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0.94428</cdr:x>
      <cdr:y>0.91658</cdr:y>
    </cdr:from>
    <cdr:to>
      <cdr:x>0.99668</cdr:x>
      <cdr:y>0.98957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341D27-B242-4DED-B906-71CA364B7A87}"/>
            </a:ext>
          </a:extLst>
        </cdr:cNvPr>
        <cdr:cNvSpPr txBox="1"/>
      </cdr:nvSpPr>
      <cdr:spPr>
        <a:xfrm xmlns:a="http://schemas.openxmlformats.org/drawingml/2006/main">
          <a:off x="9039226" y="2790826"/>
          <a:ext cx="5016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accent6"/>
              </a:solidFill>
            </a:rPr>
            <a:t>₹ Crs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21</xdr:col>
      <xdr:colOff>476955</xdr:colOff>
      <xdr:row>68</xdr:row>
      <xdr:rowOff>102041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E244B3-2E29-47D4-8D19-BC4DFCE95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51300"/>
          <a:ext cx="13716705" cy="8572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21</xdr:col>
      <xdr:colOff>476955</xdr:colOff>
      <xdr:row>118</xdr:row>
      <xdr:rowOff>102041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E3BB3D-243A-448B-A464-E192D958E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58800"/>
          <a:ext cx="13716705" cy="857294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FUNDS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G21" totalsRowShown="0" headerRowDxfId="20" headerRowBorderDxfId="19" tableBorderDxfId="18">
  <autoFilter ref="A1:G21"/>
  <tableColumns count="7">
    <tableColumn id="1" name="MULTI CAP"/>
    <tableColumn id="2" name="Column1"/>
    <tableColumn id="3" name="Column2"/>
    <tableColumn id="4" name="Column3"/>
    <tableColumn id="5" name="Column4"/>
    <tableColumn id="6" name="Column5"/>
    <tableColumn id="7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1:H46" totalsRowShown="0" dataDxfId="17" dataCellStyle="Comma">
  <autoFilter ref="A31:H46"/>
  <tableColumns count="8">
    <tableColumn id="1" name="FUNDS" dataDxfId="16"/>
    <tableColumn id="2" name="Column1"/>
    <tableColumn id="3" name="Column2"/>
    <tableColumn id="4" name="Column3" dataDxfId="15" dataCellStyle="Comma"/>
    <tableColumn id="5" name="Column4" dataDxfId="14" dataCellStyle="Comma"/>
    <tableColumn id="6" name="Column5"/>
    <tableColumn id="7" name="Column6" dataDxfId="13" dataCellStyle="Comma"/>
    <tableColumn id="8" name="Column7" dataDxfId="12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_2" displayName="Table3_2" ref="A48:H63" tableType="queryTable" totalsRowShown="0">
  <autoFilter ref="A48:H63"/>
  <tableColumns count="8">
    <tableColumn id="1" uniqueName="1" name="FUNDS" queryTableFieldId="1"/>
    <tableColumn id="2" uniqueName="2" name="Column1" queryTableFieldId="2"/>
    <tableColumn id="3" uniqueName="3" name="Column2" queryTableFieldId="3"/>
    <tableColumn id="4" uniqueName="4" name="Column3" queryTableFieldId="4"/>
    <tableColumn id="5" uniqueName="5" name="Column4" queryTableFieldId="5"/>
    <tableColumn id="6" uniqueName="6" name="Column5" queryTableFieldId="6"/>
    <tableColumn id="7" uniqueName="7" name="Column6" queryTableFieldId="7"/>
    <tableColumn id="8" uniqueName="8" name="Column7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53"/>
  <sheetViews>
    <sheetView topLeftCell="A24" zoomScale="99" zoomScaleNormal="145" workbookViewId="0">
      <selection activeCell="L36" sqref="L36"/>
    </sheetView>
  </sheetViews>
  <sheetFormatPr defaultRowHeight="14.4" x14ac:dyDescent="0.3"/>
  <cols>
    <col min="1" max="1" width="81.109375" bestFit="1" customWidth="1"/>
    <col min="2" max="2" width="19.21875" bestFit="1" customWidth="1"/>
    <col min="11" max="11" width="15.109375" bestFit="1" customWidth="1"/>
    <col min="19" max="19" width="62.21875" customWidth="1"/>
    <col min="20" max="20" width="31.44140625" customWidth="1"/>
  </cols>
  <sheetData>
    <row r="1" spans="1:12" x14ac:dyDescent="0.3">
      <c r="A1" t="s">
        <v>28</v>
      </c>
    </row>
    <row r="3" spans="1:12" x14ac:dyDescent="0.3">
      <c r="A3" s="5">
        <v>45108</v>
      </c>
      <c r="B3" s="5">
        <v>45139</v>
      </c>
      <c r="C3" s="5">
        <v>45170</v>
      </c>
      <c r="D3" s="5">
        <v>45200</v>
      </c>
      <c r="E3" s="5">
        <v>45231</v>
      </c>
      <c r="F3" s="5">
        <v>45261</v>
      </c>
      <c r="G3" s="5">
        <v>45292</v>
      </c>
      <c r="H3" s="5">
        <v>45323</v>
      </c>
      <c r="I3" s="5">
        <v>45352</v>
      </c>
      <c r="J3" s="5">
        <v>45383</v>
      </c>
      <c r="K3" s="5">
        <v>45413</v>
      </c>
      <c r="L3" s="5">
        <v>45444</v>
      </c>
    </row>
    <row r="4" spans="1:12" x14ac:dyDescent="0.3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</row>
    <row r="7" spans="1:12" x14ac:dyDescent="0.3">
      <c r="A7" s="1" t="s">
        <v>8</v>
      </c>
    </row>
    <row r="8" spans="1:12" x14ac:dyDescent="0.3">
      <c r="A8" t="s">
        <v>0</v>
      </c>
    </row>
    <row r="9" spans="1:12" x14ac:dyDescent="0.3">
      <c r="A9" t="s">
        <v>1</v>
      </c>
    </row>
    <row r="10" spans="1:12" x14ac:dyDescent="0.3">
      <c r="A10" t="s">
        <v>2</v>
      </c>
    </row>
    <row r="12" spans="1:12" s="1" customFormat="1" x14ac:dyDescent="0.3">
      <c r="A12" s="1" t="s">
        <v>3</v>
      </c>
    </row>
    <row r="13" spans="1:12" x14ac:dyDescent="0.3">
      <c r="A13" t="s">
        <v>4</v>
      </c>
    </row>
    <row r="14" spans="1:12" x14ac:dyDescent="0.3">
      <c r="A14" t="s">
        <v>5</v>
      </c>
    </row>
    <row r="15" spans="1:12" x14ac:dyDescent="0.3">
      <c r="A15" t="s">
        <v>6</v>
      </c>
    </row>
    <row r="16" spans="1:12" x14ac:dyDescent="0.3">
      <c r="A16" t="s">
        <v>7</v>
      </c>
    </row>
    <row r="18" spans="1:20" s="2" customFormat="1" x14ac:dyDescent="0.3">
      <c r="A18" s="6"/>
      <c r="B18" s="7">
        <v>44348</v>
      </c>
      <c r="C18" s="7">
        <v>45352</v>
      </c>
      <c r="D18" s="7">
        <v>45413</v>
      </c>
      <c r="E18" s="7">
        <v>45444</v>
      </c>
    </row>
    <row r="19" spans="1:20" x14ac:dyDescent="0.3">
      <c r="A19" s="4" t="s">
        <v>9</v>
      </c>
      <c r="B19" s="4">
        <v>4.84</v>
      </c>
      <c r="C19" s="4">
        <v>10.72</v>
      </c>
      <c r="D19" s="4">
        <v>11.53</v>
      </c>
      <c r="E19" s="4">
        <v>12.44</v>
      </c>
    </row>
    <row r="20" spans="1:20" x14ac:dyDescent="0.3">
      <c r="A20" s="4" t="s">
        <v>10</v>
      </c>
      <c r="B20" s="4" t="s">
        <v>11</v>
      </c>
      <c r="C20" s="4" t="s">
        <v>12</v>
      </c>
      <c r="D20" s="4" t="s">
        <v>13</v>
      </c>
      <c r="E20" s="4" t="s">
        <v>14</v>
      </c>
    </row>
    <row r="21" spans="1:20" x14ac:dyDescent="0.3">
      <c r="A21" s="4" t="s">
        <v>15</v>
      </c>
      <c r="B21" s="4">
        <v>21.3</v>
      </c>
      <c r="C21" s="4">
        <v>42.87</v>
      </c>
      <c r="D21" s="4">
        <v>49.74</v>
      </c>
      <c r="E21" s="4">
        <v>55.13</v>
      </c>
    </row>
    <row r="22" spans="1:20" x14ac:dyDescent="0.3">
      <c r="A22" s="3"/>
      <c r="B22" s="3"/>
      <c r="C22" s="3"/>
      <c r="D22" s="3"/>
      <c r="E22" s="3"/>
    </row>
    <row r="24" spans="1:20" x14ac:dyDescent="0.3">
      <c r="A24" t="s">
        <v>74</v>
      </c>
    </row>
    <row r="26" spans="1:20" x14ac:dyDescent="0.3">
      <c r="A26" s="11" t="s">
        <v>66</v>
      </c>
      <c r="B26" s="11" t="s">
        <v>67</v>
      </c>
      <c r="C26" s="11" t="s">
        <v>68</v>
      </c>
      <c r="D26" s="11" t="s">
        <v>69</v>
      </c>
      <c r="E26" s="11" t="s">
        <v>70</v>
      </c>
      <c r="F26" s="11" t="s">
        <v>71</v>
      </c>
      <c r="G26" s="11" t="s">
        <v>72</v>
      </c>
      <c r="H26" s="11" t="s">
        <v>73</v>
      </c>
    </row>
    <row r="27" spans="1:20" x14ac:dyDescent="0.3">
      <c r="A27" s="8" t="s">
        <v>29</v>
      </c>
      <c r="B27" s="8" t="s">
        <v>30</v>
      </c>
      <c r="C27" s="9">
        <v>1470.26</v>
      </c>
      <c r="D27" s="10">
        <v>0.46079999999999999</v>
      </c>
      <c r="E27" s="10">
        <v>0.78400000000000003</v>
      </c>
      <c r="F27" s="10">
        <v>0.9536</v>
      </c>
      <c r="G27" s="10">
        <v>1.696</v>
      </c>
      <c r="H27" s="10">
        <v>2.7149999999999999</v>
      </c>
      <c r="K27" s="11" t="s">
        <v>75</v>
      </c>
      <c r="L27" s="8"/>
      <c r="M27" s="8"/>
    </row>
    <row r="28" spans="1:20" x14ac:dyDescent="0.3">
      <c r="A28" s="8" t="s">
        <v>31</v>
      </c>
      <c r="B28" s="8" t="s">
        <v>32</v>
      </c>
      <c r="C28" s="9">
        <v>12627.68</v>
      </c>
      <c r="D28" s="10">
        <v>0.38679999999999998</v>
      </c>
      <c r="E28" s="10">
        <v>0.65379999999999994</v>
      </c>
      <c r="F28" s="10">
        <v>0.86519999999999997</v>
      </c>
      <c r="G28" s="10">
        <v>1.6315</v>
      </c>
      <c r="H28" s="10">
        <v>2.5863999999999998</v>
      </c>
      <c r="K28" s="12" t="s">
        <v>76</v>
      </c>
      <c r="L28" s="8"/>
      <c r="M28" s="8">
        <v>12000</v>
      </c>
      <c r="Q28">
        <f>M28*12*10</f>
        <v>1440000</v>
      </c>
    </row>
    <row r="29" spans="1:20" x14ac:dyDescent="0.3">
      <c r="A29" s="8" t="s">
        <v>33</v>
      </c>
      <c r="B29" s="8" t="s">
        <v>34</v>
      </c>
      <c r="C29" s="9">
        <v>839.05</v>
      </c>
      <c r="D29" s="10">
        <v>0.36520000000000002</v>
      </c>
      <c r="E29" s="10">
        <v>0.6794</v>
      </c>
      <c r="F29" s="10">
        <v>0.83510000000000006</v>
      </c>
      <c r="G29" s="10">
        <v>1.3969999999999998</v>
      </c>
      <c r="H29" s="10">
        <v>2.3519000000000001</v>
      </c>
      <c r="K29" s="12" t="s">
        <v>79</v>
      </c>
      <c r="L29" s="8"/>
      <c r="M29" s="8">
        <v>120</v>
      </c>
      <c r="N29" t="s">
        <v>80</v>
      </c>
      <c r="R29">
        <f>1</f>
        <v>1</v>
      </c>
      <c r="S29">
        <f>16</f>
        <v>16</v>
      </c>
      <c r="T29">
        <f>100</f>
        <v>100</v>
      </c>
    </row>
    <row r="30" spans="1:20" x14ac:dyDescent="0.3">
      <c r="A30" s="8" t="s">
        <v>35</v>
      </c>
      <c r="B30" s="8" t="s">
        <v>36</v>
      </c>
      <c r="C30" s="9">
        <v>3216.32</v>
      </c>
      <c r="D30" s="10">
        <v>0.38340000000000002</v>
      </c>
      <c r="E30" s="10">
        <v>0.66020000000000001</v>
      </c>
      <c r="F30" s="10">
        <v>0.81510000000000005</v>
      </c>
      <c r="G30" s="10">
        <v>1.3383</v>
      </c>
      <c r="H30" s="10">
        <v>2.3290000000000002</v>
      </c>
      <c r="K30" s="12" t="s">
        <v>77</v>
      </c>
      <c r="L30" s="8"/>
      <c r="M30" s="10">
        <v>0.16</v>
      </c>
      <c r="N30" s="13">
        <f>M30/12</f>
        <v>1.3333333333333334E-2</v>
      </c>
      <c r="R30">
        <f>R29+1</f>
        <v>2</v>
      </c>
      <c r="S30">
        <f>S29*16</f>
        <v>256</v>
      </c>
      <c r="T30">
        <f>T29*10</f>
        <v>1000</v>
      </c>
    </row>
    <row r="31" spans="1:20" x14ac:dyDescent="0.3">
      <c r="A31" s="8" t="s">
        <v>37</v>
      </c>
      <c r="B31" s="8" t="s">
        <v>39</v>
      </c>
      <c r="C31" s="9">
        <v>22967.17</v>
      </c>
      <c r="D31" s="10">
        <v>0.33229999999999998</v>
      </c>
      <c r="E31" s="10">
        <v>0.6522</v>
      </c>
      <c r="F31" s="10">
        <v>0.81349999999999989</v>
      </c>
      <c r="G31" s="10">
        <v>2.3024</v>
      </c>
      <c r="H31" s="10">
        <v>3.6094999999999997</v>
      </c>
      <c r="K31" s="12" t="s">
        <v>78</v>
      </c>
      <c r="L31" s="8"/>
      <c r="M31" s="8">
        <f>L153</f>
        <v>3510846.8228412606</v>
      </c>
      <c r="R31">
        <f t="shared" ref="R31:R38" si="0">R30+1</f>
        <v>3</v>
      </c>
      <c r="S31">
        <f>S30*16</f>
        <v>4096</v>
      </c>
      <c r="T31">
        <f t="shared" ref="T31:T38" si="1">T30*10</f>
        <v>10000</v>
      </c>
    </row>
    <row r="32" spans="1:20" x14ac:dyDescent="0.3">
      <c r="A32" s="8" t="s">
        <v>38</v>
      </c>
      <c r="B32" s="8" t="s">
        <v>32</v>
      </c>
      <c r="C32" s="9">
        <v>8747.4</v>
      </c>
      <c r="D32" s="10">
        <v>0.35700000000000004</v>
      </c>
      <c r="E32" s="10">
        <v>0.63180000000000003</v>
      </c>
      <c r="F32" s="10">
        <v>0.80779999999999996</v>
      </c>
      <c r="G32" s="10">
        <v>1.7222999999999999</v>
      </c>
      <c r="H32" s="10">
        <v>2.9674</v>
      </c>
      <c r="R32">
        <f t="shared" si="0"/>
        <v>4</v>
      </c>
      <c r="S32">
        <f t="shared" ref="S32:S38" si="2">S31*16</f>
        <v>65536</v>
      </c>
      <c r="T32">
        <f t="shared" si="1"/>
        <v>100000</v>
      </c>
    </row>
    <row r="33" spans="1:20" x14ac:dyDescent="0.3">
      <c r="A33" s="8" t="s">
        <v>40</v>
      </c>
      <c r="B33" s="8" t="s">
        <v>39</v>
      </c>
      <c r="C33" s="9">
        <v>5880.18</v>
      </c>
      <c r="D33" s="10">
        <v>0.37659999999999999</v>
      </c>
      <c r="E33" s="10">
        <v>0.69640000000000002</v>
      </c>
      <c r="F33" s="10">
        <v>0.79969999999999997</v>
      </c>
      <c r="G33" s="8" t="s">
        <v>41</v>
      </c>
      <c r="H33" s="8" t="s">
        <v>41</v>
      </c>
      <c r="R33">
        <f t="shared" si="0"/>
        <v>5</v>
      </c>
      <c r="S33">
        <f t="shared" si="2"/>
        <v>1048576</v>
      </c>
      <c r="T33">
        <f t="shared" si="1"/>
        <v>1000000</v>
      </c>
    </row>
    <row r="34" spans="1:20" x14ac:dyDescent="0.3">
      <c r="A34" s="8" t="s">
        <v>42</v>
      </c>
      <c r="B34" s="8" t="s">
        <v>32</v>
      </c>
      <c r="C34" s="9">
        <v>985.87</v>
      </c>
      <c r="D34" s="10">
        <v>0.41560000000000002</v>
      </c>
      <c r="E34" s="10">
        <v>0.68680000000000008</v>
      </c>
      <c r="F34" s="10">
        <v>0.79590000000000005</v>
      </c>
      <c r="G34" s="8" t="s">
        <v>41</v>
      </c>
      <c r="H34" s="8" t="s">
        <v>41</v>
      </c>
      <c r="K34">
        <v>1</v>
      </c>
      <c r="L34">
        <f>M28</f>
        <v>12000</v>
      </c>
      <c r="O34">
        <f>L153/(1+6.5%)^10</f>
        <v>1870319.5092520695</v>
      </c>
      <c r="R34">
        <f t="shared" si="0"/>
        <v>6</v>
      </c>
      <c r="S34">
        <f t="shared" si="2"/>
        <v>16777216</v>
      </c>
      <c r="T34">
        <f t="shared" si="1"/>
        <v>10000000</v>
      </c>
    </row>
    <row r="35" spans="1:20" x14ac:dyDescent="0.3">
      <c r="A35" s="8" t="s">
        <v>43</v>
      </c>
      <c r="B35" s="8" t="s">
        <v>30</v>
      </c>
      <c r="C35" s="9">
        <v>404.9</v>
      </c>
      <c r="D35" s="10">
        <v>0.3574</v>
      </c>
      <c r="E35" s="10">
        <v>0.63329999999999997</v>
      </c>
      <c r="F35" s="10">
        <v>0.78760000000000008</v>
      </c>
      <c r="G35" s="10">
        <v>1.4884999999999999</v>
      </c>
      <c r="H35" s="10">
        <v>2.3897999999999997</v>
      </c>
      <c r="K35">
        <f>K34+1</f>
        <v>2</v>
      </c>
      <c r="L35">
        <f>$M$28+(L34+(L34*$N$30))</f>
        <v>24160</v>
      </c>
      <c r="R35">
        <f t="shared" si="0"/>
        <v>7</v>
      </c>
      <c r="S35">
        <f t="shared" si="2"/>
        <v>268435456</v>
      </c>
      <c r="T35">
        <f t="shared" si="1"/>
        <v>100000000</v>
      </c>
    </row>
    <row r="36" spans="1:20" x14ac:dyDescent="0.3">
      <c r="A36" s="8" t="s">
        <v>44</v>
      </c>
      <c r="B36" s="8" t="s">
        <v>36</v>
      </c>
      <c r="C36" s="9">
        <v>1467.36</v>
      </c>
      <c r="D36" s="10">
        <v>0.37200000000000005</v>
      </c>
      <c r="E36" s="10">
        <v>0.62060000000000004</v>
      </c>
      <c r="F36" s="10">
        <v>0.7248</v>
      </c>
      <c r="G36" s="8" t="s">
        <v>41</v>
      </c>
      <c r="H36" s="8" t="s">
        <v>41</v>
      </c>
      <c r="K36">
        <f t="shared" ref="K36:K99" si="3">K35+1</f>
        <v>3</v>
      </c>
      <c r="L36">
        <f t="shared" ref="L36:L99" si="4">$M$28+(L35+(L35*$N$30))</f>
        <v>36482.133333333331</v>
      </c>
      <c r="R36">
        <f t="shared" si="0"/>
        <v>8</v>
      </c>
      <c r="S36">
        <f t="shared" si="2"/>
        <v>4294967296</v>
      </c>
      <c r="T36">
        <f t="shared" si="1"/>
        <v>1000000000</v>
      </c>
    </row>
    <row r="37" spans="1:20" x14ac:dyDescent="0.3">
      <c r="A37" s="8" t="s">
        <v>45</v>
      </c>
      <c r="B37" s="8" t="s">
        <v>46</v>
      </c>
      <c r="C37" s="9">
        <v>3290.34</v>
      </c>
      <c r="D37" s="10">
        <v>0.34229999999999999</v>
      </c>
      <c r="E37" s="10">
        <v>0.57710000000000006</v>
      </c>
      <c r="F37" s="10">
        <v>0.71819999999999995</v>
      </c>
      <c r="G37" s="10">
        <v>1.3093999999999999</v>
      </c>
      <c r="H37" s="10">
        <v>2.3681999999999999</v>
      </c>
      <c r="K37">
        <f t="shared" si="3"/>
        <v>4</v>
      </c>
      <c r="L37">
        <f t="shared" si="4"/>
        <v>48968.561777777773</v>
      </c>
      <c r="R37">
        <f t="shared" si="0"/>
        <v>9</v>
      </c>
      <c r="S37">
        <f t="shared" si="2"/>
        <v>68719476736</v>
      </c>
      <c r="T37">
        <f t="shared" si="1"/>
        <v>10000000000</v>
      </c>
    </row>
    <row r="38" spans="1:20" x14ac:dyDescent="0.3">
      <c r="A38" s="8" t="s">
        <v>47</v>
      </c>
      <c r="B38" s="8" t="s">
        <v>48</v>
      </c>
      <c r="C38" s="9">
        <v>25738.080000000002</v>
      </c>
      <c r="D38" s="10">
        <v>0.31900000000000001</v>
      </c>
      <c r="E38" s="10">
        <v>0.5766</v>
      </c>
      <c r="F38" s="10">
        <v>0.71739999999999993</v>
      </c>
      <c r="G38" s="10">
        <v>1.2190000000000001</v>
      </c>
      <c r="H38" s="10">
        <v>1.8931</v>
      </c>
      <c r="K38">
        <f t="shared" si="3"/>
        <v>5</v>
      </c>
      <c r="L38">
        <f t="shared" si="4"/>
        <v>61621.475934814807</v>
      </c>
      <c r="R38">
        <f t="shared" si="0"/>
        <v>10</v>
      </c>
      <c r="S38">
        <f t="shared" si="2"/>
        <v>1099511627776</v>
      </c>
      <c r="T38">
        <f t="shared" si="1"/>
        <v>100000000000</v>
      </c>
    </row>
    <row r="39" spans="1:20" x14ac:dyDescent="0.3">
      <c r="A39" s="8" t="s">
        <v>49</v>
      </c>
      <c r="B39" s="8" t="s">
        <v>46</v>
      </c>
      <c r="C39" s="9">
        <v>5360.46</v>
      </c>
      <c r="D39" s="10">
        <v>0.31920000000000004</v>
      </c>
      <c r="E39" s="10">
        <v>0.55479999999999996</v>
      </c>
      <c r="F39" s="10">
        <v>0.67949999999999999</v>
      </c>
      <c r="G39" s="10">
        <v>1.1596</v>
      </c>
      <c r="H39" s="10">
        <v>1.8859000000000001</v>
      </c>
      <c r="K39">
        <f t="shared" si="3"/>
        <v>6</v>
      </c>
      <c r="L39">
        <f t="shared" si="4"/>
        <v>74443.095613945668</v>
      </c>
    </row>
    <row r="40" spans="1:20" x14ac:dyDescent="0.3">
      <c r="A40" s="8" t="s">
        <v>50</v>
      </c>
      <c r="B40" s="8" t="s">
        <v>51</v>
      </c>
      <c r="C40" s="9">
        <v>34366.43</v>
      </c>
      <c r="D40" s="10">
        <v>0.25670000000000004</v>
      </c>
      <c r="E40" s="10">
        <v>0.4803</v>
      </c>
      <c r="F40" s="10">
        <v>0.64190000000000003</v>
      </c>
      <c r="G40" s="10">
        <v>1.4021000000000001</v>
      </c>
      <c r="H40" s="10">
        <v>2.2262</v>
      </c>
      <c r="K40">
        <f t="shared" si="3"/>
        <v>7</v>
      </c>
      <c r="L40">
        <f t="shared" si="4"/>
        <v>87435.670222131608</v>
      </c>
    </row>
    <row r="41" spans="1:20" x14ac:dyDescent="0.3">
      <c r="A41" s="8" t="s">
        <v>52</v>
      </c>
      <c r="B41" s="8" t="s">
        <v>53</v>
      </c>
      <c r="C41" s="9">
        <v>1284.8399999999999</v>
      </c>
      <c r="D41" s="10">
        <v>0.2969</v>
      </c>
      <c r="E41" s="10">
        <v>0.52829999999999999</v>
      </c>
      <c r="F41" s="10">
        <v>0.61529999999999996</v>
      </c>
      <c r="G41" s="10">
        <v>0.89119999999999999</v>
      </c>
      <c r="H41" s="8" t="s">
        <v>41</v>
      </c>
      <c r="K41">
        <f t="shared" si="3"/>
        <v>8</v>
      </c>
      <c r="L41">
        <f t="shared" si="4"/>
        <v>100601.47915842669</v>
      </c>
      <c r="S41">
        <f>S38/T38</f>
        <v>10.995116277759999</v>
      </c>
    </row>
    <row r="42" spans="1:20" x14ac:dyDescent="0.3">
      <c r="A42" s="8" t="s">
        <v>54</v>
      </c>
      <c r="B42" s="8" t="s">
        <v>30</v>
      </c>
      <c r="C42" s="9">
        <v>1213.71</v>
      </c>
      <c r="D42" s="10">
        <v>0.312</v>
      </c>
      <c r="E42" s="10">
        <v>0.52429999999999999</v>
      </c>
      <c r="F42" s="10">
        <v>0.60899999999999999</v>
      </c>
      <c r="G42" s="10">
        <v>1.1853</v>
      </c>
      <c r="H42" s="10">
        <v>2.0912000000000002</v>
      </c>
      <c r="K42">
        <f t="shared" si="3"/>
        <v>9</v>
      </c>
      <c r="L42">
        <f t="shared" si="4"/>
        <v>113942.83221387239</v>
      </c>
      <c r="T42">
        <f>S41*1200000</f>
        <v>13194139.533311998</v>
      </c>
    </row>
    <row r="43" spans="1:20" x14ac:dyDescent="0.3">
      <c r="A43" s="8" t="s">
        <v>55</v>
      </c>
      <c r="B43" s="8" t="s">
        <v>48</v>
      </c>
      <c r="C43" s="9">
        <v>363.38</v>
      </c>
      <c r="D43" s="10">
        <v>0.30760000000000004</v>
      </c>
      <c r="E43" s="10">
        <v>0.5272</v>
      </c>
      <c r="F43" s="10">
        <v>0.60850000000000004</v>
      </c>
      <c r="G43" s="8" t="s">
        <v>41</v>
      </c>
      <c r="H43" s="8" t="s">
        <v>41</v>
      </c>
      <c r="K43">
        <f t="shared" si="3"/>
        <v>10</v>
      </c>
      <c r="L43">
        <f t="shared" si="4"/>
        <v>127462.06997672401</v>
      </c>
    </row>
    <row r="44" spans="1:20" x14ac:dyDescent="0.3">
      <c r="A44" s="8" t="s">
        <v>56</v>
      </c>
      <c r="B44" s="8" t="s">
        <v>57</v>
      </c>
      <c r="C44" s="9">
        <v>1551.99</v>
      </c>
      <c r="D44" s="10">
        <v>0.29949999999999999</v>
      </c>
      <c r="E44" s="10">
        <v>0.49939999999999996</v>
      </c>
      <c r="F44" s="10">
        <v>0.60809999999999997</v>
      </c>
      <c r="G44" s="8" t="s">
        <v>41</v>
      </c>
      <c r="H44" s="8" t="s">
        <v>41</v>
      </c>
      <c r="K44">
        <f t="shared" si="3"/>
        <v>11</v>
      </c>
      <c r="L44">
        <f t="shared" si="4"/>
        <v>141161.56424308033</v>
      </c>
    </row>
    <row r="45" spans="1:20" x14ac:dyDescent="0.3">
      <c r="A45" s="8" t="s">
        <v>58</v>
      </c>
      <c r="B45" s="8" t="s">
        <v>48</v>
      </c>
      <c r="C45" s="9">
        <v>15674.35</v>
      </c>
      <c r="D45" s="10">
        <v>0.26929999999999998</v>
      </c>
      <c r="E45" s="10">
        <v>0.46649999999999997</v>
      </c>
      <c r="F45" s="10">
        <v>0.6</v>
      </c>
      <c r="G45" s="10">
        <v>1.052</v>
      </c>
      <c r="H45" s="10">
        <v>1.5730999999999999</v>
      </c>
      <c r="K45">
        <f t="shared" si="3"/>
        <v>12</v>
      </c>
      <c r="L45">
        <f t="shared" si="4"/>
        <v>155043.71843298807</v>
      </c>
    </row>
    <row r="46" spans="1:20" x14ac:dyDescent="0.3">
      <c r="A46" s="8" t="s">
        <v>59</v>
      </c>
      <c r="B46" s="8" t="s">
        <v>57</v>
      </c>
      <c r="C46" s="9">
        <v>13136.59</v>
      </c>
      <c r="D46" s="10">
        <v>0.25519999999999998</v>
      </c>
      <c r="E46" s="10">
        <v>0.43909999999999999</v>
      </c>
      <c r="F46" s="10">
        <v>0.59899999999999998</v>
      </c>
      <c r="G46" s="10">
        <v>1.1231</v>
      </c>
      <c r="H46" s="10">
        <v>1.6669999999999998</v>
      </c>
      <c r="K46">
        <f t="shared" si="3"/>
        <v>13</v>
      </c>
      <c r="L46">
        <f t="shared" si="4"/>
        <v>169110.96801209458</v>
      </c>
    </row>
    <row r="47" spans="1:20" x14ac:dyDescent="0.3">
      <c r="A47" s="8" t="s">
        <v>60</v>
      </c>
      <c r="B47" s="8" t="s">
        <v>46</v>
      </c>
      <c r="C47" s="9">
        <v>14485.78</v>
      </c>
      <c r="D47" s="10">
        <v>0.26239999999999997</v>
      </c>
      <c r="E47" s="10">
        <v>0.45289999999999997</v>
      </c>
      <c r="F47" s="10">
        <v>0.57909999999999995</v>
      </c>
      <c r="G47" s="10">
        <v>1.1124000000000001</v>
      </c>
      <c r="H47" s="10">
        <v>1.8290999999999999</v>
      </c>
      <c r="K47">
        <f t="shared" si="3"/>
        <v>14</v>
      </c>
      <c r="L47">
        <f t="shared" si="4"/>
        <v>183365.78091892251</v>
      </c>
    </row>
    <row r="48" spans="1:20" x14ac:dyDescent="0.3">
      <c r="A48" s="8" t="s">
        <v>61</v>
      </c>
      <c r="B48" s="8" t="s">
        <v>62</v>
      </c>
      <c r="C48" s="9">
        <v>29533.68</v>
      </c>
      <c r="D48" s="10">
        <v>0.23530000000000001</v>
      </c>
      <c r="E48" s="10">
        <v>0.42330000000000001</v>
      </c>
      <c r="F48" s="10">
        <v>0.55079999999999996</v>
      </c>
      <c r="G48" s="10">
        <v>0.99060000000000004</v>
      </c>
      <c r="H48" s="10">
        <v>1.6561000000000001</v>
      </c>
      <c r="K48">
        <f t="shared" si="3"/>
        <v>15</v>
      </c>
      <c r="L48">
        <f t="shared" si="4"/>
        <v>197810.65799784148</v>
      </c>
    </row>
    <row r="49" spans="1:12" x14ac:dyDescent="0.3">
      <c r="A49" s="8" t="s">
        <v>63</v>
      </c>
      <c r="B49" s="8" t="s">
        <v>62</v>
      </c>
      <c r="C49" s="9">
        <v>233.53</v>
      </c>
      <c r="D49" s="10">
        <v>0.27410000000000001</v>
      </c>
      <c r="E49" s="10">
        <v>0.4546</v>
      </c>
      <c r="F49" s="10">
        <v>0.54449999999999998</v>
      </c>
      <c r="G49" s="10">
        <v>0.85260000000000002</v>
      </c>
      <c r="H49" s="10">
        <v>1.3593000000000002</v>
      </c>
      <c r="K49">
        <f t="shared" si="3"/>
        <v>16</v>
      </c>
      <c r="L49">
        <f t="shared" si="4"/>
        <v>212448.13343781271</v>
      </c>
    </row>
    <row r="50" spans="1:12" x14ac:dyDescent="0.3">
      <c r="A50" s="8" t="s">
        <v>64</v>
      </c>
      <c r="B50" s="8" t="s">
        <v>62</v>
      </c>
      <c r="C50" s="9">
        <v>59364.4</v>
      </c>
      <c r="D50" s="10">
        <v>0.22750000000000001</v>
      </c>
      <c r="E50" s="10">
        <v>0.39169999999999999</v>
      </c>
      <c r="F50" s="10">
        <v>0.4849</v>
      </c>
      <c r="G50" s="10">
        <v>0.86650000000000005</v>
      </c>
      <c r="H50" s="10">
        <v>1.5487</v>
      </c>
      <c r="K50">
        <f t="shared" si="3"/>
        <v>17</v>
      </c>
      <c r="L50">
        <f t="shared" si="4"/>
        <v>227280.77521698354</v>
      </c>
    </row>
    <row r="51" spans="1:12" x14ac:dyDescent="0.3">
      <c r="A51" s="8" t="s">
        <v>65</v>
      </c>
      <c r="B51" s="8" t="s">
        <v>30</v>
      </c>
      <c r="C51" s="9">
        <v>1494.81</v>
      </c>
      <c r="D51" s="10">
        <v>0.19210000000000002</v>
      </c>
      <c r="E51" s="10">
        <v>0.34490000000000004</v>
      </c>
      <c r="F51" s="10">
        <v>0.4471</v>
      </c>
      <c r="G51" s="10">
        <v>0.75639999999999996</v>
      </c>
      <c r="H51" s="10">
        <v>1.3388999999999998</v>
      </c>
      <c r="K51">
        <f t="shared" si="3"/>
        <v>18</v>
      </c>
      <c r="L51">
        <f t="shared" si="4"/>
        <v>242311.18555321</v>
      </c>
    </row>
    <row r="52" spans="1:12" x14ac:dyDescent="0.3">
      <c r="K52">
        <f t="shared" si="3"/>
        <v>19</v>
      </c>
      <c r="L52">
        <f t="shared" si="4"/>
        <v>257542.00136058615</v>
      </c>
    </row>
    <row r="53" spans="1:12" x14ac:dyDescent="0.3">
      <c r="K53">
        <f t="shared" si="3"/>
        <v>20</v>
      </c>
      <c r="L53">
        <f t="shared" si="4"/>
        <v>272975.89471206063</v>
      </c>
    </row>
    <row r="54" spans="1:12" x14ac:dyDescent="0.3">
      <c r="K54">
        <f t="shared" si="3"/>
        <v>21</v>
      </c>
      <c r="L54">
        <f t="shared" si="4"/>
        <v>288615.57330822141</v>
      </c>
    </row>
    <row r="55" spans="1:12" x14ac:dyDescent="0.3">
      <c r="K55">
        <f t="shared" si="3"/>
        <v>22</v>
      </c>
      <c r="L55">
        <f t="shared" si="4"/>
        <v>304463.78095233103</v>
      </c>
    </row>
    <row r="56" spans="1:12" x14ac:dyDescent="0.3">
      <c r="K56">
        <f t="shared" si="3"/>
        <v>23</v>
      </c>
      <c r="L56">
        <f t="shared" si="4"/>
        <v>320523.29803169542</v>
      </c>
    </row>
    <row r="57" spans="1:12" x14ac:dyDescent="0.3">
      <c r="K57">
        <f t="shared" si="3"/>
        <v>24</v>
      </c>
      <c r="L57">
        <f t="shared" si="4"/>
        <v>336796.94200545136</v>
      </c>
    </row>
    <row r="58" spans="1:12" x14ac:dyDescent="0.3">
      <c r="K58">
        <f t="shared" si="3"/>
        <v>25</v>
      </c>
      <c r="L58">
        <f t="shared" si="4"/>
        <v>353287.56789885741</v>
      </c>
    </row>
    <row r="59" spans="1:12" x14ac:dyDescent="0.3">
      <c r="K59">
        <f t="shared" si="3"/>
        <v>26</v>
      </c>
      <c r="L59">
        <f t="shared" si="4"/>
        <v>369998.06880417553</v>
      </c>
    </row>
    <row r="60" spans="1:12" x14ac:dyDescent="0.3">
      <c r="K60">
        <f t="shared" si="3"/>
        <v>27</v>
      </c>
      <c r="L60">
        <f t="shared" si="4"/>
        <v>386931.37638823123</v>
      </c>
    </row>
    <row r="61" spans="1:12" x14ac:dyDescent="0.3">
      <c r="K61">
        <f t="shared" si="3"/>
        <v>28</v>
      </c>
      <c r="L61">
        <f t="shared" si="4"/>
        <v>404090.461406741</v>
      </c>
    </row>
    <row r="62" spans="1:12" x14ac:dyDescent="0.3">
      <c r="K62">
        <f t="shared" si="3"/>
        <v>29</v>
      </c>
      <c r="L62">
        <f t="shared" si="4"/>
        <v>421478.33422549756</v>
      </c>
    </row>
    <row r="63" spans="1:12" x14ac:dyDescent="0.3">
      <c r="K63">
        <f t="shared" si="3"/>
        <v>30</v>
      </c>
      <c r="L63">
        <f t="shared" si="4"/>
        <v>439098.04534850421</v>
      </c>
    </row>
    <row r="64" spans="1:12" x14ac:dyDescent="0.3">
      <c r="K64">
        <f t="shared" si="3"/>
        <v>31</v>
      </c>
      <c r="L64">
        <f t="shared" si="4"/>
        <v>456952.68595315091</v>
      </c>
    </row>
    <row r="65" spans="11:12" x14ac:dyDescent="0.3">
      <c r="K65">
        <f t="shared" si="3"/>
        <v>32</v>
      </c>
      <c r="L65">
        <f t="shared" si="4"/>
        <v>475045.38843252626</v>
      </c>
    </row>
    <row r="66" spans="11:12" x14ac:dyDescent="0.3">
      <c r="K66">
        <f t="shared" si="3"/>
        <v>33</v>
      </c>
      <c r="L66">
        <f t="shared" si="4"/>
        <v>493379.32694495993</v>
      </c>
    </row>
    <row r="67" spans="11:12" x14ac:dyDescent="0.3">
      <c r="K67">
        <f t="shared" si="3"/>
        <v>34</v>
      </c>
      <c r="L67">
        <f t="shared" si="4"/>
        <v>511957.71797089273</v>
      </c>
    </row>
    <row r="68" spans="11:12" x14ac:dyDescent="0.3">
      <c r="K68">
        <f t="shared" si="3"/>
        <v>35</v>
      </c>
      <c r="L68">
        <f t="shared" si="4"/>
        <v>530783.82087717135</v>
      </c>
    </row>
    <row r="69" spans="11:12" x14ac:dyDescent="0.3">
      <c r="K69">
        <f t="shared" si="3"/>
        <v>36</v>
      </c>
      <c r="L69">
        <f t="shared" si="4"/>
        <v>549860.93848886702</v>
      </c>
    </row>
    <row r="70" spans="11:12" x14ac:dyDescent="0.3">
      <c r="K70">
        <f t="shared" si="3"/>
        <v>37</v>
      </c>
      <c r="L70">
        <f t="shared" si="4"/>
        <v>569192.41766871861</v>
      </c>
    </row>
    <row r="71" spans="11:12" x14ac:dyDescent="0.3">
      <c r="K71">
        <f t="shared" si="3"/>
        <v>38</v>
      </c>
      <c r="L71">
        <f t="shared" si="4"/>
        <v>588781.64990430151</v>
      </c>
    </row>
    <row r="72" spans="11:12" x14ac:dyDescent="0.3">
      <c r="K72">
        <f t="shared" si="3"/>
        <v>39</v>
      </c>
      <c r="L72">
        <f t="shared" si="4"/>
        <v>608632.0719030255</v>
      </c>
    </row>
    <row r="73" spans="11:12" x14ac:dyDescent="0.3">
      <c r="K73">
        <f t="shared" si="3"/>
        <v>40</v>
      </c>
      <c r="L73">
        <f t="shared" si="4"/>
        <v>628747.16619506583</v>
      </c>
    </row>
    <row r="74" spans="11:12" x14ac:dyDescent="0.3">
      <c r="K74">
        <f t="shared" si="3"/>
        <v>41</v>
      </c>
      <c r="L74">
        <f t="shared" si="4"/>
        <v>649130.46174433338</v>
      </c>
    </row>
    <row r="75" spans="11:12" x14ac:dyDescent="0.3">
      <c r="K75">
        <f t="shared" si="3"/>
        <v>42</v>
      </c>
      <c r="L75">
        <f t="shared" si="4"/>
        <v>669785.53456759115</v>
      </c>
    </row>
    <row r="76" spans="11:12" x14ac:dyDescent="0.3">
      <c r="K76">
        <f t="shared" si="3"/>
        <v>43</v>
      </c>
      <c r="L76">
        <f t="shared" si="4"/>
        <v>690716.00836182572</v>
      </c>
    </row>
    <row r="77" spans="11:12" x14ac:dyDescent="0.3">
      <c r="K77">
        <f t="shared" si="3"/>
        <v>44</v>
      </c>
      <c r="L77">
        <f t="shared" si="4"/>
        <v>711925.55513998342</v>
      </c>
    </row>
    <row r="78" spans="11:12" x14ac:dyDescent="0.3">
      <c r="K78">
        <f t="shared" si="3"/>
        <v>45</v>
      </c>
      <c r="L78">
        <f t="shared" si="4"/>
        <v>733417.89587518317</v>
      </c>
    </row>
    <row r="79" spans="11:12" x14ac:dyDescent="0.3">
      <c r="K79">
        <f t="shared" si="3"/>
        <v>46</v>
      </c>
      <c r="L79">
        <f t="shared" si="4"/>
        <v>755196.80115351896</v>
      </c>
    </row>
    <row r="80" spans="11:12" x14ac:dyDescent="0.3">
      <c r="K80">
        <f t="shared" si="3"/>
        <v>47</v>
      </c>
      <c r="L80">
        <f t="shared" si="4"/>
        <v>777266.09183556587</v>
      </c>
    </row>
    <row r="81" spans="11:12" x14ac:dyDescent="0.3">
      <c r="K81">
        <f t="shared" si="3"/>
        <v>48</v>
      </c>
      <c r="L81">
        <f t="shared" si="4"/>
        <v>799629.63972670678</v>
      </c>
    </row>
    <row r="82" spans="11:12" x14ac:dyDescent="0.3">
      <c r="K82">
        <f t="shared" si="3"/>
        <v>49</v>
      </c>
      <c r="L82">
        <f t="shared" si="4"/>
        <v>822291.36825639615</v>
      </c>
    </row>
    <row r="83" spans="11:12" x14ac:dyDescent="0.3">
      <c r="K83">
        <f t="shared" si="3"/>
        <v>50</v>
      </c>
      <c r="L83">
        <f t="shared" si="4"/>
        <v>845255.25316648139</v>
      </c>
    </row>
    <row r="84" spans="11:12" x14ac:dyDescent="0.3">
      <c r="K84">
        <f t="shared" si="3"/>
        <v>51</v>
      </c>
      <c r="L84">
        <f t="shared" si="4"/>
        <v>868525.3232087011</v>
      </c>
    </row>
    <row r="85" spans="11:12" x14ac:dyDescent="0.3">
      <c r="K85">
        <f t="shared" si="3"/>
        <v>52</v>
      </c>
      <c r="L85">
        <f t="shared" si="4"/>
        <v>892105.66085148382</v>
      </c>
    </row>
    <row r="86" spans="11:12" x14ac:dyDescent="0.3">
      <c r="K86">
        <f t="shared" si="3"/>
        <v>53</v>
      </c>
      <c r="L86">
        <f t="shared" si="4"/>
        <v>916000.40299617022</v>
      </c>
    </row>
    <row r="87" spans="11:12" x14ac:dyDescent="0.3">
      <c r="K87">
        <f t="shared" si="3"/>
        <v>54</v>
      </c>
      <c r="L87">
        <f t="shared" si="4"/>
        <v>940213.74170278583</v>
      </c>
    </row>
    <row r="88" spans="11:12" x14ac:dyDescent="0.3">
      <c r="K88">
        <f t="shared" si="3"/>
        <v>55</v>
      </c>
      <c r="L88">
        <f t="shared" si="4"/>
        <v>964749.9249254897</v>
      </c>
    </row>
    <row r="89" spans="11:12" x14ac:dyDescent="0.3">
      <c r="K89">
        <f t="shared" si="3"/>
        <v>56</v>
      </c>
      <c r="L89">
        <f t="shared" si="4"/>
        <v>989613.25725782954</v>
      </c>
    </row>
    <row r="90" spans="11:12" x14ac:dyDescent="0.3">
      <c r="K90">
        <f t="shared" si="3"/>
        <v>57</v>
      </c>
      <c r="L90">
        <f t="shared" si="4"/>
        <v>1014808.100687934</v>
      </c>
    </row>
    <row r="91" spans="11:12" x14ac:dyDescent="0.3">
      <c r="K91">
        <f t="shared" si="3"/>
        <v>58</v>
      </c>
      <c r="L91">
        <f t="shared" si="4"/>
        <v>1040338.8753637731</v>
      </c>
    </row>
    <row r="92" spans="11:12" x14ac:dyDescent="0.3">
      <c r="K92">
        <f t="shared" si="3"/>
        <v>59</v>
      </c>
      <c r="L92">
        <f t="shared" si="4"/>
        <v>1066210.0603686234</v>
      </c>
    </row>
    <row r="93" spans="11:12" x14ac:dyDescent="0.3">
      <c r="K93">
        <f t="shared" si="3"/>
        <v>60</v>
      </c>
      <c r="L93">
        <f t="shared" si="4"/>
        <v>1092426.1945068717</v>
      </c>
    </row>
    <row r="94" spans="11:12" x14ac:dyDescent="0.3">
      <c r="K94">
        <f t="shared" si="3"/>
        <v>61</v>
      </c>
      <c r="L94">
        <f t="shared" si="4"/>
        <v>1118991.8771002968</v>
      </c>
    </row>
    <row r="95" spans="11:12" x14ac:dyDescent="0.3">
      <c r="K95">
        <f t="shared" si="3"/>
        <v>62</v>
      </c>
      <c r="L95">
        <f t="shared" si="4"/>
        <v>1145911.7687949673</v>
      </c>
    </row>
    <row r="96" spans="11:12" x14ac:dyDescent="0.3">
      <c r="K96">
        <f t="shared" si="3"/>
        <v>63</v>
      </c>
      <c r="L96">
        <f t="shared" si="4"/>
        <v>1173190.5923789002</v>
      </c>
    </row>
    <row r="97" spans="11:12" x14ac:dyDescent="0.3">
      <c r="K97">
        <f t="shared" si="3"/>
        <v>64</v>
      </c>
      <c r="L97">
        <f t="shared" si="4"/>
        <v>1200833.1336106188</v>
      </c>
    </row>
    <row r="98" spans="11:12" x14ac:dyDescent="0.3">
      <c r="K98">
        <f t="shared" si="3"/>
        <v>65</v>
      </c>
      <c r="L98">
        <f t="shared" si="4"/>
        <v>1228844.2420587603</v>
      </c>
    </row>
    <row r="99" spans="11:12" x14ac:dyDescent="0.3">
      <c r="K99">
        <f t="shared" si="3"/>
        <v>66</v>
      </c>
      <c r="L99">
        <f t="shared" si="4"/>
        <v>1257228.8319528771</v>
      </c>
    </row>
    <row r="100" spans="11:12" x14ac:dyDescent="0.3">
      <c r="K100">
        <f t="shared" ref="K100:K153" si="5">K99+1</f>
        <v>67</v>
      </c>
      <c r="L100">
        <f t="shared" ref="L100:L153" si="6">$M$28+(L99+(L99*$N$30))</f>
        <v>1285991.8830455821</v>
      </c>
    </row>
    <row r="101" spans="11:12" x14ac:dyDescent="0.3">
      <c r="K101">
        <f t="shared" si="5"/>
        <v>68</v>
      </c>
      <c r="L101">
        <f t="shared" si="6"/>
        <v>1315138.4414861898</v>
      </c>
    </row>
    <row r="102" spans="11:12" x14ac:dyDescent="0.3">
      <c r="K102">
        <f t="shared" si="5"/>
        <v>69</v>
      </c>
      <c r="L102">
        <f t="shared" si="6"/>
        <v>1344673.6207060057</v>
      </c>
    </row>
    <row r="103" spans="11:12" x14ac:dyDescent="0.3">
      <c r="K103">
        <f t="shared" si="5"/>
        <v>70</v>
      </c>
      <c r="L103">
        <f t="shared" si="6"/>
        <v>1374602.6023154191</v>
      </c>
    </row>
    <row r="104" spans="11:12" x14ac:dyDescent="0.3">
      <c r="K104">
        <f t="shared" si="5"/>
        <v>71</v>
      </c>
      <c r="L104">
        <f t="shared" si="6"/>
        <v>1404930.6370129581</v>
      </c>
    </row>
    <row r="105" spans="11:12" x14ac:dyDescent="0.3">
      <c r="K105">
        <f t="shared" si="5"/>
        <v>72</v>
      </c>
      <c r="L105">
        <f t="shared" si="6"/>
        <v>1435663.0455064641</v>
      </c>
    </row>
    <row r="106" spans="11:12" x14ac:dyDescent="0.3">
      <c r="K106">
        <f t="shared" si="5"/>
        <v>73</v>
      </c>
      <c r="L106">
        <f t="shared" si="6"/>
        <v>1466805.2194465504</v>
      </c>
    </row>
    <row r="107" spans="11:12" x14ac:dyDescent="0.3">
      <c r="K107">
        <f t="shared" si="5"/>
        <v>74</v>
      </c>
      <c r="L107">
        <f t="shared" si="6"/>
        <v>1498362.6223725043</v>
      </c>
    </row>
    <row r="108" spans="11:12" x14ac:dyDescent="0.3">
      <c r="K108">
        <f t="shared" si="5"/>
        <v>75</v>
      </c>
      <c r="L108">
        <f t="shared" si="6"/>
        <v>1530340.7906708044</v>
      </c>
    </row>
    <row r="109" spans="11:12" x14ac:dyDescent="0.3">
      <c r="K109">
        <f t="shared" si="5"/>
        <v>76</v>
      </c>
      <c r="L109">
        <f t="shared" si="6"/>
        <v>1562745.3345464151</v>
      </c>
    </row>
    <row r="110" spans="11:12" x14ac:dyDescent="0.3">
      <c r="K110">
        <f t="shared" si="5"/>
        <v>77</v>
      </c>
      <c r="L110">
        <f t="shared" si="6"/>
        <v>1595581.9390070341</v>
      </c>
    </row>
    <row r="111" spans="11:12" x14ac:dyDescent="0.3">
      <c r="K111">
        <f t="shared" si="5"/>
        <v>78</v>
      </c>
      <c r="L111">
        <f t="shared" si="6"/>
        <v>1628856.3648604611</v>
      </c>
    </row>
    <row r="112" spans="11:12" x14ac:dyDescent="0.3">
      <c r="K112">
        <f t="shared" si="5"/>
        <v>79</v>
      </c>
      <c r="L112">
        <f t="shared" si="6"/>
        <v>1662574.4497252672</v>
      </c>
    </row>
    <row r="113" spans="11:12" x14ac:dyDescent="0.3">
      <c r="K113">
        <f t="shared" si="5"/>
        <v>80</v>
      </c>
      <c r="L113">
        <f t="shared" si="6"/>
        <v>1696742.1090549375</v>
      </c>
    </row>
    <row r="114" spans="11:12" x14ac:dyDescent="0.3">
      <c r="K114">
        <f t="shared" si="5"/>
        <v>81</v>
      </c>
      <c r="L114">
        <f t="shared" si="6"/>
        <v>1731365.3371756701</v>
      </c>
    </row>
    <row r="115" spans="11:12" x14ac:dyDescent="0.3">
      <c r="K115">
        <f t="shared" si="5"/>
        <v>82</v>
      </c>
      <c r="L115">
        <f t="shared" si="6"/>
        <v>1766450.2083380125</v>
      </c>
    </row>
    <row r="116" spans="11:12" x14ac:dyDescent="0.3">
      <c r="K116">
        <f t="shared" si="5"/>
        <v>83</v>
      </c>
      <c r="L116">
        <f t="shared" si="6"/>
        <v>1802002.8777825192</v>
      </c>
    </row>
    <row r="117" spans="11:12" x14ac:dyDescent="0.3">
      <c r="K117">
        <f t="shared" si="5"/>
        <v>84</v>
      </c>
      <c r="L117">
        <f t="shared" si="6"/>
        <v>1838029.5828196194</v>
      </c>
    </row>
    <row r="118" spans="11:12" x14ac:dyDescent="0.3">
      <c r="K118">
        <f t="shared" si="5"/>
        <v>85</v>
      </c>
      <c r="L118">
        <f t="shared" si="6"/>
        <v>1874536.643923881</v>
      </c>
    </row>
    <row r="119" spans="11:12" x14ac:dyDescent="0.3">
      <c r="K119">
        <f t="shared" si="5"/>
        <v>86</v>
      </c>
      <c r="L119">
        <f t="shared" si="6"/>
        <v>1911530.4658428661</v>
      </c>
    </row>
    <row r="120" spans="11:12" x14ac:dyDescent="0.3">
      <c r="K120">
        <f t="shared" si="5"/>
        <v>87</v>
      </c>
      <c r="L120">
        <f t="shared" si="6"/>
        <v>1949017.538720771</v>
      </c>
    </row>
    <row r="121" spans="11:12" x14ac:dyDescent="0.3">
      <c r="K121">
        <f t="shared" si="5"/>
        <v>88</v>
      </c>
      <c r="L121">
        <f t="shared" si="6"/>
        <v>1987004.4392370479</v>
      </c>
    </row>
    <row r="122" spans="11:12" x14ac:dyDescent="0.3">
      <c r="K122">
        <f t="shared" si="5"/>
        <v>89</v>
      </c>
      <c r="L122">
        <f t="shared" si="6"/>
        <v>2025497.8317602086</v>
      </c>
    </row>
    <row r="123" spans="11:12" x14ac:dyDescent="0.3">
      <c r="K123">
        <f t="shared" si="5"/>
        <v>90</v>
      </c>
      <c r="L123">
        <f t="shared" si="6"/>
        <v>2064504.4695170114</v>
      </c>
    </row>
    <row r="124" spans="11:12" x14ac:dyDescent="0.3">
      <c r="K124">
        <f t="shared" si="5"/>
        <v>91</v>
      </c>
      <c r="L124">
        <f t="shared" si="6"/>
        <v>2104031.1957772383</v>
      </c>
    </row>
    <row r="125" spans="11:12" x14ac:dyDescent="0.3">
      <c r="K125">
        <f t="shared" si="5"/>
        <v>92</v>
      </c>
      <c r="L125">
        <f t="shared" si="6"/>
        <v>2144084.945054268</v>
      </c>
    </row>
    <row r="126" spans="11:12" x14ac:dyDescent="0.3">
      <c r="K126">
        <f t="shared" si="5"/>
        <v>93</v>
      </c>
      <c r="L126">
        <f t="shared" si="6"/>
        <v>2184672.7443216583</v>
      </c>
    </row>
    <row r="127" spans="11:12" x14ac:dyDescent="0.3">
      <c r="K127">
        <f t="shared" si="5"/>
        <v>94</v>
      </c>
      <c r="L127">
        <f t="shared" si="6"/>
        <v>2225801.7142459471</v>
      </c>
    </row>
    <row r="128" spans="11:12" x14ac:dyDescent="0.3">
      <c r="K128">
        <f t="shared" si="5"/>
        <v>95</v>
      </c>
      <c r="L128">
        <f t="shared" si="6"/>
        <v>2267479.0704358933</v>
      </c>
    </row>
    <row r="129" spans="11:12" x14ac:dyDescent="0.3">
      <c r="K129">
        <f t="shared" si="5"/>
        <v>96</v>
      </c>
      <c r="L129">
        <f t="shared" si="6"/>
        <v>2309712.1247083717</v>
      </c>
    </row>
    <row r="130" spans="11:12" x14ac:dyDescent="0.3">
      <c r="K130">
        <f t="shared" si="5"/>
        <v>97</v>
      </c>
      <c r="L130">
        <f t="shared" si="6"/>
        <v>2352508.2863711501</v>
      </c>
    </row>
    <row r="131" spans="11:12" x14ac:dyDescent="0.3">
      <c r="K131">
        <f t="shared" si="5"/>
        <v>98</v>
      </c>
      <c r="L131">
        <f t="shared" si="6"/>
        <v>2395875.0635227654</v>
      </c>
    </row>
    <row r="132" spans="11:12" x14ac:dyDescent="0.3">
      <c r="K132">
        <f t="shared" si="5"/>
        <v>99</v>
      </c>
      <c r="L132">
        <f t="shared" si="6"/>
        <v>2439820.0643697358</v>
      </c>
    </row>
    <row r="133" spans="11:12" x14ac:dyDescent="0.3">
      <c r="K133">
        <f t="shared" si="5"/>
        <v>100</v>
      </c>
      <c r="L133">
        <f t="shared" si="6"/>
        <v>2484350.9985613325</v>
      </c>
    </row>
    <row r="134" spans="11:12" x14ac:dyDescent="0.3">
      <c r="K134">
        <f t="shared" si="5"/>
        <v>101</v>
      </c>
      <c r="L134">
        <f t="shared" si="6"/>
        <v>2529475.6785421502</v>
      </c>
    </row>
    <row r="135" spans="11:12" x14ac:dyDescent="0.3">
      <c r="K135">
        <f t="shared" si="5"/>
        <v>102</v>
      </c>
      <c r="L135">
        <f t="shared" si="6"/>
        <v>2575202.0209227121</v>
      </c>
    </row>
    <row r="136" spans="11:12" x14ac:dyDescent="0.3">
      <c r="K136">
        <f t="shared" si="5"/>
        <v>103</v>
      </c>
      <c r="L136">
        <f t="shared" si="6"/>
        <v>2621538.0478683482</v>
      </c>
    </row>
    <row r="137" spans="11:12" x14ac:dyDescent="0.3">
      <c r="K137">
        <f t="shared" si="5"/>
        <v>104</v>
      </c>
      <c r="L137">
        <f t="shared" si="6"/>
        <v>2668491.8885065927</v>
      </c>
    </row>
    <row r="138" spans="11:12" x14ac:dyDescent="0.3">
      <c r="K138">
        <f t="shared" si="5"/>
        <v>105</v>
      </c>
      <c r="L138">
        <f t="shared" si="6"/>
        <v>2716071.7803533473</v>
      </c>
    </row>
    <row r="139" spans="11:12" x14ac:dyDescent="0.3">
      <c r="K139">
        <f t="shared" si="5"/>
        <v>106</v>
      </c>
      <c r="L139">
        <f t="shared" si="6"/>
        <v>2764286.0707580587</v>
      </c>
    </row>
    <row r="140" spans="11:12" x14ac:dyDescent="0.3">
      <c r="K140">
        <f t="shared" si="5"/>
        <v>107</v>
      </c>
      <c r="L140">
        <f t="shared" si="6"/>
        <v>2813143.2183681661</v>
      </c>
    </row>
    <row r="141" spans="11:12" x14ac:dyDescent="0.3">
      <c r="K141">
        <f t="shared" si="5"/>
        <v>108</v>
      </c>
      <c r="L141">
        <f t="shared" si="6"/>
        <v>2862651.794613075</v>
      </c>
    </row>
    <row r="142" spans="11:12" x14ac:dyDescent="0.3">
      <c r="K142">
        <f t="shared" si="5"/>
        <v>109</v>
      </c>
      <c r="L142">
        <f t="shared" si="6"/>
        <v>2912820.4852079158</v>
      </c>
    </row>
    <row r="143" spans="11:12" x14ac:dyDescent="0.3">
      <c r="K143">
        <f t="shared" si="5"/>
        <v>110</v>
      </c>
      <c r="L143">
        <f t="shared" si="6"/>
        <v>2963658.0916773546</v>
      </c>
    </row>
    <row r="144" spans="11:12" x14ac:dyDescent="0.3">
      <c r="K144">
        <f t="shared" si="5"/>
        <v>111</v>
      </c>
      <c r="L144">
        <f t="shared" si="6"/>
        <v>3015173.5328997192</v>
      </c>
    </row>
    <row r="145" spans="11:12" x14ac:dyDescent="0.3">
      <c r="K145">
        <f t="shared" si="5"/>
        <v>112</v>
      </c>
      <c r="L145">
        <f t="shared" si="6"/>
        <v>3067375.8466717154</v>
      </c>
    </row>
    <row r="146" spans="11:12" x14ac:dyDescent="0.3">
      <c r="K146">
        <f t="shared" si="5"/>
        <v>113</v>
      </c>
      <c r="L146">
        <f t="shared" si="6"/>
        <v>3120274.1912940051</v>
      </c>
    </row>
    <row r="147" spans="11:12" x14ac:dyDescent="0.3">
      <c r="K147">
        <f t="shared" si="5"/>
        <v>114</v>
      </c>
      <c r="L147">
        <f t="shared" si="6"/>
        <v>3173877.8471779251</v>
      </c>
    </row>
    <row r="148" spans="11:12" x14ac:dyDescent="0.3">
      <c r="K148">
        <f t="shared" si="5"/>
        <v>115</v>
      </c>
      <c r="L148">
        <f t="shared" si="6"/>
        <v>3228196.218473631</v>
      </c>
    </row>
    <row r="149" spans="11:12" x14ac:dyDescent="0.3">
      <c r="K149">
        <f t="shared" si="5"/>
        <v>116</v>
      </c>
      <c r="L149">
        <f t="shared" si="6"/>
        <v>3283238.8347199461</v>
      </c>
    </row>
    <row r="150" spans="11:12" x14ac:dyDescent="0.3">
      <c r="K150">
        <f t="shared" si="5"/>
        <v>117</v>
      </c>
      <c r="L150">
        <f t="shared" si="6"/>
        <v>3339015.352516212</v>
      </c>
    </row>
    <row r="151" spans="11:12" x14ac:dyDescent="0.3">
      <c r="K151">
        <f t="shared" si="5"/>
        <v>118</v>
      </c>
      <c r="L151">
        <f t="shared" si="6"/>
        <v>3395535.5572164282</v>
      </c>
    </row>
    <row r="152" spans="11:12" x14ac:dyDescent="0.3">
      <c r="K152">
        <f t="shared" si="5"/>
        <v>119</v>
      </c>
      <c r="L152">
        <f t="shared" si="6"/>
        <v>3452809.3646459808</v>
      </c>
    </row>
    <row r="153" spans="11:12" x14ac:dyDescent="0.3">
      <c r="K153">
        <f t="shared" si="5"/>
        <v>120</v>
      </c>
      <c r="L153">
        <f t="shared" si="6"/>
        <v>3510846.8228412606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98"/>
  <sheetViews>
    <sheetView showGridLines="0" tabSelected="1" workbookViewId="0">
      <selection activeCell="C12" sqref="C12:D12"/>
    </sheetView>
  </sheetViews>
  <sheetFormatPr defaultRowHeight="14.4" x14ac:dyDescent="0.3"/>
  <cols>
    <col min="3" max="3" width="19.21875" bestFit="1" customWidth="1"/>
    <col min="4" max="4" width="34.77734375" customWidth="1"/>
    <col min="5" max="5" width="17" bestFit="1" customWidth="1"/>
    <col min="6" max="6" width="11.77734375" bestFit="1" customWidth="1"/>
    <col min="7" max="7" width="9.33203125" bestFit="1" customWidth="1"/>
    <col min="9" max="9" width="76.77734375" bestFit="1" customWidth="1"/>
    <col min="15" max="15" width="15.44140625" bestFit="1" customWidth="1"/>
    <col min="18" max="18" width="11.77734375" bestFit="1" customWidth="1"/>
  </cols>
  <sheetData>
    <row r="1" spans="1:19" x14ac:dyDescent="0.3">
      <c r="A1" s="164" t="s">
        <v>81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3" spans="1:19" x14ac:dyDescent="0.3">
      <c r="C3" s="165" t="s">
        <v>83</v>
      </c>
      <c r="D3" s="166"/>
      <c r="E3" s="95" t="s">
        <v>84</v>
      </c>
      <c r="G3" s="56" t="s">
        <v>148</v>
      </c>
      <c r="H3" s="56"/>
      <c r="I3" s="54"/>
      <c r="K3" s="14">
        <f>E6/12</f>
        <v>20</v>
      </c>
    </row>
    <row r="4" spans="1:19" x14ac:dyDescent="0.3">
      <c r="C4" s="160" t="s">
        <v>82</v>
      </c>
      <c r="D4" s="161"/>
      <c r="E4" s="3">
        <v>100000</v>
      </c>
      <c r="R4" s="14">
        <f>E10/(1+0.1)^10</f>
        <v>168971473.92345405</v>
      </c>
      <c r="S4" s="14"/>
    </row>
    <row r="5" spans="1:19" ht="15.6" x14ac:dyDescent="0.3">
      <c r="C5" s="160" t="s">
        <v>161</v>
      </c>
      <c r="D5" s="161"/>
      <c r="E5" s="63">
        <v>2</v>
      </c>
      <c r="G5" s="57" t="str">
        <f>IFERROR(VLOOKUP(C12,SEP!$H$2:$J$8,3,0),"-")</f>
        <v>Motilal Oswal Midcap Regular Growth</v>
      </c>
      <c r="H5" s="54"/>
      <c r="R5" s="14"/>
      <c r="S5" s="14"/>
    </row>
    <row r="6" spans="1:19" x14ac:dyDescent="0.3">
      <c r="A6" s="51" t="s">
        <v>144</v>
      </c>
      <c r="C6" s="167" t="s">
        <v>79</v>
      </c>
      <c r="D6" s="168"/>
      <c r="E6" s="96">
        <v>240</v>
      </c>
      <c r="F6" s="14">
        <f>VLOOKUP('SIP CALCULATOR'!$E$6,'Main Backend Calculation'!$N$1:$O$721,2,0)</f>
        <v>2638943414299497.5</v>
      </c>
      <c r="R6" s="14"/>
      <c r="S6" s="14"/>
    </row>
    <row r="7" spans="1:19" x14ac:dyDescent="0.3">
      <c r="A7" s="53">
        <f>0.16</f>
        <v>0.16</v>
      </c>
      <c r="C7" s="160" t="s">
        <v>164</v>
      </c>
      <c r="D7" s="161"/>
      <c r="E7" s="16">
        <f>IFERROR(VLOOKUP($C$12,SEP!$H$2:$K$7,4,0),'SIP CALCULATOR'!$A$7)</f>
        <v>0.22039491999999999</v>
      </c>
      <c r="F7" s="52">
        <f>E7/12</f>
        <v>1.8366243333333334E-2</v>
      </c>
      <c r="G7" s="21"/>
      <c r="R7" s="14"/>
      <c r="S7" s="14"/>
    </row>
    <row r="8" spans="1:19" x14ac:dyDescent="0.3">
      <c r="C8" s="162" t="s">
        <v>78</v>
      </c>
      <c r="D8" s="163"/>
      <c r="E8" s="18">
        <f>VLOOKUP($E$6,'Main Backend Calculation'!$AM$3:$AP$722,4,0)</f>
        <v>467425329.62094295</v>
      </c>
      <c r="F8" s="17"/>
      <c r="Q8" s="19"/>
      <c r="R8" s="59">
        <f>EFFECT(E7,E6)</f>
        <v>0.24644286456712483</v>
      </c>
      <c r="S8" s="14"/>
    </row>
    <row r="9" spans="1:19" x14ac:dyDescent="0.3">
      <c r="C9" s="160" t="s">
        <v>85</v>
      </c>
      <c r="D9" s="161"/>
      <c r="E9" s="3">
        <f>SUM('Main Backend Calculation'!$AR$3:$AR$722)</f>
        <v>29156843.159999996</v>
      </c>
      <c r="F9" s="17"/>
      <c r="R9" s="14"/>
      <c r="S9" s="14"/>
    </row>
    <row r="10" spans="1:19" x14ac:dyDescent="0.3">
      <c r="C10" s="160" t="s">
        <v>86</v>
      </c>
      <c r="D10" s="161"/>
      <c r="E10" s="18">
        <f>E8-E9</f>
        <v>438268486.46094298</v>
      </c>
      <c r="F10" s="17"/>
      <c r="R10" s="14"/>
      <c r="S10" s="14"/>
    </row>
    <row r="11" spans="1:19" x14ac:dyDescent="0.3">
      <c r="C11" s="159" t="s">
        <v>90</v>
      </c>
      <c r="D11" s="159"/>
      <c r="E11" s="15">
        <f>(E8-E9)/E9</f>
        <v>15.031410775711119</v>
      </c>
      <c r="F11" s="17"/>
      <c r="R11" s="14"/>
      <c r="S11" s="14"/>
    </row>
    <row r="12" spans="1:19" x14ac:dyDescent="0.3">
      <c r="A12" s="43" t="s">
        <v>123</v>
      </c>
      <c r="C12" s="158" t="s">
        <v>117</v>
      </c>
      <c r="D12" s="158"/>
      <c r="E12" s="16">
        <f>VLOOKUP(C12,SEP!$H$2:$I$8,2,0)</f>
        <v>0.20314483999999999</v>
      </c>
      <c r="F12" s="17"/>
      <c r="R12" s="14"/>
      <c r="S12" s="14"/>
    </row>
    <row r="13" spans="1:19" x14ac:dyDescent="0.3">
      <c r="R13" s="59">
        <f>(1+(E7/E6))^E6-1</f>
        <v>0.24644286456712483</v>
      </c>
      <c r="S13" s="59">
        <f>R13/12</f>
        <v>2.0536905380593735E-2</v>
      </c>
    </row>
    <row r="15" spans="1:19" x14ac:dyDescent="0.3">
      <c r="D15" s="14">
        <f>E4*E5</f>
        <v>200000</v>
      </c>
    </row>
    <row r="26" spans="1:16" x14ac:dyDescent="0.3">
      <c r="D26" s="55" t="s">
        <v>87</v>
      </c>
      <c r="E26" s="55" t="s">
        <v>88</v>
      </c>
      <c r="F26" s="14"/>
      <c r="P26" s="14">
        <f>0.1</f>
        <v>0.1</v>
      </c>
    </row>
    <row r="27" spans="1:16" x14ac:dyDescent="0.3">
      <c r="D27" s="14">
        <f>1</f>
        <v>1</v>
      </c>
      <c r="E27" s="55">
        <f>E4+(E4*$F$7)</f>
        <v>101836.62433333334</v>
      </c>
      <c r="F27" s="14">
        <f>$E$4*(((1+$F$7)^(D27)-1)/$F$7)*(1+$F$7)</f>
        <v>101836.62433333352</v>
      </c>
      <c r="P27" s="14">
        <f>P26+0.01</f>
        <v>0.11</v>
      </c>
    </row>
    <row r="28" spans="1:16" ht="20.399999999999999" x14ac:dyDescent="0.35">
      <c r="D28" s="94" t="s">
        <v>184</v>
      </c>
      <c r="E28" s="58"/>
      <c r="F28" s="14"/>
      <c r="I28" s="14"/>
      <c r="J28" s="14"/>
      <c r="K28" s="14"/>
      <c r="L28" s="14"/>
      <c r="P28" s="14">
        <f t="shared" ref="P28:P29" si="0">P27+0.01</f>
        <v>0.12</v>
      </c>
    </row>
    <row r="29" spans="1:16" x14ac:dyDescent="0.3">
      <c r="C29" s="105" t="s">
        <v>123</v>
      </c>
      <c r="D29" s="14"/>
      <c r="E29" s="58"/>
      <c r="F29" s="14"/>
      <c r="I29" s="14"/>
      <c r="J29" s="14"/>
      <c r="K29" s="14"/>
      <c r="L29" s="14"/>
      <c r="P29" s="14">
        <f t="shared" si="0"/>
        <v>0.13</v>
      </c>
    </row>
    <row r="30" spans="1:16" ht="15.6" x14ac:dyDescent="0.3">
      <c r="A30" s="99" t="s">
        <v>186</v>
      </c>
      <c r="C30" s="98" t="s">
        <v>191</v>
      </c>
      <c r="D30" s="109">
        <f>IF(C30="PRINCIPAL VALUE",$E$8,IF(C30="MANUAL VALUE",$A$31,0))</f>
        <v>10000000</v>
      </c>
      <c r="E30" s="101"/>
      <c r="F30" s="14"/>
      <c r="I30" s="14"/>
      <c r="J30" s="14"/>
      <c r="K30" s="14"/>
      <c r="L30" s="14"/>
      <c r="P30" s="14"/>
    </row>
    <row r="31" spans="1:16" x14ac:dyDescent="0.3">
      <c r="A31" s="103">
        <v>10000000</v>
      </c>
      <c r="C31" s="104" t="s">
        <v>188</v>
      </c>
      <c r="D31" s="102">
        <v>40</v>
      </c>
      <c r="E31" s="101"/>
      <c r="F31" s="14"/>
      <c r="I31" s="14"/>
      <c r="J31" s="14"/>
      <c r="K31" s="14"/>
      <c r="L31" s="14"/>
      <c r="P31" s="14"/>
    </row>
    <row r="32" spans="1:16" x14ac:dyDescent="0.3">
      <c r="C32" s="106" t="s">
        <v>187</v>
      </c>
      <c r="D32" s="102">
        <v>6</v>
      </c>
      <c r="E32" s="101"/>
      <c r="F32" s="14"/>
      <c r="I32" s="14"/>
      <c r="J32" s="14"/>
      <c r="K32" s="14"/>
      <c r="L32" s="14"/>
      <c r="P32" s="14"/>
    </row>
    <row r="33" spans="1:16" x14ac:dyDescent="0.3">
      <c r="A33" s="14">
        <f>D32/100</f>
        <v>0.06</v>
      </c>
      <c r="C33" s="107" t="s">
        <v>189</v>
      </c>
      <c r="D33" s="101">
        <f>D34-D30</f>
        <v>99574536.716548622</v>
      </c>
      <c r="E33" s="101"/>
      <c r="F33" s="14"/>
      <c r="I33" s="14"/>
      <c r="J33" s="14"/>
      <c r="K33" s="14"/>
      <c r="L33" s="14"/>
      <c r="P33" s="14"/>
    </row>
    <row r="34" spans="1:16" x14ac:dyDescent="0.3">
      <c r="A34" s="14">
        <f>A33/12</f>
        <v>5.0000000000000001E-3</v>
      </c>
      <c r="C34" s="108" t="s">
        <v>185</v>
      </c>
      <c r="D34" s="101">
        <f>$D$30*(1+(A34))^(12*D31)</f>
        <v>109574536.71654862</v>
      </c>
      <c r="E34" s="101"/>
      <c r="F34" s="14"/>
      <c r="I34" s="14"/>
      <c r="J34" s="14"/>
      <c r="K34" s="14"/>
      <c r="L34" s="14"/>
      <c r="P34" s="14"/>
    </row>
    <row r="35" spans="1:16" x14ac:dyDescent="0.3">
      <c r="C35" s="100"/>
      <c r="D35" s="100"/>
      <c r="E35" s="101"/>
      <c r="F35" s="14"/>
      <c r="I35" s="14"/>
      <c r="J35" s="14"/>
      <c r="K35" s="14"/>
      <c r="L35" s="14"/>
      <c r="P35" s="14"/>
    </row>
    <row r="36" spans="1:16" x14ac:dyDescent="0.3">
      <c r="C36" s="100"/>
      <c r="D36" s="102"/>
      <c r="E36" s="101"/>
      <c r="F36" s="14"/>
      <c r="I36" s="14"/>
      <c r="J36" s="14"/>
      <c r="K36" s="14"/>
      <c r="L36" s="14"/>
      <c r="P36" s="14"/>
    </row>
    <row r="37" spans="1:16" x14ac:dyDescent="0.3">
      <c r="C37" s="100"/>
      <c r="D37" s="110"/>
      <c r="E37" s="101"/>
      <c r="F37" s="14"/>
      <c r="I37" s="14"/>
      <c r="J37" s="14"/>
      <c r="K37" s="14"/>
      <c r="L37" s="14"/>
      <c r="P37" s="14"/>
    </row>
    <row r="38" spans="1:16" x14ac:dyDescent="0.3">
      <c r="C38" s="100"/>
      <c r="D38" s="100"/>
      <c r="E38" s="101"/>
      <c r="F38" s="14"/>
      <c r="I38" s="14"/>
      <c r="J38" s="14"/>
      <c r="K38" s="14"/>
      <c r="L38" s="14"/>
      <c r="P38" s="14"/>
    </row>
    <row r="39" spans="1:16" x14ac:dyDescent="0.3">
      <c r="C39" s="100"/>
      <c r="D39" s="100"/>
      <c r="E39" s="101"/>
      <c r="F39" s="14"/>
      <c r="I39" s="14"/>
      <c r="J39" s="14"/>
      <c r="K39" s="14"/>
      <c r="L39" s="14"/>
      <c r="P39" s="14"/>
    </row>
    <row r="40" spans="1:16" x14ac:dyDescent="0.3">
      <c r="D40" s="14"/>
      <c r="E40" s="58"/>
      <c r="F40" s="14"/>
      <c r="I40" s="14"/>
      <c r="J40" s="14"/>
      <c r="K40" s="14"/>
      <c r="L40" s="14"/>
      <c r="P40" s="14"/>
    </row>
    <row r="41" spans="1:16" x14ac:dyDescent="0.3">
      <c r="D41" s="14"/>
      <c r="E41" s="58"/>
      <c r="F41" s="14"/>
      <c r="I41" s="14"/>
      <c r="J41" s="14"/>
      <c r="K41" s="14"/>
      <c r="L41" s="14"/>
      <c r="P41" s="14"/>
    </row>
    <row r="42" spans="1:16" ht="20.399999999999999" x14ac:dyDescent="0.35">
      <c r="C42" s="100"/>
      <c r="D42" s="100"/>
      <c r="E42" s="157" t="s">
        <v>192</v>
      </c>
      <c r="F42" s="157"/>
      <c r="G42" s="157"/>
      <c r="H42" s="100"/>
      <c r="I42" s="100"/>
      <c r="J42" s="14"/>
      <c r="K42" s="14"/>
      <c r="L42" s="14"/>
      <c r="P42" s="14"/>
    </row>
    <row r="43" spans="1:16" x14ac:dyDescent="0.3">
      <c r="C43" s="100"/>
      <c r="D43" s="111" t="s">
        <v>123</v>
      </c>
      <c r="E43" s="101"/>
      <c r="F43" s="100"/>
      <c r="G43" s="100"/>
      <c r="H43" s="100"/>
      <c r="I43" s="100"/>
      <c r="J43" s="14"/>
      <c r="K43" s="14"/>
      <c r="L43" s="14"/>
      <c r="P43" s="14"/>
    </row>
    <row r="44" spans="1:16" x14ac:dyDescent="0.3">
      <c r="C44" s="100"/>
      <c r="D44" s="100"/>
      <c r="E44" s="101"/>
      <c r="F44" s="100"/>
      <c r="G44" s="100"/>
      <c r="H44" s="100"/>
      <c r="I44" s="100"/>
      <c r="J44" s="14"/>
      <c r="K44" s="14"/>
      <c r="L44" s="14"/>
      <c r="P44" s="14"/>
    </row>
    <row r="45" spans="1:16" x14ac:dyDescent="0.3">
      <c r="A45" s="99" t="s">
        <v>186</v>
      </c>
      <c r="C45" s="100"/>
      <c r="D45" s="112" t="s">
        <v>194</v>
      </c>
      <c r="E45" s="101">
        <f>IF($D$45="MANUAL VALUE",$A$46,IF($D$45="HOLDING VALUE",$D$34,IF($D$45="SIP VALUE",$E$8,0)))</f>
        <v>109574536.71654862</v>
      </c>
      <c r="F45" s="100"/>
      <c r="G45" s="100"/>
      <c r="H45" s="100"/>
      <c r="I45" s="100"/>
      <c r="J45" s="14"/>
      <c r="K45" s="14"/>
      <c r="L45" s="14"/>
      <c r="P45" s="14"/>
    </row>
    <row r="46" spans="1:16" x14ac:dyDescent="0.3">
      <c r="A46" s="97">
        <v>0</v>
      </c>
      <c r="C46" s="100"/>
      <c r="D46" s="117" t="s">
        <v>199</v>
      </c>
      <c r="E46" s="101">
        <v>9</v>
      </c>
      <c r="F46" s="100"/>
      <c r="G46" s="100"/>
      <c r="H46" s="100"/>
      <c r="I46" s="100"/>
      <c r="J46" s="14"/>
      <c r="K46" s="14"/>
      <c r="L46" s="14"/>
      <c r="N46" s="122">
        <f>12/7</f>
        <v>1.7142857142857142</v>
      </c>
      <c r="O46" s="151"/>
      <c r="P46" s="14"/>
    </row>
    <row r="47" spans="1:16" x14ac:dyDescent="0.3">
      <c r="C47" s="100"/>
      <c r="D47" s="118" t="s">
        <v>201</v>
      </c>
      <c r="E47" s="101">
        <v>10</v>
      </c>
      <c r="F47" s="100"/>
      <c r="G47" s="100"/>
      <c r="H47" s="100"/>
      <c r="I47" s="100"/>
      <c r="J47" s="14"/>
      <c r="K47" s="14"/>
      <c r="L47" s="14"/>
      <c r="P47" s="14"/>
    </row>
    <row r="48" spans="1:16" x14ac:dyDescent="0.3">
      <c r="C48" s="100"/>
      <c r="D48" s="119" t="s">
        <v>198</v>
      </c>
      <c r="E48" s="154">
        <v>12</v>
      </c>
      <c r="F48" s="100"/>
      <c r="G48" s="100"/>
      <c r="H48" s="100"/>
      <c r="I48" s="100"/>
      <c r="J48" s="14"/>
      <c r="K48" s="14"/>
      <c r="L48" s="14"/>
      <c r="P48" s="14"/>
    </row>
    <row r="49" spans="3:16" x14ac:dyDescent="0.3">
      <c r="C49" s="100"/>
      <c r="D49" s="152" t="str">
        <f>UPPER("withdrawal amount per month ₹")</f>
        <v>WITHDRAWAL AMOUNT PER MONTH ₹</v>
      </c>
      <c r="E49" s="153">
        <f>(E48/100)*E45</f>
        <v>13148944.405985834</v>
      </c>
      <c r="F49" s="100"/>
      <c r="G49" s="100"/>
      <c r="H49" s="100"/>
      <c r="I49" s="100"/>
      <c r="J49" s="14"/>
      <c r="K49" s="14"/>
      <c r="L49" s="14"/>
      <c r="P49" s="14"/>
    </row>
    <row r="50" spans="3:16" x14ac:dyDescent="0.3">
      <c r="C50" s="100"/>
      <c r="D50" s="100"/>
      <c r="E50" s="101"/>
      <c r="F50" s="100"/>
      <c r="G50" s="100"/>
      <c r="H50" s="100"/>
      <c r="I50" s="100"/>
      <c r="J50" s="14"/>
      <c r="K50" s="14"/>
      <c r="L50" s="14"/>
      <c r="P50" s="14"/>
    </row>
    <row r="51" spans="3:16" x14ac:dyDescent="0.3">
      <c r="C51" s="100"/>
      <c r="D51" s="120" t="s">
        <v>204</v>
      </c>
      <c r="E51" s="121">
        <f>(E45*E48/100)*E46</f>
        <v>118340499.6538725</v>
      </c>
      <c r="F51" s="100"/>
      <c r="G51" s="100"/>
      <c r="H51" s="100"/>
      <c r="I51" s="100"/>
      <c r="J51" s="14"/>
      <c r="K51" s="14"/>
      <c r="L51" s="14"/>
      <c r="P51" s="14"/>
    </row>
    <row r="52" spans="3:16" x14ac:dyDescent="0.3">
      <c r="C52" s="100"/>
      <c r="D52" s="113" t="s">
        <v>205</v>
      </c>
      <c r="E52" s="114">
        <f>IFERROR(VLOOKUP(E46,'Main Backend Calculation'!$BA$8:$BI$727,7,0),"-")</f>
        <v>7882248.1373621775</v>
      </c>
      <c r="F52" s="100"/>
      <c r="G52" s="100"/>
      <c r="H52" s="100"/>
      <c r="I52" s="100"/>
      <c r="J52" s="14"/>
      <c r="K52" s="14"/>
      <c r="L52" s="14"/>
      <c r="P52" s="14"/>
    </row>
    <row r="53" spans="3:16" x14ac:dyDescent="0.3">
      <c r="C53" s="100"/>
      <c r="D53" s="115" t="s">
        <v>206</v>
      </c>
      <c r="E53" s="116">
        <f>VLOOKUP($E$56-2,'Main Backend Calculation'!$BA$7:$BF$727,6,0)</f>
        <v>3499266.6687002145</v>
      </c>
      <c r="F53" s="100"/>
      <c r="G53" s="100"/>
      <c r="H53" s="100"/>
      <c r="I53" s="100"/>
      <c r="J53" s="14"/>
      <c r="K53" s="14"/>
      <c r="L53" s="14"/>
      <c r="P53" s="14"/>
    </row>
    <row r="54" spans="3:16" x14ac:dyDescent="0.3">
      <c r="C54" s="100"/>
      <c r="D54" s="100"/>
      <c r="E54" s="101"/>
      <c r="F54" s="100"/>
      <c r="G54" s="100"/>
      <c r="H54" s="100"/>
      <c r="I54" s="100"/>
      <c r="J54" s="14"/>
      <c r="K54" s="14"/>
      <c r="L54" s="14"/>
      <c r="P54" s="14"/>
    </row>
    <row r="55" spans="3:16" x14ac:dyDescent="0.3">
      <c r="C55" s="100"/>
      <c r="D55" s="100"/>
      <c r="E55" s="101"/>
      <c r="F55" s="100"/>
      <c r="G55" s="100"/>
      <c r="H55" s="100"/>
      <c r="I55" s="100"/>
      <c r="J55" s="14"/>
      <c r="K55" s="14"/>
      <c r="L55" s="14"/>
      <c r="P55" s="14"/>
    </row>
    <row r="56" spans="3:16" x14ac:dyDescent="0.3">
      <c r="C56" s="100"/>
      <c r="D56" s="128" t="s">
        <v>207</v>
      </c>
      <c r="E56" s="101">
        <f>IFERROR(VLOOKUP($D$63,'Main Backend Calculation'!$AZ$8:$BA$727,2,0),"MORE THAN 60 YEARS")</f>
        <v>10</v>
      </c>
      <c r="F56" s="100"/>
      <c r="G56" s="100"/>
      <c r="H56" s="100"/>
      <c r="I56" s="100"/>
      <c r="J56" s="14"/>
      <c r="K56" s="14"/>
      <c r="L56" s="14"/>
      <c r="P56" s="14"/>
    </row>
    <row r="57" spans="3:16" x14ac:dyDescent="0.3">
      <c r="C57" s="100"/>
      <c r="D57" s="100"/>
      <c r="E57" s="101"/>
      <c r="F57" s="100"/>
      <c r="G57" s="100"/>
      <c r="H57" s="100"/>
      <c r="I57" s="100"/>
    </row>
    <row r="58" spans="3:16" x14ac:dyDescent="0.3">
      <c r="C58" s="100"/>
      <c r="D58" s="100"/>
      <c r="E58" s="101"/>
      <c r="F58" s="100"/>
      <c r="G58" s="100"/>
      <c r="H58" s="100"/>
      <c r="I58" s="100"/>
    </row>
    <row r="59" spans="3:16" x14ac:dyDescent="0.3">
      <c r="C59" s="100"/>
      <c r="D59" s="100"/>
      <c r="E59" s="101"/>
      <c r="F59" s="100"/>
      <c r="G59" s="100"/>
      <c r="H59" s="100"/>
      <c r="I59" s="100"/>
    </row>
    <row r="60" spans="3:16" x14ac:dyDescent="0.3">
      <c r="C60" s="100"/>
      <c r="D60" s="100"/>
      <c r="E60" s="101"/>
      <c r="F60" s="100"/>
      <c r="G60" s="100"/>
      <c r="H60" s="100"/>
      <c r="I60" s="100"/>
    </row>
    <row r="61" spans="3:16" x14ac:dyDescent="0.3">
      <c r="D61" s="14"/>
      <c r="E61" s="58"/>
      <c r="F61" s="14"/>
    </row>
    <row r="62" spans="3:16" x14ac:dyDescent="0.3">
      <c r="D62" s="122"/>
      <c r="E62" s="58"/>
      <c r="F62" s="14"/>
    </row>
    <row r="63" spans="3:16" x14ac:dyDescent="0.3">
      <c r="D63" s="14">
        <v>0</v>
      </c>
      <c r="E63" s="58"/>
      <c r="F63" s="14"/>
    </row>
    <row r="64" spans="3:16" x14ac:dyDescent="0.3">
      <c r="D64" s="14"/>
      <c r="E64" s="58"/>
      <c r="F64" s="14"/>
    </row>
    <row r="65" spans="4:6" x14ac:dyDescent="0.3">
      <c r="D65" s="14"/>
      <c r="E65" s="58"/>
      <c r="F65" s="14"/>
    </row>
    <row r="66" spans="4:6" x14ac:dyDescent="0.3">
      <c r="D66" s="14"/>
      <c r="E66" s="58"/>
      <c r="F66" s="14"/>
    </row>
    <row r="67" spans="4:6" x14ac:dyDescent="0.3">
      <c r="D67" s="14"/>
      <c r="E67" s="58"/>
      <c r="F67" s="14"/>
    </row>
    <row r="68" spans="4:6" x14ac:dyDescent="0.3">
      <c r="D68" s="14"/>
      <c r="E68" s="58"/>
      <c r="F68" s="14"/>
    </row>
    <row r="69" spans="4:6" x14ac:dyDescent="0.3">
      <c r="D69" s="14"/>
      <c r="E69" s="58"/>
      <c r="F69" s="14"/>
    </row>
    <row r="70" spans="4:6" x14ac:dyDescent="0.3">
      <c r="D70" s="14"/>
      <c r="E70" s="58"/>
      <c r="F70" s="14"/>
    </row>
    <row r="71" spans="4:6" x14ac:dyDescent="0.3">
      <c r="D71" s="14"/>
      <c r="E71" s="58"/>
      <c r="F71" s="14"/>
    </row>
    <row r="72" spans="4:6" x14ac:dyDescent="0.3">
      <c r="D72" s="14"/>
      <c r="E72" s="58"/>
      <c r="F72" s="14"/>
    </row>
    <row r="73" spans="4:6" x14ac:dyDescent="0.3">
      <c r="D73" s="14"/>
      <c r="E73" s="58"/>
      <c r="F73" s="14"/>
    </row>
    <row r="74" spans="4:6" x14ac:dyDescent="0.3">
      <c r="D74" s="14"/>
      <c r="E74" s="58"/>
      <c r="F74" s="14"/>
    </row>
    <row r="75" spans="4:6" x14ac:dyDescent="0.3">
      <c r="D75" s="14"/>
      <c r="E75" s="58"/>
      <c r="F75" s="14"/>
    </row>
    <row r="76" spans="4:6" x14ac:dyDescent="0.3">
      <c r="D76" s="14"/>
      <c r="E76" s="58"/>
      <c r="F76" s="14"/>
    </row>
    <row r="77" spans="4:6" x14ac:dyDescent="0.3">
      <c r="D77" s="14"/>
      <c r="E77" s="58"/>
      <c r="F77" s="14"/>
    </row>
    <row r="78" spans="4:6" x14ac:dyDescent="0.3">
      <c r="D78" s="14"/>
      <c r="E78" s="58"/>
      <c r="F78" s="14"/>
    </row>
    <row r="79" spans="4:6" x14ac:dyDescent="0.3">
      <c r="D79" s="14"/>
      <c r="E79" s="58"/>
      <c r="F79" s="14"/>
    </row>
    <row r="80" spans="4:6" x14ac:dyDescent="0.3">
      <c r="D80" s="14"/>
      <c r="E80" s="58"/>
      <c r="F80" s="14"/>
    </row>
    <row r="81" spans="4:6" x14ac:dyDescent="0.3">
      <c r="D81" s="14"/>
      <c r="E81" s="58"/>
      <c r="F81" s="14"/>
    </row>
    <row r="82" spans="4:6" x14ac:dyDescent="0.3">
      <c r="D82" s="14"/>
      <c r="E82" s="58"/>
      <c r="F82" s="14"/>
    </row>
    <row r="83" spans="4:6" x14ac:dyDescent="0.3">
      <c r="D83" s="14"/>
      <c r="E83" s="58"/>
      <c r="F83" s="14"/>
    </row>
    <row r="84" spans="4:6" x14ac:dyDescent="0.3">
      <c r="D84" s="14"/>
      <c r="E84" s="58"/>
      <c r="F84" s="14"/>
    </row>
    <row r="85" spans="4:6" x14ac:dyDescent="0.3">
      <c r="D85" s="14"/>
      <c r="E85" s="58"/>
      <c r="F85" s="14"/>
    </row>
    <row r="86" spans="4:6" x14ac:dyDescent="0.3">
      <c r="D86" s="14"/>
      <c r="E86" s="58"/>
      <c r="F86" s="14"/>
    </row>
    <row r="87" spans="4:6" x14ac:dyDescent="0.3">
      <c r="D87" s="14"/>
      <c r="E87" s="58"/>
      <c r="F87" s="14"/>
    </row>
    <row r="88" spans="4:6" x14ac:dyDescent="0.3">
      <c r="D88" s="14"/>
      <c r="E88" s="58"/>
      <c r="F88" s="14"/>
    </row>
    <row r="89" spans="4:6" x14ac:dyDescent="0.3">
      <c r="D89" s="14"/>
      <c r="E89" s="58"/>
      <c r="F89" s="14"/>
    </row>
    <row r="90" spans="4:6" x14ac:dyDescent="0.3">
      <c r="D90" s="14"/>
      <c r="E90" s="58"/>
      <c r="F90" s="14"/>
    </row>
    <row r="91" spans="4:6" x14ac:dyDescent="0.3">
      <c r="D91" s="14"/>
      <c r="E91" s="58"/>
      <c r="F91" s="14"/>
    </row>
    <row r="92" spans="4:6" x14ac:dyDescent="0.3">
      <c r="D92" s="14"/>
      <c r="E92" s="58"/>
      <c r="F92" s="14"/>
    </row>
    <row r="93" spans="4:6" x14ac:dyDescent="0.3">
      <c r="D93" s="14"/>
      <c r="E93" s="58"/>
      <c r="F93" s="14"/>
    </row>
    <row r="94" spans="4:6" x14ac:dyDescent="0.3">
      <c r="D94" s="14">
        <f t="shared" ref="D94:D143" si="1">D93+1</f>
        <v>1</v>
      </c>
      <c r="E94" s="58">
        <f t="shared" ref="E94:E155" si="2">$E$4+(E93+(E93*$F$7))</f>
        <v>100000</v>
      </c>
      <c r="F94" s="14">
        <f t="shared" ref="F94:F155" si="3">$E$4*(((1+$F$7)^(D94)-1)/$F$7)*(1+$F$7)</f>
        <v>101836.62433333352</v>
      </c>
    </row>
    <row r="95" spans="4:6" x14ac:dyDescent="0.3">
      <c r="D95" s="14">
        <f t="shared" si="1"/>
        <v>2</v>
      </c>
      <c r="E95" s="58">
        <f t="shared" si="2"/>
        <v>201836.62433333334</v>
      </c>
      <c r="F95" s="14">
        <f t="shared" si="3"/>
        <v>205543.60488941887</v>
      </c>
    </row>
    <row r="96" spans="4:6" x14ac:dyDescent="0.3">
      <c r="D96" s="14"/>
      <c r="E96" s="58"/>
      <c r="F96" s="14"/>
    </row>
    <row r="97" spans="4:6" x14ac:dyDescent="0.3">
      <c r="D97" s="14"/>
      <c r="E97" s="58"/>
      <c r="F97" s="14"/>
    </row>
    <row r="98" spans="4:6" x14ac:dyDescent="0.3">
      <c r="D98" s="14"/>
      <c r="E98" s="58"/>
      <c r="F98" s="14"/>
    </row>
    <row r="99" spans="4:6" x14ac:dyDescent="0.3">
      <c r="D99" s="14"/>
      <c r="E99" s="58"/>
      <c r="F99" s="14"/>
    </row>
    <row r="100" spans="4:6" x14ac:dyDescent="0.3">
      <c r="D100" s="14"/>
      <c r="E100" s="58"/>
      <c r="F100" s="14"/>
    </row>
    <row r="101" spans="4:6" x14ac:dyDescent="0.3">
      <c r="D101" s="14"/>
      <c r="E101" s="58"/>
      <c r="F101" s="14"/>
    </row>
    <row r="102" spans="4:6" x14ac:dyDescent="0.3">
      <c r="D102" s="14"/>
      <c r="E102" s="58"/>
      <c r="F102" s="14"/>
    </row>
    <row r="103" spans="4:6" x14ac:dyDescent="0.3">
      <c r="D103" s="14"/>
      <c r="E103" s="58"/>
      <c r="F103" s="14"/>
    </row>
    <row r="104" spans="4:6" x14ac:dyDescent="0.3">
      <c r="D104" s="14"/>
      <c r="E104" s="58"/>
      <c r="F104" s="14"/>
    </row>
    <row r="105" spans="4:6" x14ac:dyDescent="0.3">
      <c r="D105" s="14"/>
      <c r="E105" s="58"/>
      <c r="F105" s="14"/>
    </row>
    <row r="106" spans="4:6" x14ac:dyDescent="0.3">
      <c r="D106" s="14"/>
      <c r="E106" s="58"/>
      <c r="F106" s="14"/>
    </row>
    <row r="107" spans="4:6" x14ac:dyDescent="0.3">
      <c r="D107" s="14"/>
      <c r="E107" s="58"/>
      <c r="F107" s="14"/>
    </row>
    <row r="108" spans="4:6" x14ac:dyDescent="0.3">
      <c r="D108" s="14"/>
      <c r="E108" s="58"/>
      <c r="F108" s="14"/>
    </row>
    <row r="109" spans="4:6" x14ac:dyDescent="0.3">
      <c r="D109" s="14"/>
      <c r="E109" s="58"/>
      <c r="F109" s="14"/>
    </row>
    <row r="110" spans="4:6" x14ac:dyDescent="0.3">
      <c r="D110" s="14"/>
      <c r="E110" s="58"/>
      <c r="F110" s="14"/>
    </row>
    <row r="111" spans="4:6" x14ac:dyDescent="0.3">
      <c r="D111" s="14"/>
      <c r="E111" s="58"/>
      <c r="F111" s="14"/>
    </row>
    <row r="112" spans="4:6" x14ac:dyDescent="0.3">
      <c r="D112" s="14"/>
      <c r="E112" s="58"/>
      <c r="F112" s="14"/>
    </row>
    <row r="113" spans="4:6" x14ac:dyDescent="0.3">
      <c r="D113" s="14"/>
      <c r="E113" s="58"/>
      <c r="F113" s="14"/>
    </row>
    <row r="114" spans="4:6" x14ac:dyDescent="0.3">
      <c r="D114" s="14"/>
      <c r="E114" s="58"/>
      <c r="F114" s="14"/>
    </row>
    <row r="115" spans="4:6" x14ac:dyDescent="0.3">
      <c r="D115" s="14"/>
      <c r="E115" s="58"/>
      <c r="F115" s="14"/>
    </row>
    <row r="116" spans="4:6" x14ac:dyDescent="0.3">
      <c r="D116" s="14"/>
      <c r="E116" s="58"/>
      <c r="F116" s="14"/>
    </row>
    <row r="117" spans="4:6" x14ac:dyDescent="0.3">
      <c r="D117" s="14"/>
      <c r="E117" s="58"/>
      <c r="F117" s="14"/>
    </row>
    <row r="118" spans="4:6" x14ac:dyDescent="0.3">
      <c r="D118" s="14">
        <f t="shared" si="1"/>
        <v>1</v>
      </c>
      <c r="E118" s="58">
        <f t="shared" si="2"/>
        <v>100000</v>
      </c>
      <c r="F118" s="14">
        <f t="shared" si="3"/>
        <v>101836.62433333352</v>
      </c>
    </row>
    <row r="119" spans="4:6" x14ac:dyDescent="0.3">
      <c r="D119" s="14">
        <f t="shared" si="1"/>
        <v>2</v>
      </c>
      <c r="E119" s="58">
        <f t="shared" si="2"/>
        <v>201836.62433333334</v>
      </c>
      <c r="F119" s="14">
        <f t="shared" si="3"/>
        <v>205543.60488941887</v>
      </c>
    </row>
    <row r="120" spans="4:6" x14ac:dyDescent="0.3">
      <c r="D120" s="14">
        <f t="shared" si="1"/>
        <v>3</v>
      </c>
      <c r="E120" s="58">
        <f t="shared" si="2"/>
        <v>305543.60488941794</v>
      </c>
      <c r="F120" s="14">
        <f t="shared" si="3"/>
        <v>311155.29308576178</v>
      </c>
    </row>
    <row r="121" spans="4:6" x14ac:dyDescent="0.3">
      <c r="D121" s="14">
        <f t="shared" si="1"/>
        <v>4</v>
      </c>
      <c r="E121" s="58">
        <f t="shared" si="2"/>
        <v>411155.29308576084</v>
      </c>
      <c r="F121" s="14">
        <f t="shared" si="3"/>
        <v>418706.67124636349</v>
      </c>
    </row>
    <row r="122" spans="4:6" x14ac:dyDescent="0.3">
      <c r="D122" s="14">
        <f t="shared" si="1"/>
        <v>5</v>
      </c>
      <c r="E122" s="58">
        <f t="shared" si="2"/>
        <v>518706.67124636192</v>
      </c>
      <c r="F122" s="14">
        <f t="shared" si="3"/>
        <v>528233.36418909766</v>
      </c>
    </row>
    <row r="123" spans="4:6" x14ac:dyDescent="0.3">
      <c r="D123" s="14">
        <f t="shared" si="1"/>
        <v>6</v>
      </c>
      <c r="E123" s="58">
        <f t="shared" si="2"/>
        <v>628233.36418909591</v>
      </c>
      <c r="F123" s="14">
        <f t="shared" si="3"/>
        <v>639771.65102591354</v>
      </c>
    </row>
    <row r="124" spans="4:6" x14ac:dyDescent="0.3">
      <c r="D124" s="14">
        <f t="shared" si="1"/>
        <v>7</v>
      </c>
      <c r="E124" s="58">
        <f t="shared" si="2"/>
        <v>739771.65102591144</v>
      </c>
      <c r="F124" s="14">
        <f t="shared" si="3"/>
        <v>753358.4771797572</v>
      </c>
    </row>
    <row r="125" spans="4:6" x14ac:dyDescent="0.3">
      <c r="D125" s="14">
        <f t="shared" si="1"/>
        <v>8</v>
      </c>
      <c r="E125" s="58">
        <f t="shared" si="2"/>
        <v>853358.47717975511</v>
      </c>
      <c r="F125" s="14">
        <f t="shared" si="3"/>
        <v>869031.46662220429</v>
      </c>
    </row>
    <row r="126" spans="4:6" x14ac:dyDescent="0.3">
      <c r="D126" s="14">
        <f t="shared" si="1"/>
        <v>9</v>
      </c>
      <c r="E126" s="58">
        <f t="shared" si="2"/>
        <v>969031.46662220126</v>
      </c>
      <c r="F126" s="14">
        <f t="shared" si="3"/>
        <v>986828.93433584447</v>
      </c>
    </row>
    <row r="127" spans="4:6" x14ac:dyDescent="0.3">
      <c r="D127" s="14">
        <f t="shared" si="1"/>
        <v>10</v>
      </c>
      <c r="E127" s="58">
        <f t="shared" si="2"/>
        <v>1086828.9343358413</v>
      </c>
      <c r="F127" s="14">
        <f t="shared" si="3"/>
        <v>1106789.8990055656</v>
      </c>
    </row>
    <row r="128" spans="4:6" x14ac:dyDescent="0.3">
      <c r="D128" s="14">
        <f t="shared" si="1"/>
        <v>11</v>
      </c>
      <c r="E128" s="58">
        <f t="shared" si="2"/>
        <v>1206789.8990055607</v>
      </c>
      <c r="F128" s="14">
        <f t="shared" si="3"/>
        <v>1228954.0959429103</v>
      </c>
    </row>
    <row r="129" spans="4:6" x14ac:dyDescent="0.3">
      <c r="D129" s="14">
        <f t="shared" si="1"/>
        <v>12</v>
      </c>
      <c r="E129" s="58">
        <f t="shared" si="2"/>
        <v>1328954.0959429056</v>
      </c>
      <c r="F129" s="14">
        <f t="shared" si="3"/>
        <v>1353361.9902478289</v>
      </c>
    </row>
    <row r="130" spans="4:6" x14ac:dyDescent="0.3">
      <c r="D130" s="14">
        <f t="shared" si="1"/>
        <v>13</v>
      </c>
      <c r="E130" s="58">
        <f t="shared" si="2"/>
        <v>1453361.9902478231</v>
      </c>
      <c r="F130" s="14">
        <f t="shared" si="3"/>
        <v>1480054.7902121376</v>
      </c>
    </row>
    <row r="131" spans="4:6" x14ac:dyDescent="0.3">
      <c r="D131" s="14">
        <f t="shared" si="1"/>
        <v>14</v>
      </c>
      <c r="E131" s="58">
        <f t="shared" si="2"/>
        <v>1580054.7902121323</v>
      </c>
      <c r="F131" s="14">
        <f t="shared" si="3"/>
        <v>1609074.4609691733</v>
      </c>
    </row>
    <row r="132" spans="4:6" x14ac:dyDescent="0.3">
      <c r="D132" s="14">
        <f t="shared" si="1"/>
        <v>15</v>
      </c>
      <c r="E132" s="58">
        <f t="shared" si="2"/>
        <v>1709074.4609691673</v>
      </c>
      <c r="F132" s="14">
        <f t="shared" si="3"/>
        <v>1740463.7383941181</v>
      </c>
    </row>
    <row r="133" spans="4:6" x14ac:dyDescent="0.3">
      <c r="D133" s="14">
        <f t="shared" si="1"/>
        <v>16</v>
      </c>
      <c r="E133" s="58">
        <f t="shared" si="2"/>
        <v>1840463.7383941126</v>
      </c>
      <c r="F133" s="14">
        <f t="shared" si="3"/>
        <v>1874266.1432596429</v>
      </c>
    </row>
    <row r="134" spans="4:6" x14ac:dyDescent="0.3">
      <c r="D134" s="14">
        <f t="shared" si="1"/>
        <v>17</v>
      </c>
      <c r="E134" s="58">
        <f t="shared" si="2"/>
        <v>1974266.1432596352</v>
      </c>
      <c r="F134" s="14">
        <f t="shared" si="3"/>
        <v>2010525.995651511</v>
      </c>
    </row>
    <row r="135" spans="4:6" x14ac:dyDescent="0.3">
      <c r="D135" s="14">
        <f t="shared" si="1"/>
        <v>18</v>
      </c>
      <c r="E135" s="58">
        <f t="shared" si="2"/>
        <v>2110525.9956515031</v>
      </c>
      <c r="F135" s="14">
        <f t="shared" si="3"/>
        <v>2149288.429648974</v>
      </c>
    </row>
    <row r="136" spans="4:6" x14ac:dyDescent="0.3">
      <c r="D136" s="14">
        <f t="shared" si="1"/>
        <v>19</v>
      </c>
      <c r="E136" s="58">
        <f t="shared" si="2"/>
        <v>2249288.4296489642</v>
      </c>
      <c r="F136" s="14">
        <f t="shared" si="3"/>
        <v>2290599.4082747572</v>
      </c>
    </row>
    <row r="137" spans="4:6" x14ac:dyDescent="0.3">
      <c r="D137" s="14">
        <f t="shared" si="1"/>
        <v>20</v>
      </c>
      <c r="E137" s="58">
        <f t="shared" si="2"/>
        <v>2390599.4082747484</v>
      </c>
      <c r="F137" s="14">
        <f t="shared" si="3"/>
        <v>2434505.7387196552</v>
      </c>
    </row>
    <row r="138" spans="4:6" x14ac:dyDescent="0.3">
      <c r="D138" s="14">
        <f t="shared" si="1"/>
        <v>21</v>
      </c>
      <c r="E138" s="58">
        <f t="shared" si="2"/>
        <v>2534505.738719645</v>
      </c>
      <c r="F138" s="14">
        <f t="shared" si="3"/>
        <v>2581055.0878467108</v>
      </c>
    </row>
    <row r="139" spans="4:6" x14ac:dyDescent="0.3">
      <c r="D139" s="14">
        <f t="shared" si="1"/>
        <v>22</v>
      </c>
      <c r="E139" s="58">
        <f t="shared" si="2"/>
        <v>2681055.0878466996</v>
      </c>
      <c r="F139" s="14">
        <f t="shared" si="3"/>
        <v>2730295.9979801755</v>
      </c>
    </row>
    <row r="140" spans="4:6" x14ac:dyDescent="0.3">
      <c r="D140" s="14">
        <f t="shared" si="1"/>
        <v>23</v>
      </c>
      <c r="E140" s="58">
        <f t="shared" si="2"/>
        <v>2830295.9979801634</v>
      </c>
      <c r="F140" s="14">
        <f t="shared" si="3"/>
        <v>2882277.9029844385</v>
      </c>
    </row>
    <row r="141" spans="4:6" x14ac:dyDescent="0.3">
      <c r="D141" s="14">
        <f t="shared" si="1"/>
        <v>24</v>
      </c>
      <c r="E141" s="58">
        <f t="shared" si="2"/>
        <v>2982277.9029844268</v>
      </c>
      <c r="F141" s="14">
        <f t="shared" si="3"/>
        <v>3037051.1446382753</v>
      </c>
    </row>
    <row r="142" spans="4:6" x14ac:dyDescent="0.3">
      <c r="D142" s="14">
        <f t="shared" si="1"/>
        <v>25</v>
      </c>
      <c r="E142" s="58">
        <f t="shared" si="2"/>
        <v>3137051.1446382618</v>
      </c>
      <c r="F142" s="14">
        <f t="shared" si="3"/>
        <v>3194666.9893098134</v>
      </c>
    </row>
    <row r="143" spans="4:6" x14ac:dyDescent="0.3">
      <c r="D143" s="14">
        <f t="shared" si="1"/>
        <v>26</v>
      </c>
      <c r="E143" s="58">
        <f t="shared" si="2"/>
        <v>3294666.9893097999</v>
      </c>
      <c r="F143" s="14">
        <f t="shared" si="3"/>
        <v>3355177.6449377802</v>
      </c>
    </row>
    <row r="144" spans="4:6" x14ac:dyDescent="0.3">
      <c r="D144" s="14">
        <f>D143+1</f>
        <v>27</v>
      </c>
      <c r="E144" s="58">
        <f t="shared" si="2"/>
        <v>3455177.6449377644</v>
      </c>
      <c r="F144" s="14">
        <f t="shared" si="3"/>
        <v>3518636.2783246008</v>
      </c>
    </row>
    <row r="145" spans="4:6" x14ac:dyDescent="0.3">
      <c r="D145" s="14">
        <f>D144+1</f>
        <v>28</v>
      </c>
      <c r="E145" s="58">
        <f t="shared" si="2"/>
        <v>3618636.2783245849</v>
      </c>
      <c r="F145" s="14">
        <f t="shared" si="3"/>
        <v>3685097.0327471392</v>
      </c>
    </row>
    <row r="146" spans="4:6" x14ac:dyDescent="0.3">
      <c r="D146" s="14">
        <f>D145+1</f>
        <v>29</v>
      </c>
      <c r="E146" s="58">
        <f t="shared" si="2"/>
        <v>3785097.032747122</v>
      </c>
      <c r="F146" s="14">
        <f t="shared" si="3"/>
        <v>3854615.04589085</v>
      </c>
    </row>
    <row r="147" spans="4:6" x14ac:dyDescent="0.3">
      <c r="D147" s="14">
        <f t="shared" ref="D147:D210" si="4">D146+1</f>
        <v>30</v>
      </c>
      <c r="E147" s="58">
        <f t="shared" si="2"/>
        <v>3954615.0458908337</v>
      </c>
      <c r="F147" s="14">
        <f t="shared" si="3"/>
        <v>4027246.4681133442</v>
      </c>
    </row>
    <row r="148" spans="4:6" x14ac:dyDescent="0.3">
      <c r="D148" s="14">
        <f t="shared" si="4"/>
        <v>31</v>
      </c>
      <c r="E148" s="58">
        <f t="shared" si="2"/>
        <v>4127246.468113326</v>
      </c>
      <c r="F148" s="14">
        <f t="shared" si="3"/>
        <v>4203048.4810433527</v>
      </c>
    </row>
    <row r="149" spans="4:6" x14ac:dyDescent="0.3">
      <c r="D149" s="14">
        <f t="shared" si="4"/>
        <v>32</v>
      </c>
      <c r="E149" s="58">
        <f t="shared" si="2"/>
        <v>4303048.481043336</v>
      </c>
      <c r="F149" s="14">
        <f t="shared" si="3"/>
        <v>4382079.3165213289</v>
      </c>
    </row>
    <row r="150" spans="4:6" x14ac:dyDescent="0.3">
      <c r="D150" s="14">
        <f t="shared" si="4"/>
        <v>33</v>
      </c>
      <c r="E150" s="58">
        <f t="shared" si="2"/>
        <v>4482079.3165213084</v>
      </c>
      <c r="F150" s="14">
        <f t="shared" si="3"/>
        <v>4564398.27588786</v>
      </c>
    </row>
    <row r="151" spans="4:6" x14ac:dyDescent="0.3">
      <c r="D151" s="14">
        <f t="shared" si="4"/>
        <v>34</v>
      </c>
      <c r="E151" s="58">
        <f t="shared" si="2"/>
        <v>4664398.2758878395</v>
      </c>
      <c r="F151" s="14">
        <f t="shared" si="3"/>
        <v>4750065.749626399</v>
      </c>
    </row>
    <row r="152" spans="4:6" x14ac:dyDescent="0.3">
      <c r="D152" s="14">
        <f t="shared" si="4"/>
        <v>35</v>
      </c>
      <c r="E152" s="58">
        <f t="shared" si="2"/>
        <v>4850065.7496263757</v>
      </c>
      <c r="F152" s="14">
        <f t="shared" si="3"/>
        <v>4939143.2373667024</v>
      </c>
    </row>
    <row r="153" spans="4:6" x14ac:dyDescent="0.3">
      <c r="D153" s="14">
        <f t="shared" si="4"/>
        <v>36</v>
      </c>
      <c r="E153" s="58">
        <f t="shared" si="2"/>
        <v>5039143.2373666791</v>
      </c>
      <c r="F153" s="14">
        <f t="shared" si="3"/>
        <v>5131693.3682557018</v>
      </c>
    </row>
    <row r="154" spans="4:6" x14ac:dyDescent="0.3">
      <c r="D154" s="14">
        <f t="shared" si="4"/>
        <v>37</v>
      </c>
      <c r="E154" s="58">
        <f t="shared" si="2"/>
        <v>5231693.3682556767</v>
      </c>
      <c r="F154" s="14">
        <f t="shared" si="3"/>
        <v>5327779.9217024725</v>
      </c>
    </row>
    <row r="155" spans="4:6" x14ac:dyDescent="0.3">
      <c r="D155" s="14">
        <f t="shared" si="4"/>
        <v>38</v>
      </c>
      <c r="E155" s="58">
        <f t="shared" si="2"/>
        <v>5427779.9217024464</v>
      </c>
      <c r="F155" s="14">
        <f t="shared" si="3"/>
        <v>5527467.8485042416</v>
      </c>
    </row>
    <row r="156" spans="4:6" x14ac:dyDescent="0.3">
      <c r="D156" s="14">
        <f t="shared" si="4"/>
        <v>39</v>
      </c>
      <c r="E156" s="58">
        <f t="shared" ref="E156:E219" si="5">$E$4+(E155+(E155*$F$7))</f>
        <v>5627467.8485042145</v>
      </c>
      <c r="F156" s="14">
        <f t="shared" ref="F156:F219" si="6">$E$4*(((1+$F$7)^(D156)-1)/$F$7)*(1+$F$7)</f>
        <v>5730823.2923603812</v>
      </c>
    </row>
    <row r="157" spans="4:6" x14ac:dyDescent="0.3">
      <c r="D157" s="14">
        <f t="shared" si="4"/>
        <v>40</v>
      </c>
      <c r="E157" s="58">
        <f t="shared" si="5"/>
        <v>5830823.2923603524</v>
      </c>
      <c r="F157" s="14">
        <f t="shared" si="6"/>
        <v>5937913.6117815413</v>
      </c>
    </row>
    <row r="158" spans="4:6" x14ac:dyDescent="0.3">
      <c r="D158" s="14">
        <f t="shared" si="4"/>
        <v>41</v>
      </c>
      <c r="E158" s="58">
        <f t="shared" si="5"/>
        <v>6037913.6117815105</v>
      </c>
      <c r="F158" s="14">
        <f t="shared" si="6"/>
        <v>6148807.402401167</v>
      </c>
    </row>
    <row r="159" spans="4:6" x14ac:dyDescent="0.3">
      <c r="D159" s="14">
        <f t="shared" si="4"/>
        <v>42</v>
      </c>
      <c r="E159" s="58">
        <f t="shared" si="5"/>
        <v>6248807.4024011353</v>
      </c>
      <c r="F159" s="14">
        <f t="shared" si="6"/>
        <v>6363574.5196968047</v>
      </c>
    </row>
    <row r="160" spans="4:6" x14ac:dyDescent="0.3">
      <c r="D160" s="14">
        <f t="shared" si="4"/>
        <v>43</v>
      </c>
      <c r="E160" s="58">
        <f t="shared" si="5"/>
        <v>6463574.5196967693</v>
      </c>
      <c r="F160" s="14">
        <f t="shared" si="6"/>
        <v>6582286.1021286864</v>
      </c>
    </row>
    <row r="161" spans="4:6" x14ac:dyDescent="0.3">
      <c r="D161" s="14">
        <f t="shared" si="4"/>
        <v>44</v>
      </c>
      <c r="E161" s="58">
        <f t="shared" si="5"/>
        <v>6682286.1021286529</v>
      </c>
      <c r="F161" s="14">
        <f t="shared" si="6"/>
        <v>6805014.5947033353</v>
      </c>
    </row>
    <row r="162" spans="4:6" x14ac:dyDescent="0.3">
      <c r="D162" s="14">
        <f t="shared" si="4"/>
        <v>45</v>
      </c>
      <c r="E162" s="58">
        <f t="shared" si="5"/>
        <v>6905014.594703299</v>
      </c>
      <c r="F162" s="14">
        <f t="shared" si="6"/>
        <v>7031833.7729698755</v>
      </c>
    </row>
    <row r="163" spans="4:6" x14ac:dyDescent="0.3">
      <c r="D163" s="14">
        <f t="shared" si="4"/>
        <v>46</v>
      </c>
      <c r="E163" s="58">
        <f t="shared" si="5"/>
        <v>7131833.7729698382</v>
      </c>
      <c r="F163" s="14">
        <f t="shared" si="6"/>
        <v>7262818.7674571257</v>
      </c>
    </row>
    <row r="164" spans="4:6" x14ac:dyDescent="0.3">
      <c r="D164" s="14">
        <f t="shared" si="4"/>
        <v>47</v>
      </c>
      <c r="E164" s="58">
        <f t="shared" si="5"/>
        <v>7362818.7674570866</v>
      </c>
      <c r="F164" s="14">
        <f t="shared" si="6"/>
        <v>7498046.0885594748</v>
      </c>
    </row>
    <row r="165" spans="4:6" x14ac:dyDescent="0.3">
      <c r="D165" s="14">
        <f t="shared" si="4"/>
        <v>48</v>
      </c>
      <c r="E165" s="58">
        <f t="shared" si="5"/>
        <v>7598046.0885594366</v>
      </c>
      <c r="F165" s="14">
        <f t="shared" si="6"/>
        <v>7737593.6518798424</v>
      </c>
    </row>
    <row r="166" spans="4:6" x14ac:dyDescent="0.3">
      <c r="D166" s="14">
        <f t="shared" si="4"/>
        <v>49</v>
      </c>
      <c r="E166" s="58">
        <f t="shared" si="5"/>
        <v>7837593.6518798005</v>
      </c>
      <c r="F166" s="14">
        <f t="shared" si="6"/>
        <v>7981540.804038058</v>
      </c>
    </row>
    <row r="167" spans="4:6" x14ac:dyDescent="0.3">
      <c r="D167" s="14">
        <f t="shared" si="4"/>
        <v>50</v>
      </c>
      <c r="E167" s="58">
        <f t="shared" si="5"/>
        <v>8081540.8040380133</v>
      </c>
      <c r="F167" s="14">
        <f t="shared" si="6"/>
        <v>8229968.3489532853</v>
      </c>
    </row>
    <row r="168" spans="4:6" x14ac:dyDescent="0.3">
      <c r="D168" s="14">
        <f t="shared" si="4"/>
        <v>51</v>
      </c>
      <c r="E168" s="58">
        <f t="shared" si="5"/>
        <v>8329968.3489532378</v>
      </c>
      <c r="F168" s="14">
        <f t="shared" si="6"/>
        <v>8482958.5746091269</v>
      </c>
    </row>
    <row r="169" spans="4:6" x14ac:dyDescent="0.3">
      <c r="D169" s="14">
        <f t="shared" si="4"/>
        <v>52</v>
      </c>
      <c r="E169" s="58">
        <f t="shared" si="5"/>
        <v>8582958.5746090785</v>
      </c>
      <c r="F169" s="14">
        <f t="shared" si="6"/>
        <v>8740595.2803103179</v>
      </c>
    </row>
    <row r="170" spans="4:6" x14ac:dyDescent="0.3">
      <c r="D170" s="14">
        <f t="shared" si="4"/>
        <v>53</v>
      </c>
      <c r="E170" s="58">
        <f t="shared" si="5"/>
        <v>8840595.2803102694</v>
      </c>
      <c r="F170" s="14">
        <f t="shared" si="6"/>
        <v>9002963.8044400178</v>
      </c>
    </row>
    <row r="171" spans="4:6" x14ac:dyDescent="0.3">
      <c r="D171" s="14">
        <f t="shared" si="4"/>
        <v>54</v>
      </c>
      <c r="E171" s="58">
        <f t="shared" si="5"/>
        <v>9102963.8044399656</v>
      </c>
      <c r="F171" s="14">
        <f t="shared" si="6"/>
        <v>9270151.052726889</v>
      </c>
    </row>
    <row r="172" spans="4:6" x14ac:dyDescent="0.3">
      <c r="D172" s="14">
        <f t="shared" si="4"/>
        <v>55</v>
      </c>
      <c r="E172" s="58">
        <f t="shared" si="5"/>
        <v>9370151.052726835</v>
      </c>
      <c r="F172" s="14">
        <f t="shared" si="6"/>
        <v>9542245.5270313583</v>
      </c>
    </row>
    <row r="173" spans="4:6" x14ac:dyDescent="0.3">
      <c r="D173" s="14">
        <f t="shared" si="4"/>
        <v>56</v>
      </c>
      <c r="E173" s="58">
        <f t="shared" si="5"/>
        <v>9642245.5270313062</v>
      </c>
      <c r="F173" s="14">
        <f t="shared" si="6"/>
        <v>9819337.3546605669</v>
      </c>
    </row>
    <row r="174" spans="4:6" x14ac:dyDescent="0.3">
      <c r="D174" s="14">
        <f t="shared" si="4"/>
        <v>57</v>
      </c>
      <c r="E174" s="58">
        <f t="shared" si="5"/>
        <v>9919337.3546605073</v>
      </c>
      <c r="F174" s="14">
        <f t="shared" si="6"/>
        <v>10101518.318221685</v>
      </c>
    </row>
    <row r="175" spans="4:6" x14ac:dyDescent="0.3">
      <c r="D175" s="14">
        <f t="shared" si="4"/>
        <v>58</v>
      </c>
      <c r="E175" s="58">
        <f t="shared" si="5"/>
        <v>10201518.318221625</v>
      </c>
      <c r="F175" s="14">
        <f t="shared" si="6"/>
        <v>10388881.886023603</v>
      </c>
    </row>
    <row r="176" spans="4:6" x14ac:dyDescent="0.3">
      <c r="D176" s="14">
        <f t="shared" si="4"/>
        <v>59</v>
      </c>
      <c r="E176" s="58">
        <f t="shared" si="5"/>
        <v>10488881.88602354</v>
      </c>
      <c r="F176" s="14">
        <f t="shared" si="6"/>
        <v>10681523.243036905</v>
      </c>
    </row>
    <row r="177" spans="4:6" x14ac:dyDescent="0.3">
      <c r="D177" s="14">
        <f t="shared" si="4"/>
        <v>60</v>
      </c>
      <c r="E177" s="58">
        <f t="shared" si="5"/>
        <v>10781523.24303684</v>
      </c>
      <c r="F177" s="14">
        <f t="shared" si="6"/>
        <v>10979539.322422512</v>
      </c>
    </row>
    <row r="178" spans="4:6" x14ac:dyDescent="0.3">
      <c r="D178" s="14">
        <f t="shared" si="4"/>
        <v>61</v>
      </c>
      <c r="E178" s="58">
        <f t="shared" si="5"/>
        <v>11079539.322422443</v>
      </c>
      <c r="F178" s="14">
        <f t="shared" si="6"/>
        <v>11283028.837639358</v>
      </c>
    </row>
    <row r="179" spans="4:6" x14ac:dyDescent="0.3">
      <c r="D179" s="14">
        <f t="shared" si="4"/>
        <v>62</v>
      </c>
      <c r="E179" s="58">
        <f t="shared" si="5"/>
        <v>11383028.837639289</v>
      </c>
      <c r="F179" s="14">
        <f t="shared" si="6"/>
        <v>11592092.315141795</v>
      </c>
    </row>
    <row r="180" spans="4:6" x14ac:dyDescent="0.3">
      <c r="D180" s="14">
        <f t="shared" si="4"/>
        <v>63</v>
      </c>
      <c r="E180" s="58">
        <f t="shared" si="5"/>
        <v>11692092.315141723</v>
      </c>
      <c r="F180" s="14">
        <f t="shared" si="6"/>
        <v>11906832.127677485</v>
      </c>
    </row>
    <row r="181" spans="4:6" x14ac:dyDescent="0.3">
      <c r="D181" s="14">
        <f t="shared" si="4"/>
        <v>64</v>
      </c>
      <c r="E181" s="58">
        <f t="shared" si="5"/>
        <v>12006832.127677413</v>
      </c>
      <c r="F181" s="14">
        <f t="shared" si="6"/>
        <v>12227352.528196901</v>
      </c>
    </row>
    <row r="182" spans="4:6" x14ac:dyDescent="0.3">
      <c r="D182" s="14">
        <f t="shared" si="4"/>
        <v>65</v>
      </c>
      <c r="E182" s="58">
        <f t="shared" si="5"/>
        <v>12327352.528196821</v>
      </c>
      <c r="F182" s="14">
        <f t="shared" si="6"/>
        <v>12553759.684385546</v>
      </c>
    </row>
    <row r="183" spans="4:6" x14ac:dyDescent="0.3">
      <c r="D183" s="14">
        <f t="shared" si="4"/>
        <v>66</v>
      </c>
      <c r="E183" s="58">
        <f t="shared" si="5"/>
        <v>12653759.684385465</v>
      </c>
      <c r="F183" s="14">
        <f t="shared" si="6"/>
        <v>12886161.713830497</v>
      </c>
    </row>
    <row r="184" spans="4:6" x14ac:dyDescent="0.3">
      <c r="D184" s="14">
        <f t="shared" si="4"/>
        <v>67</v>
      </c>
      <c r="E184" s="58">
        <f t="shared" si="5"/>
        <v>12986161.713830411</v>
      </c>
      <c r="F184" s="14">
        <f t="shared" si="6"/>
        <v>13224668.719832726</v>
      </c>
    </row>
    <row r="185" spans="4:6" x14ac:dyDescent="0.3">
      <c r="D185" s="14">
        <f t="shared" si="4"/>
        <v>68</v>
      </c>
      <c r="E185" s="58">
        <f t="shared" si="5"/>
        <v>13324668.719832638</v>
      </c>
      <c r="F185" s="14">
        <f t="shared" si="6"/>
        <v>13569392.827877229</v>
      </c>
    </row>
    <row r="186" spans="4:6" x14ac:dyDescent="0.3">
      <c r="D186" s="14">
        <f t="shared" si="4"/>
        <v>69</v>
      </c>
      <c r="E186" s="58">
        <f t="shared" si="5"/>
        <v>13669392.82787714</v>
      </c>
      <c r="F186" s="14">
        <f t="shared" si="6"/>
        <v>13920448.222772945</v>
      </c>
    </row>
    <row r="187" spans="4:6" x14ac:dyDescent="0.3">
      <c r="D187" s="14">
        <f t="shared" si="4"/>
        <v>70</v>
      </c>
      <c r="E187" s="58">
        <f t="shared" si="5"/>
        <v>14020448.222772853</v>
      </c>
      <c r="F187" s="14">
        <f t="shared" si="6"/>
        <v>14277951.186474795</v>
      </c>
    </row>
    <row r="188" spans="4:6" x14ac:dyDescent="0.3">
      <c r="D188" s="14">
        <f t="shared" si="4"/>
        <v>71</v>
      </c>
      <c r="E188" s="58">
        <f t="shared" si="5"/>
        <v>14377951.186474701</v>
      </c>
      <c r="F188" s="14">
        <f t="shared" si="6"/>
        <v>14642020.136600379</v>
      </c>
    </row>
    <row r="189" spans="4:6" x14ac:dyDescent="0.3">
      <c r="D189" s="14">
        <f t="shared" si="4"/>
        <v>72</v>
      </c>
      <c r="E189" s="58">
        <f t="shared" si="5"/>
        <v>14742020.136600284</v>
      </c>
      <c r="F189" s="14">
        <f t="shared" si="6"/>
        <v>15012775.665654086</v>
      </c>
    </row>
    <row r="190" spans="4:6" x14ac:dyDescent="0.3">
      <c r="D190" s="14">
        <f t="shared" si="4"/>
        <v>73</v>
      </c>
      <c r="E190" s="58">
        <f t="shared" si="5"/>
        <v>15112775.665653985</v>
      </c>
      <c r="F190" s="14">
        <f t="shared" si="6"/>
        <v>15390340.580971565</v>
      </c>
    </row>
    <row r="191" spans="4:6" x14ac:dyDescent="0.3">
      <c r="D191" s="14">
        <f t="shared" si="4"/>
        <v>74</v>
      </c>
      <c r="E191" s="58">
        <f t="shared" si="5"/>
        <v>15490340.580971465</v>
      </c>
      <c r="F191" s="14">
        <f t="shared" si="6"/>
        <v>15774839.945397902</v>
      </c>
    </row>
    <row r="192" spans="4:6" x14ac:dyDescent="0.3">
      <c r="D192" s="14">
        <f t="shared" si="4"/>
        <v>75</v>
      </c>
      <c r="E192" s="58">
        <f t="shared" si="5"/>
        <v>15874839.945397794</v>
      </c>
      <c r="F192" s="14">
        <f t="shared" si="6"/>
        <v>16166401.118712803</v>
      </c>
    </row>
    <row r="193" spans="4:6" x14ac:dyDescent="0.3">
      <c r="D193" s="14">
        <f t="shared" si="4"/>
        <v>76</v>
      </c>
      <c r="E193" s="58">
        <f t="shared" si="5"/>
        <v>16266401.11871269</v>
      </c>
      <c r="F193" s="14">
        <f t="shared" si="6"/>
        <v>16565153.799816687</v>
      </c>
    </row>
    <row r="194" spans="4:6" x14ac:dyDescent="0.3">
      <c r="D194" s="14">
        <f t="shared" si="4"/>
        <v>77</v>
      </c>
      <c r="E194" s="58">
        <f t="shared" si="5"/>
        <v>16665153.799816573</v>
      </c>
      <c r="F194" s="14">
        <f t="shared" si="6"/>
        <v>16971230.06969155</v>
      </c>
    </row>
    <row r="195" spans="4:6" x14ac:dyDescent="0.3">
      <c r="D195" s="14">
        <f t="shared" si="4"/>
        <v>78</v>
      </c>
      <c r="E195" s="58">
        <f t="shared" si="5"/>
        <v>17071230.069691427</v>
      </c>
      <c r="F195" s="14">
        <f t="shared" si="6"/>
        <v>17384764.435150821</v>
      </c>
    </row>
    <row r="196" spans="4:6" x14ac:dyDescent="0.3">
      <c r="D196" s="14">
        <f t="shared" si="4"/>
        <v>79</v>
      </c>
      <c r="E196" s="58">
        <f t="shared" si="5"/>
        <v>17484764.435150698</v>
      </c>
      <c r="F196" s="14">
        <f t="shared" si="6"/>
        <v>17805893.873392809</v>
      </c>
    </row>
    <row r="197" spans="4:6" x14ac:dyDescent="0.3">
      <c r="D197" s="14">
        <f t="shared" si="4"/>
        <v>80</v>
      </c>
      <c r="E197" s="58">
        <f t="shared" si="5"/>
        <v>17905893.873392686</v>
      </c>
      <c r="F197" s="14">
        <f t="shared" si="6"/>
        <v>18234757.877372392</v>
      </c>
    </row>
    <row r="198" spans="4:6" x14ac:dyDescent="0.3">
      <c r="D198" s="14">
        <f t="shared" si="4"/>
        <v>81</v>
      </c>
      <c r="E198" s="58">
        <f t="shared" si="5"/>
        <v>18334757.877372257</v>
      </c>
      <c r="F198" s="14">
        <f t="shared" si="6"/>
        <v>18671498.502005965</v>
      </c>
    </row>
    <row r="199" spans="4:6" x14ac:dyDescent="0.3">
      <c r="D199" s="14">
        <f t="shared" si="4"/>
        <v>82</v>
      </c>
      <c r="E199" s="58">
        <f t="shared" si="5"/>
        <v>18771498.502005827</v>
      </c>
      <c r="F199" s="14">
        <f t="shared" si="6"/>
        <v>19116260.41122511</v>
      </c>
    </row>
    <row r="200" spans="4:6" x14ac:dyDescent="0.3">
      <c r="D200" s="14">
        <f t="shared" si="4"/>
        <v>83</v>
      </c>
      <c r="E200" s="58">
        <f t="shared" si="5"/>
        <v>19216260.411224969</v>
      </c>
      <c r="F200" s="14">
        <f t="shared" si="6"/>
        <v>19569190.925894372</v>
      </c>
    </row>
    <row r="201" spans="4:6" x14ac:dyDescent="0.3">
      <c r="D201" s="14">
        <f t="shared" si="4"/>
        <v>84</v>
      </c>
      <c r="E201" s="58">
        <f t="shared" si="5"/>
        <v>19669190.925894227</v>
      </c>
      <c r="F201" s="14">
        <f t="shared" si="6"/>
        <v>20030440.072609141</v>
      </c>
    </row>
    <row r="202" spans="4:6" x14ac:dyDescent="0.3">
      <c r="D202" s="14">
        <f t="shared" si="4"/>
        <v>85</v>
      </c>
      <c r="E202" s="58">
        <f t="shared" si="5"/>
        <v>20130440.072608992</v>
      </c>
      <c r="F202" s="14">
        <f t="shared" si="6"/>
        <v>20500160.633389767</v>
      </c>
    </row>
    <row r="203" spans="4:6" x14ac:dyDescent="0.3">
      <c r="D203" s="14">
        <f t="shared" si="4"/>
        <v>86</v>
      </c>
      <c r="E203" s="58">
        <f t="shared" si="5"/>
        <v>20600160.633389615</v>
      </c>
      <c r="F203" s="14">
        <f t="shared" si="6"/>
        <v>20978508.196288358</v>
      </c>
    </row>
    <row r="204" spans="4:6" x14ac:dyDescent="0.3">
      <c r="D204" s="14">
        <f t="shared" si="4"/>
        <v>87</v>
      </c>
      <c r="E204" s="58">
        <f t="shared" si="5"/>
        <v>21078508.196288202</v>
      </c>
      <c r="F204" s="14">
        <f t="shared" si="6"/>
        <v>21465641.206925053</v>
      </c>
    </row>
    <row r="205" spans="4:6" x14ac:dyDescent="0.3">
      <c r="D205" s="14">
        <f t="shared" si="4"/>
        <v>88</v>
      </c>
      <c r="E205" s="58">
        <f t="shared" si="5"/>
        <v>21565641.206924893</v>
      </c>
      <c r="F205" s="14">
        <f t="shared" si="6"/>
        <v>21961721.020970803</v>
      </c>
    </row>
    <row r="206" spans="4:6" x14ac:dyDescent="0.3">
      <c r="D206" s="14">
        <f t="shared" si="4"/>
        <v>89</v>
      </c>
      <c r="E206" s="58">
        <f t="shared" si="5"/>
        <v>22061721.020970635</v>
      </c>
      <c r="F206" s="14">
        <f t="shared" si="6"/>
        <v>22466911.957594063</v>
      </c>
    </row>
    <row r="207" spans="4:6" x14ac:dyDescent="0.3">
      <c r="D207" s="14">
        <f t="shared" si="4"/>
        <v>90</v>
      </c>
      <c r="E207" s="58">
        <f t="shared" si="5"/>
        <v>22566911.957593895</v>
      </c>
      <c r="F207" s="14">
        <f t="shared" si="6"/>
        <v>22981381.353889156</v>
      </c>
    </row>
    <row r="208" spans="4:6" x14ac:dyDescent="0.3">
      <c r="D208" s="14">
        <f t="shared" si="4"/>
        <v>91</v>
      </c>
      <c r="E208" s="58">
        <f t="shared" si="5"/>
        <v>23081381.353888974</v>
      </c>
      <c r="F208" s="14">
        <f t="shared" si="6"/>
        <v>23505299.620304145</v>
      </c>
    </row>
    <row r="209" spans="4:6" x14ac:dyDescent="0.3">
      <c r="D209" s="14">
        <f t="shared" si="4"/>
        <v>92</v>
      </c>
      <c r="E209" s="58">
        <f t="shared" si="5"/>
        <v>23605299.620303962</v>
      </c>
      <c r="F209" s="14">
        <f t="shared" si="6"/>
        <v>24038840.297086891</v>
      </c>
    </row>
    <row r="210" spans="4:6" x14ac:dyDescent="0.3">
      <c r="D210" s="14">
        <f t="shared" si="4"/>
        <v>93</v>
      </c>
      <c r="E210" s="58">
        <f t="shared" si="5"/>
        <v>24138840.297086705</v>
      </c>
      <c r="F210" s="14">
        <f t="shared" si="6"/>
        <v>24582180.111767661</v>
      </c>
    </row>
    <row r="211" spans="4:6" x14ac:dyDescent="0.3">
      <c r="D211" s="14">
        <f t="shared" ref="D211:D216" si="7">D210+1</f>
        <v>94</v>
      </c>
      <c r="E211" s="58">
        <f t="shared" si="5"/>
        <v>24682180.111767471</v>
      </c>
      <c r="F211" s="14">
        <f t="shared" si="6"/>
        <v>25135499.03769755</v>
      </c>
    </row>
    <row r="212" spans="4:6" x14ac:dyDescent="0.3">
      <c r="D212" s="14">
        <f t="shared" si="7"/>
        <v>95</v>
      </c>
      <c r="E212" s="58">
        <f t="shared" si="5"/>
        <v>25235499.037697352</v>
      </c>
      <c r="F212" s="14">
        <f t="shared" si="6"/>
        <v>25698980.353661999</v>
      </c>
    </row>
    <row r="213" spans="4:6" x14ac:dyDescent="0.3">
      <c r="D213" s="14">
        <f t="shared" si="7"/>
        <v>96</v>
      </c>
      <c r="E213" s="58">
        <f t="shared" si="5"/>
        <v>25798980.353661802</v>
      </c>
      <c r="F213" s="14">
        <f t="shared" si="6"/>
        <v>26272810.704589255</v>
      </c>
    </row>
    <row r="214" spans="4:6" x14ac:dyDescent="0.3">
      <c r="D214" s="14">
        <f t="shared" si="7"/>
        <v>97</v>
      </c>
      <c r="E214" s="58">
        <f t="shared" si="5"/>
        <v>26372810.704589039</v>
      </c>
      <c r="F214" s="14">
        <f t="shared" si="6"/>
        <v>26857180.163373679</v>
      </c>
    </row>
    <row r="215" spans="4:6" x14ac:dyDescent="0.3">
      <c r="D215" s="14">
        <f t="shared" si="7"/>
        <v>98</v>
      </c>
      <c r="E215" s="58">
        <f t="shared" si="5"/>
        <v>26957180.163373459</v>
      </c>
      <c r="F215" s="14">
        <f t="shared" si="6"/>
        <v>27452282.293834712</v>
      </c>
    </row>
    <row r="216" spans="4:6" x14ac:dyDescent="0.3">
      <c r="D216" s="14">
        <f t="shared" si="7"/>
        <v>99</v>
      </c>
      <c r="E216" s="58">
        <f t="shared" si="5"/>
        <v>27552282.293834481</v>
      </c>
      <c r="F216" s="14">
        <f t="shared" si="6"/>
        <v>28058314.214831971</v>
      </c>
    </row>
    <row r="217" spans="4:6" x14ac:dyDescent="0.3">
      <c r="D217" s="14">
        <f>D216+1</f>
        <v>100</v>
      </c>
      <c r="E217" s="58">
        <f t="shared" si="5"/>
        <v>28158314.214831736</v>
      </c>
      <c r="F217" s="14">
        <f t="shared" si="6"/>
        <v>28675476.665558033</v>
      </c>
    </row>
    <row r="218" spans="4:6" x14ac:dyDescent="0.3">
      <c r="D218" s="14">
        <f t="shared" ref="D218:D281" si="8">D217+1</f>
        <v>101</v>
      </c>
      <c r="E218" s="58">
        <f t="shared" si="5"/>
        <v>28775476.665557794</v>
      </c>
      <c r="F218" s="14">
        <f t="shared" si="6"/>
        <v>29303974.072030328</v>
      </c>
    </row>
    <row r="219" spans="4:6" x14ac:dyDescent="0.3">
      <c r="D219" s="14">
        <f t="shared" si="8"/>
        <v>102</v>
      </c>
      <c r="E219" s="58">
        <f t="shared" si="5"/>
        <v>29403974.072030082</v>
      </c>
      <c r="F219" s="14">
        <f t="shared" si="6"/>
        <v>29944014.614804268</v>
      </c>
    </row>
    <row r="220" spans="4:6" x14ac:dyDescent="0.3">
      <c r="D220" s="14">
        <f t="shared" si="8"/>
        <v>103</v>
      </c>
      <c r="E220" s="58">
        <f t="shared" ref="E220:E283" si="9">$E$4+(E219+(E219*$F$7))</f>
        <v>30044014.614804011</v>
      </c>
      <c r="F220" s="14">
        <f t="shared" ref="F220:F283" si="10">$E$4*(((1+$F$7)^(D220)-1)/$F$7)*(1+$F$7)</f>
        <v>30595810.297929987</v>
      </c>
    </row>
    <row r="221" spans="4:6" x14ac:dyDescent="0.3">
      <c r="D221" s="14">
        <f t="shared" si="8"/>
        <v>104</v>
      </c>
      <c r="E221" s="58">
        <f t="shared" si="9"/>
        <v>30695810.297929723</v>
      </c>
      <c r="F221" s="14">
        <f t="shared" si="10"/>
        <v>31259577.019175615</v>
      </c>
    </row>
    <row r="222" spans="4:6" x14ac:dyDescent="0.3">
      <c r="D222" s="14">
        <f t="shared" si="8"/>
        <v>105</v>
      </c>
      <c r="E222" s="58">
        <f t="shared" si="9"/>
        <v>31359577.019175339</v>
      </c>
      <c r="F222" s="14">
        <f t="shared" si="10"/>
        <v>31935534.6415402</v>
      </c>
    </row>
    <row r="223" spans="4:6" x14ac:dyDescent="0.3">
      <c r="D223" s="14">
        <f t="shared" si="8"/>
        <v>106</v>
      </c>
      <c r="E223" s="58">
        <f t="shared" si="9"/>
        <v>32035534.64153992</v>
      </c>
      <c r="F223" s="14">
        <f t="shared" si="10"/>
        <v>32623907.066080168</v>
      </c>
    </row>
    <row r="224" spans="4:6" x14ac:dyDescent="0.3">
      <c r="D224" s="14">
        <f t="shared" si="8"/>
        <v>107</v>
      </c>
      <c r="E224" s="58">
        <f t="shared" si="9"/>
        <v>32723907.06607987</v>
      </c>
      <c r="F224" s="14">
        <f t="shared" si="10"/>
        <v>33324922.306073178</v>
      </c>
    </row>
    <row r="225" spans="4:6" x14ac:dyDescent="0.3">
      <c r="D225" s="14">
        <f t="shared" si="8"/>
        <v>108</v>
      </c>
      <c r="E225" s="58">
        <f t="shared" si="9"/>
        <v>33424922.30607288</v>
      </c>
      <c r="F225" s="14">
        <f t="shared" si="10"/>
        <v>34038812.562544286</v>
      </c>
    </row>
    <row r="226" spans="4:6" x14ac:dyDescent="0.3">
      <c r="D226" s="14">
        <f t="shared" si="8"/>
        <v>109</v>
      </c>
      <c r="E226" s="58">
        <f t="shared" si="9"/>
        <v>34138812.562543973</v>
      </c>
      <c r="F226" s="14">
        <f t="shared" si="10"/>
        <v>34765814.301179022</v>
      </c>
    </row>
    <row r="227" spans="4:6" x14ac:dyDescent="0.3">
      <c r="D227" s="14">
        <f t="shared" si="8"/>
        <v>110</v>
      </c>
      <c r="E227" s="58">
        <f t="shared" si="9"/>
        <v>34865814.301178716</v>
      </c>
      <c r="F227" s="14">
        <f t="shared" si="10"/>
        <v>35506168.330649301</v>
      </c>
    </row>
    <row r="228" spans="4:6" x14ac:dyDescent="0.3">
      <c r="D228" s="14">
        <f t="shared" si="8"/>
        <v>111</v>
      </c>
      <c r="E228" s="58">
        <f t="shared" si="9"/>
        <v>35606168.330648981</v>
      </c>
      <c r="F228" s="14">
        <f t="shared" si="10"/>
        <v>36260119.882377625</v>
      </c>
    </row>
    <row r="229" spans="4:6" x14ac:dyDescent="0.3">
      <c r="D229" s="14">
        <f t="shared" si="8"/>
        <v>112</v>
      </c>
      <c r="E229" s="58">
        <f t="shared" si="9"/>
        <v>36360119.882377304</v>
      </c>
      <c r="F229" s="14">
        <f t="shared" si="10"/>
        <v>37027918.69176656</v>
      </c>
    </row>
    <row r="230" spans="4:6" x14ac:dyDescent="0.3">
      <c r="D230" s="14">
        <f t="shared" si="8"/>
        <v>113</v>
      </c>
      <c r="E230" s="58">
        <f t="shared" si="9"/>
        <v>37127918.691766217</v>
      </c>
      <c r="F230" s="14">
        <f t="shared" si="10"/>
        <v>37809819.080919757</v>
      </c>
    </row>
    <row r="231" spans="4:6" x14ac:dyDescent="0.3">
      <c r="D231" s="14">
        <f t="shared" si="8"/>
        <v>114</v>
      </c>
      <c r="E231" s="58">
        <f t="shared" si="9"/>
        <v>37909819.080919407</v>
      </c>
      <c r="F231" s="14">
        <f t="shared" si="10"/>
        <v>38606080.042882584</v>
      </c>
    </row>
    <row r="232" spans="4:6" x14ac:dyDescent="0.3">
      <c r="D232" s="14">
        <f t="shared" si="8"/>
        <v>115</v>
      </c>
      <c r="E232" s="58">
        <f t="shared" si="9"/>
        <v>38706080.042882219</v>
      </c>
      <c r="F232" s="14">
        <f t="shared" si="10"/>
        <v>39416965.327429637</v>
      </c>
    </row>
    <row r="233" spans="4:6" x14ac:dyDescent="0.3">
      <c r="D233" s="14">
        <f t="shared" si="8"/>
        <v>116</v>
      </c>
      <c r="E233" s="58">
        <f t="shared" si="9"/>
        <v>39516965.327429272</v>
      </c>
      <c r="F233" s="14">
        <f t="shared" si="10"/>
        <v>40242743.528428108</v>
      </c>
    </row>
    <row r="234" spans="4:6" x14ac:dyDescent="0.3">
      <c r="D234" s="14">
        <f t="shared" si="8"/>
        <v>117</v>
      </c>
      <c r="E234" s="58">
        <f t="shared" si="9"/>
        <v>40342743.528427735</v>
      </c>
      <c r="F234" s="14">
        <f t="shared" si="10"/>
        <v>41083688.172805481</v>
      </c>
    </row>
    <row r="235" spans="4:6" x14ac:dyDescent="0.3">
      <c r="D235" s="14">
        <f t="shared" si="8"/>
        <v>118</v>
      </c>
      <c r="E235" s="58">
        <f t="shared" si="9"/>
        <v>41183688.172805101</v>
      </c>
      <c r="F235" s="14">
        <f t="shared" si="10"/>
        <v>41940077.811151348</v>
      </c>
    </row>
    <row r="236" spans="4:6" x14ac:dyDescent="0.3">
      <c r="D236" s="14">
        <f t="shared" si="8"/>
        <v>119</v>
      </c>
      <c r="E236" s="58">
        <f t="shared" si="9"/>
        <v>42040077.811150961</v>
      </c>
      <c r="F236" s="14">
        <f t="shared" si="10"/>
        <v>42812196.109983221</v>
      </c>
    </row>
    <row r="237" spans="4:6" x14ac:dyDescent="0.3">
      <c r="D237" s="14">
        <f t="shared" si="8"/>
        <v>120</v>
      </c>
      <c r="E237" s="58">
        <f t="shared" si="9"/>
        <v>42912196.109982826</v>
      </c>
      <c r="F237" s="14">
        <f t="shared" si="10"/>
        <v>43700331.945706911</v>
      </c>
    </row>
    <row r="238" spans="4:6" x14ac:dyDescent="0.3">
      <c r="D238" s="14">
        <f t="shared" si="8"/>
        <v>121</v>
      </c>
      <c r="E238" s="58">
        <f t="shared" si="9"/>
        <v>43800331.945706494</v>
      </c>
      <c r="F238" s="14">
        <f t="shared" si="10"/>
        <v>44604779.500302523</v>
      </c>
    </row>
    <row r="239" spans="4:6" x14ac:dyDescent="0.3">
      <c r="D239" s="14">
        <f t="shared" si="8"/>
        <v>122</v>
      </c>
      <c r="E239" s="58">
        <f t="shared" si="9"/>
        <v>44704779.500302114</v>
      </c>
      <c r="F239" s="14">
        <f t="shared" si="10"/>
        <v>45525838.358768106</v>
      </c>
    </row>
    <row r="240" spans="4:6" x14ac:dyDescent="0.3">
      <c r="D240" s="14">
        <f t="shared" si="8"/>
        <v>123</v>
      </c>
      <c r="E240" s="58">
        <f t="shared" si="9"/>
        <v>45625838.358767673</v>
      </c>
      <c r="F240" s="14">
        <f t="shared" si="10"/>
        <v>46463813.608352587</v>
      </c>
    </row>
    <row r="241" spans="4:6" x14ac:dyDescent="0.3">
      <c r="D241" s="14">
        <f t="shared" si="8"/>
        <v>124</v>
      </c>
      <c r="E241" s="58">
        <f t="shared" si="9"/>
        <v>46563813.608352132</v>
      </c>
      <c r="F241" s="14">
        <f t="shared" si="10"/>
        <v>47419015.939611562</v>
      </c>
    </row>
    <row r="242" spans="4:6" x14ac:dyDescent="0.3">
      <c r="D242" s="14">
        <f t="shared" si="8"/>
        <v>125</v>
      </c>
      <c r="E242" s="58">
        <f t="shared" si="9"/>
        <v>47519015.939611107</v>
      </c>
      <c r="F242" s="14">
        <f t="shared" si="10"/>
        <v>48391761.749319009</v>
      </c>
    </row>
    <row r="243" spans="4:6" x14ac:dyDescent="0.3">
      <c r="D243" s="14">
        <f t="shared" si="8"/>
        <v>126</v>
      </c>
      <c r="E243" s="58">
        <f t="shared" si="9"/>
        <v>48491761.749318548</v>
      </c>
      <c r="F243" s="14">
        <f t="shared" si="10"/>
        <v>49382373.24526903</v>
      </c>
    </row>
    <row r="244" spans="4:6" x14ac:dyDescent="0.3">
      <c r="D244" s="14">
        <f t="shared" si="8"/>
        <v>127</v>
      </c>
      <c r="E244" s="58">
        <f t="shared" si="9"/>
        <v>49482373.245268561</v>
      </c>
      <c r="F244" s="14">
        <f t="shared" si="10"/>
        <v>50391178.553002469</v>
      </c>
    </row>
    <row r="245" spans="4:6" x14ac:dyDescent="0.3">
      <c r="D245" s="14">
        <f t="shared" si="8"/>
        <v>128</v>
      </c>
      <c r="E245" s="58">
        <f t="shared" si="9"/>
        <v>50491178.553001985</v>
      </c>
      <c r="F245" s="14">
        <f t="shared" si="10"/>
        <v>51418511.824493714</v>
      </c>
    </row>
    <row r="246" spans="4:6" x14ac:dyDescent="0.3">
      <c r="D246" s="14">
        <f t="shared" si="8"/>
        <v>129</v>
      </c>
      <c r="E246" s="58">
        <f t="shared" si="9"/>
        <v>51518511.8244932</v>
      </c>
      <c r="F246" s="14">
        <f t="shared" si="10"/>
        <v>52464713.348833576</v>
      </c>
    </row>
    <row r="247" spans="4:6" x14ac:dyDescent="0.3">
      <c r="D247" s="14">
        <f t="shared" si="8"/>
        <v>130</v>
      </c>
      <c r="E247" s="58">
        <f t="shared" si="9"/>
        <v>52564713.348833054</v>
      </c>
      <c r="F247" s="14">
        <f t="shared" si="10"/>
        <v>53530129.664945178</v>
      </c>
    </row>
    <row r="248" spans="4:6" x14ac:dyDescent="0.3">
      <c r="D248" s="14">
        <f t="shared" si="8"/>
        <v>131</v>
      </c>
      <c r="E248" s="58">
        <f t="shared" si="9"/>
        <v>53630129.664944634</v>
      </c>
      <c r="F248" s="14">
        <f t="shared" si="10"/>
        <v>54615113.676369771</v>
      </c>
    </row>
    <row r="249" spans="4:6" x14ac:dyDescent="0.3">
      <c r="D249" s="14">
        <f t="shared" si="8"/>
        <v>132</v>
      </c>
      <c r="E249" s="58">
        <f t="shared" si="9"/>
        <v>54715113.676369227</v>
      </c>
      <c r="F249" s="14">
        <f t="shared" si="10"/>
        <v>55720024.768160984</v>
      </c>
    </row>
    <row r="250" spans="4:6" x14ac:dyDescent="0.3">
      <c r="D250" s="14">
        <f t="shared" si="8"/>
        <v>133</v>
      </c>
      <c r="E250" s="58">
        <f t="shared" si="9"/>
        <v>55820024.768160418</v>
      </c>
      <c r="F250" s="14">
        <f t="shared" si="10"/>
        <v>56845228.925925732</v>
      </c>
    </row>
    <row r="251" spans="4:6" x14ac:dyDescent="0.3">
      <c r="D251" s="14">
        <f t="shared" si="8"/>
        <v>134</v>
      </c>
      <c r="E251" s="58">
        <f t="shared" si="9"/>
        <v>56945228.925925143</v>
      </c>
      <c r="F251" s="14">
        <f t="shared" si="10"/>
        <v>57991098.857051648</v>
      </c>
    </row>
    <row r="252" spans="4:6" x14ac:dyDescent="0.3">
      <c r="D252" s="14">
        <f t="shared" si="8"/>
        <v>135</v>
      </c>
      <c r="E252" s="58">
        <f t="shared" si="9"/>
        <v>58091098.85705106</v>
      </c>
      <c r="F252" s="14">
        <f t="shared" si="10"/>
        <v>59158014.114160985</v>
      </c>
    </row>
    <row r="253" spans="4:6" x14ac:dyDescent="0.3">
      <c r="D253" s="14">
        <f t="shared" si="8"/>
        <v>136</v>
      </c>
      <c r="E253" s="58">
        <f t="shared" si="9"/>
        <v>59258014.114160381</v>
      </c>
      <c r="F253" s="14">
        <f t="shared" si="10"/>
        <v>60346361.220831767</v>
      </c>
    </row>
    <row r="254" spans="4:6" x14ac:dyDescent="0.3">
      <c r="D254" s="14">
        <f t="shared" si="8"/>
        <v>137</v>
      </c>
      <c r="E254" s="58">
        <f t="shared" si="9"/>
        <v>60446361.220831156</v>
      </c>
      <c r="F254" s="14">
        <f t="shared" si="10"/>
        <v>61556533.799628139</v>
      </c>
    </row>
    <row r="255" spans="4:6" x14ac:dyDescent="0.3">
      <c r="D255" s="14">
        <f t="shared" si="8"/>
        <v>138</v>
      </c>
      <c r="E255" s="58">
        <f t="shared" si="9"/>
        <v>61656533.799627505</v>
      </c>
      <c r="F255" s="14">
        <f t="shared" si="10"/>
        <v>62788932.702482</v>
      </c>
    </row>
    <row r="256" spans="4:6" x14ac:dyDescent="0.3">
      <c r="D256" s="14">
        <f t="shared" si="8"/>
        <v>139</v>
      </c>
      <c r="E256" s="58">
        <f t="shared" si="9"/>
        <v>62888932.702481352</v>
      </c>
      <c r="F256" s="14">
        <f t="shared" si="10"/>
        <v>64043966.143469416</v>
      </c>
    </row>
    <row r="257" spans="4:6" x14ac:dyDescent="0.3">
      <c r="D257" s="14">
        <f t="shared" si="8"/>
        <v>140</v>
      </c>
      <c r="E257" s="58">
        <f t="shared" si="9"/>
        <v>64143966.143468745</v>
      </c>
      <c r="F257" s="14">
        <f t="shared" si="10"/>
        <v>65322049.834025472</v>
      </c>
    </row>
    <row r="258" spans="4:6" x14ac:dyDescent="0.3">
      <c r="D258" s="14">
        <f t="shared" si="8"/>
        <v>141</v>
      </c>
      <c r="E258" s="58">
        <f t="shared" si="9"/>
        <v>65422049.834024787</v>
      </c>
      <c r="F258" s="14">
        <f t="shared" si="10"/>
        <v>66623607.120642647</v>
      </c>
    </row>
    <row r="259" spans="4:6" x14ac:dyDescent="0.3">
      <c r="D259" s="14">
        <f t="shared" si="8"/>
        <v>142</v>
      </c>
      <c r="E259" s="58">
        <f t="shared" si="9"/>
        <v>66723607.120641947</v>
      </c>
      <c r="F259" s="14">
        <f t="shared" si="10"/>
        <v>67949069.125098109</v>
      </c>
    </row>
    <row r="260" spans="4:6" x14ac:dyDescent="0.3">
      <c r="D260" s="14">
        <f t="shared" si="8"/>
        <v>143</v>
      </c>
      <c r="E260" s="58">
        <f t="shared" si="9"/>
        <v>68049069.125097394</v>
      </c>
      <c r="F260" s="14">
        <f t="shared" si="10"/>
        <v>69298874.887256488</v>
      </c>
    </row>
    <row r="261" spans="4:6" x14ac:dyDescent="0.3">
      <c r="D261" s="14">
        <f t="shared" si="8"/>
        <v>144</v>
      </c>
      <c r="E261" s="58">
        <f t="shared" si="9"/>
        <v>69398874.887255758</v>
      </c>
      <c r="F261" s="14">
        <f t="shared" si="10"/>
        <v>70673471.510495394</v>
      </c>
    </row>
    <row r="262" spans="4:6" x14ac:dyDescent="0.3">
      <c r="D262" s="14">
        <f t="shared" si="8"/>
        <v>145</v>
      </c>
      <c r="E262" s="58">
        <f t="shared" si="9"/>
        <v>70773471.510494649</v>
      </c>
      <c r="F262" s="14">
        <f t="shared" si="10"/>
        <v>72073314.309801906</v>
      </c>
    </row>
    <row r="263" spans="4:6" x14ac:dyDescent="0.3">
      <c r="D263" s="14">
        <f t="shared" si="8"/>
        <v>146</v>
      </c>
      <c r="E263" s="58">
        <f t="shared" si="9"/>
        <v>72173314.309801131</v>
      </c>
      <c r="F263" s="14">
        <f t="shared" si="10"/>
        <v>73498866.962588876</v>
      </c>
    </row>
    <row r="264" spans="4:6" x14ac:dyDescent="0.3">
      <c r="D264" s="14">
        <f t="shared" si="8"/>
        <v>147</v>
      </c>
      <c r="E264" s="58">
        <f t="shared" si="9"/>
        <v>73598866.962588087</v>
      </c>
      <c r="F264" s="14">
        <f t="shared" si="10"/>
        <v>74950601.662281409</v>
      </c>
    </row>
    <row r="265" spans="4:6" x14ac:dyDescent="0.3">
      <c r="D265" s="14">
        <f t="shared" si="8"/>
        <v>148</v>
      </c>
      <c r="E265" s="58">
        <f t="shared" si="9"/>
        <v>75050601.662280604</v>
      </c>
      <c r="F265" s="14">
        <f t="shared" si="10"/>
        <v>76428999.274723962</v>
      </c>
    </row>
    <row r="266" spans="4:6" x14ac:dyDescent="0.3">
      <c r="D266" s="14">
        <f t="shared" si="8"/>
        <v>149</v>
      </c>
      <c r="E266" s="58">
        <f t="shared" si="9"/>
        <v>76528999.274723127</v>
      </c>
      <c r="F266" s="14">
        <f t="shared" si="10"/>
        <v>77934549.497460023</v>
      </c>
    </row>
    <row r="267" spans="4:6" x14ac:dyDescent="0.3">
      <c r="D267" s="14">
        <f t="shared" si="8"/>
        <v>150</v>
      </c>
      <c r="E267" s="58">
        <f t="shared" si="9"/>
        <v>78034549.497459188</v>
      </c>
      <c r="F267" s="14">
        <f t="shared" si="10"/>
        <v>79467751.02193743</v>
      </c>
    </row>
    <row r="268" spans="4:6" x14ac:dyDescent="0.3">
      <c r="D268" s="14">
        <f t="shared" si="8"/>
        <v>151</v>
      </c>
      <c r="E268" s="58">
        <f t="shared" si="9"/>
        <v>79567751.021936566</v>
      </c>
      <c r="F268" s="14">
        <f t="shared" si="10"/>
        <v>81029111.698692411</v>
      </c>
    </row>
    <row r="269" spans="4:6" x14ac:dyDescent="0.3">
      <c r="D269" s="14">
        <f t="shared" si="8"/>
        <v>152</v>
      </c>
      <c r="E269" s="58">
        <f t="shared" si="9"/>
        <v>81129111.698691532</v>
      </c>
      <c r="F269" s="14">
        <f t="shared" si="10"/>
        <v>82619148.705567777</v>
      </c>
    </row>
    <row r="270" spans="4:6" x14ac:dyDescent="0.3">
      <c r="D270" s="14">
        <f t="shared" si="8"/>
        <v>153</v>
      </c>
      <c r="E270" s="58">
        <f t="shared" si="9"/>
        <v>82719148.705566883</v>
      </c>
      <c r="F270" s="14">
        <f t="shared" si="10"/>
        <v>84238388.719020426</v>
      </c>
    </row>
    <row r="271" spans="4:6" x14ac:dyDescent="0.3">
      <c r="D271" s="14">
        <f t="shared" si="8"/>
        <v>154</v>
      </c>
      <c r="E271" s="58">
        <f t="shared" si="9"/>
        <v>84338388.719019502</v>
      </c>
      <c r="F271" s="14">
        <f t="shared" si="10"/>
        <v>85887368.088575244</v>
      </c>
    </row>
    <row r="272" spans="4:6" x14ac:dyDescent="0.3">
      <c r="D272" s="14">
        <f t="shared" si="8"/>
        <v>155</v>
      </c>
      <c r="E272" s="58">
        <f t="shared" si="9"/>
        <v>85987368.088574275</v>
      </c>
      <c r="F272" s="14">
        <f t="shared" si="10"/>
        <v>87566633.014482901</v>
      </c>
    </row>
    <row r="273" spans="4:6" x14ac:dyDescent="0.3">
      <c r="D273" s="14">
        <f t="shared" si="8"/>
        <v>156</v>
      </c>
      <c r="E273" s="58">
        <f t="shared" si="9"/>
        <v>87666633.014481932</v>
      </c>
      <c r="F273" s="14">
        <f t="shared" si="10"/>
        <v>89276739.728640944</v>
      </c>
    </row>
    <row r="274" spans="4:6" x14ac:dyDescent="0.3">
      <c r="D274" s="14">
        <f t="shared" si="8"/>
        <v>157</v>
      </c>
      <c r="E274" s="58">
        <f t="shared" si="9"/>
        <v>89376739.728639945</v>
      </c>
      <c r="F274" s="14">
        <f t="shared" si="10"/>
        <v>91018254.678837165</v>
      </c>
    </row>
    <row r="275" spans="4:6" x14ac:dyDescent="0.3">
      <c r="D275" s="14">
        <f t="shared" si="8"/>
        <v>158</v>
      </c>
      <c r="E275" s="58">
        <f t="shared" si="9"/>
        <v>91118254.678836152</v>
      </c>
      <c r="F275" s="14">
        <f t="shared" si="10"/>
        <v>92791754.716377333</v>
      </c>
    </row>
    <row r="276" spans="4:6" x14ac:dyDescent="0.3">
      <c r="D276" s="14">
        <f t="shared" si="8"/>
        <v>159</v>
      </c>
      <c r="E276" s="58">
        <f t="shared" si="9"/>
        <v>92891754.71637629</v>
      </c>
      <c r="F276" s="14">
        <f t="shared" si="10"/>
        <v>94597827.287158623</v>
      </c>
    </row>
    <row r="277" spans="4:6" x14ac:dyDescent="0.3">
      <c r="D277" s="14">
        <f t="shared" si="8"/>
        <v>160</v>
      </c>
      <c r="E277" s="58">
        <f t="shared" si="9"/>
        <v>94697827.287157565</v>
      </c>
      <c r="F277" s="14">
        <f t="shared" si="10"/>
        <v>96437070.626252592</v>
      </c>
    </row>
    <row r="278" spans="4:6" x14ac:dyDescent="0.3">
      <c r="D278" s="14">
        <f t="shared" si="8"/>
        <v>161</v>
      </c>
      <c r="E278" s="58">
        <f t="shared" si="9"/>
        <v>96537070.626251474</v>
      </c>
      <c r="F278" s="14">
        <f t="shared" si="10"/>
        <v>98310093.956061527</v>
      </c>
    </row>
    <row r="279" spans="4:6" x14ac:dyDescent="0.3">
      <c r="D279" s="14">
        <f t="shared" si="8"/>
        <v>162</v>
      </c>
      <c r="E279" s="58">
        <f t="shared" si="9"/>
        <v>98410093.956060395</v>
      </c>
      <c r="F279" s="14">
        <f t="shared" si="10"/>
        <v>100217517.68811476</v>
      </c>
    </row>
    <row r="280" spans="4:6" x14ac:dyDescent="0.3">
      <c r="D280" s="14">
        <f t="shared" si="8"/>
        <v>163</v>
      </c>
      <c r="E280" s="58">
        <f t="shared" si="9"/>
        <v>100317517.6881136</v>
      </c>
      <c r="F280" s="14">
        <f t="shared" si="10"/>
        <v>102159973.62857063</v>
      </c>
    </row>
    <row r="281" spans="4:6" x14ac:dyDescent="0.3">
      <c r="D281" s="14">
        <f t="shared" si="8"/>
        <v>164</v>
      </c>
      <c r="E281" s="58">
        <f t="shared" si="9"/>
        <v>102259973.62856947</v>
      </c>
      <c r="F281" s="14">
        <f t="shared" si="10"/>
        <v>104138105.18749325</v>
      </c>
    </row>
    <row r="282" spans="4:6" x14ac:dyDescent="0.3">
      <c r="D282" s="14">
        <f t="shared" ref="D282:D345" si="11">D281+1</f>
        <v>165</v>
      </c>
      <c r="E282" s="58">
        <f t="shared" si="9"/>
        <v>104238105.18749203</v>
      </c>
      <c r="F282" s="14">
        <f t="shared" si="10"/>
        <v>106152567.59197234</v>
      </c>
    </row>
    <row r="283" spans="4:6" x14ac:dyDescent="0.3">
      <c r="D283" s="14">
        <f t="shared" si="11"/>
        <v>166</v>
      </c>
      <c r="E283" s="58">
        <f t="shared" si="9"/>
        <v>106252567.5919711</v>
      </c>
      <c r="F283" s="14">
        <f t="shared" si="10"/>
        <v>108204028.10315795</v>
      </c>
    </row>
    <row r="284" spans="4:6" x14ac:dyDescent="0.3">
      <c r="D284" s="14">
        <f t="shared" si="11"/>
        <v>167</v>
      </c>
      <c r="E284" s="58">
        <f t="shared" ref="E284:E347" si="12">$E$4+(E283+(E283*$F$7))</f>
        <v>108304028.10315669</v>
      </c>
      <c r="F284" s="14">
        <f t="shared" ref="F284:F347" si="13">$E$4*(((1+$F$7)^(D284)-1)/$F$7)*(1+$F$7)</f>
        <v>110293166.23728076</v>
      </c>
    </row>
    <row r="285" spans="4:6" x14ac:dyDescent="0.3">
      <c r="D285" s="14">
        <f t="shared" si="11"/>
        <v>168</v>
      </c>
      <c r="E285" s="58">
        <f t="shared" si="12"/>
        <v>110393166.23727943</v>
      </c>
      <c r="F285" s="14">
        <f t="shared" si="13"/>
        <v>112420673.99073178</v>
      </c>
    </row>
    <row r="286" spans="4:6" x14ac:dyDescent="0.3">
      <c r="D286" s="14">
        <f t="shared" si="11"/>
        <v>169</v>
      </c>
      <c r="E286" s="58">
        <f t="shared" si="12"/>
        <v>112520673.99073042</v>
      </c>
      <c r="F286" s="14">
        <f t="shared" si="13"/>
        <v>114587256.06927621</v>
      </c>
    </row>
    <row r="287" spans="4:6" x14ac:dyDescent="0.3">
      <c r="D287" s="14">
        <f t="shared" si="11"/>
        <v>170</v>
      </c>
      <c r="E287" s="58">
        <f t="shared" si="12"/>
        <v>114687256.06927484</v>
      </c>
      <c r="F287" s="14">
        <f t="shared" si="13"/>
        <v>116793630.12147689</v>
      </c>
    </row>
    <row r="288" spans="4:6" x14ac:dyDescent="0.3">
      <c r="D288" s="14">
        <f t="shared" si="11"/>
        <v>171</v>
      </c>
      <c r="E288" s="58">
        <f t="shared" si="12"/>
        <v>116893630.12147546</v>
      </c>
      <c r="F288" s="14">
        <f t="shared" si="13"/>
        <v>119040526.97640455</v>
      </c>
    </row>
    <row r="289" spans="4:6" x14ac:dyDescent="0.3">
      <c r="D289" s="14">
        <f t="shared" si="11"/>
        <v>172</v>
      </c>
      <c r="E289" s="58">
        <f t="shared" si="12"/>
        <v>119140526.97640315</v>
      </c>
      <c r="F289" s="14">
        <f t="shared" si="13"/>
        <v>121328690.88571481</v>
      </c>
    </row>
    <row r="290" spans="4:6" x14ac:dyDescent="0.3">
      <c r="D290" s="14">
        <f t="shared" si="11"/>
        <v>173</v>
      </c>
      <c r="E290" s="58">
        <f t="shared" si="12"/>
        <v>121428690.88571334</v>
      </c>
      <c r="F290" s="14">
        <f t="shared" si="13"/>
        <v>123658879.77016994</v>
      </c>
    </row>
    <row r="291" spans="4:6" x14ac:dyDescent="0.3">
      <c r="D291" s="14">
        <f t="shared" si="11"/>
        <v>174</v>
      </c>
      <c r="E291" s="58">
        <f t="shared" si="12"/>
        <v>123758879.77016847</v>
      </c>
      <c r="F291" s="14">
        <f t="shared" si="13"/>
        <v>126031865.47068968</v>
      </c>
    </row>
    <row r="292" spans="4:6" x14ac:dyDescent="0.3">
      <c r="D292" s="14">
        <f t="shared" si="11"/>
        <v>175</v>
      </c>
      <c r="E292" s="58">
        <f t="shared" si="12"/>
        <v>126131865.47068812</v>
      </c>
      <c r="F292" s="14">
        <f t="shared" si="13"/>
        <v>128448434.00401157</v>
      </c>
    </row>
    <row r="293" spans="4:6" x14ac:dyDescent="0.3">
      <c r="D293" s="14">
        <f t="shared" si="11"/>
        <v>176</v>
      </c>
      <c r="E293" s="58">
        <f t="shared" si="12"/>
        <v>128548434.00401004</v>
      </c>
      <c r="F293" s="14">
        <f t="shared" si="13"/>
        <v>130909385.82304823</v>
      </c>
    </row>
    <row r="294" spans="4:6" x14ac:dyDescent="0.3">
      <c r="D294" s="14">
        <f t="shared" si="11"/>
        <v>177</v>
      </c>
      <c r="E294" s="58">
        <f t="shared" si="12"/>
        <v>131009385.82304662</v>
      </c>
      <c r="F294" s="14">
        <f t="shared" si="13"/>
        <v>133415536.0820249</v>
      </c>
    </row>
    <row r="295" spans="4:6" x14ac:dyDescent="0.3">
      <c r="D295" s="14">
        <f t="shared" si="11"/>
        <v>178</v>
      </c>
      <c r="E295" s="58">
        <f t="shared" si="12"/>
        <v>133515536.08202325</v>
      </c>
      <c r="F295" s="14">
        <f t="shared" si="13"/>
        <v>135967714.90648785</v>
      </c>
    </row>
    <row r="296" spans="4:6" x14ac:dyDescent="0.3">
      <c r="D296" s="14">
        <f t="shared" si="11"/>
        <v>179</v>
      </c>
      <c r="E296" s="58">
        <f t="shared" si="12"/>
        <v>136067714.90648612</v>
      </c>
      <c r="F296" s="14">
        <f t="shared" si="13"/>
        <v>138566767.66827103</v>
      </c>
    </row>
    <row r="297" spans="4:6" x14ac:dyDescent="0.3">
      <c r="D297" s="14">
        <f t="shared" si="11"/>
        <v>180</v>
      </c>
      <c r="E297" s="58">
        <f t="shared" si="12"/>
        <v>138666767.66826928</v>
      </c>
      <c r="F297" s="14">
        <f t="shared" si="13"/>
        <v>141213555.26551327</v>
      </c>
    </row>
    <row r="298" spans="4:6" x14ac:dyDescent="0.3">
      <c r="D298" s="14">
        <f t="shared" si="11"/>
        <v>181</v>
      </c>
      <c r="E298" s="58">
        <f t="shared" si="12"/>
        <v>141313555.26551151</v>
      </c>
      <c r="F298" s="14">
        <f t="shared" si="13"/>
        <v>143908954.40781817</v>
      </c>
    </row>
    <row r="299" spans="4:6" x14ac:dyDescent="0.3">
      <c r="D299" s="14">
        <f t="shared" si="11"/>
        <v>182</v>
      </c>
      <c r="E299" s="58">
        <f t="shared" si="12"/>
        <v>144008954.40781635</v>
      </c>
      <c r="F299" s="14">
        <f t="shared" si="13"/>
        <v>146653857.90665108</v>
      </c>
    </row>
    <row r="300" spans="4:6" x14ac:dyDescent="0.3">
      <c r="D300" s="14">
        <f t="shared" si="11"/>
        <v>183</v>
      </c>
      <c r="E300" s="58">
        <f t="shared" si="12"/>
        <v>146753857.9066492</v>
      </c>
      <c r="F300" s="14">
        <f t="shared" si="13"/>
        <v>149449174.97107005</v>
      </c>
    </row>
    <row r="301" spans="4:6" x14ac:dyDescent="0.3">
      <c r="D301" s="14">
        <f t="shared" si="11"/>
        <v>184</v>
      </c>
      <c r="E301" s="58">
        <f t="shared" si="12"/>
        <v>149549174.97106814</v>
      </c>
      <c r="F301" s="14">
        <f t="shared" si="13"/>
        <v>152295831.50888801</v>
      </c>
    </row>
    <row r="302" spans="4:6" x14ac:dyDescent="0.3">
      <c r="D302" s="14">
        <f t="shared" si="11"/>
        <v>185</v>
      </c>
      <c r="E302" s="58">
        <f t="shared" si="12"/>
        <v>152395831.50888604</v>
      </c>
      <c r="F302" s="14">
        <f t="shared" si="13"/>
        <v>155194770.43336591</v>
      </c>
    </row>
    <row r="303" spans="4:6" x14ac:dyDescent="0.3">
      <c r="D303" s="14">
        <f t="shared" si="11"/>
        <v>186</v>
      </c>
      <c r="E303" s="58">
        <f t="shared" si="12"/>
        <v>155294770.43336391</v>
      </c>
      <c r="F303" s="14">
        <f t="shared" si="13"/>
        <v>158146951.97553927</v>
      </c>
    </row>
    <row r="304" spans="4:6" x14ac:dyDescent="0.3">
      <c r="D304" s="14">
        <f t="shared" si="11"/>
        <v>187</v>
      </c>
      <c r="E304" s="58">
        <f t="shared" si="12"/>
        <v>158246951.97553721</v>
      </c>
      <c r="F304" s="14">
        <f t="shared" si="13"/>
        <v>161153354.00228035</v>
      </c>
    </row>
    <row r="305" spans="4:6" x14ac:dyDescent="0.3">
      <c r="D305" s="14">
        <f t="shared" si="11"/>
        <v>188</v>
      </c>
      <c r="E305" s="58">
        <f t="shared" si="12"/>
        <v>161253354.00227824</v>
      </c>
      <c r="F305" s="14">
        <f t="shared" si="13"/>
        <v>164214972.34020239</v>
      </c>
    </row>
    <row r="306" spans="4:6" x14ac:dyDescent="0.3">
      <c r="D306" s="14">
        <f t="shared" si="11"/>
        <v>189</v>
      </c>
      <c r="E306" s="58">
        <f t="shared" si="12"/>
        <v>164314972.34020022</v>
      </c>
      <c r="F306" s="14">
        <f t="shared" si="13"/>
        <v>167332821.10551244</v>
      </c>
    </row>
    <row r="307" spans="4:6" x14ac:dyDescent="0.3">
      <c r="D307" s="14">
        <f t="shared" si="11"/>
        <v>190</v>
      </c>
      <c r="E307" s="58">
        <f t="shared" si="12"/>
        <v>167432821.10551026</v>
      </c>
      <c r="F307" s="14">
        <f t="shared" si="13"/>
        <v>170507933.03992277</v>
      </c>
    </row>
    <row r="308" spans="4:6" x14ac:dyDescent="0.3">
      <c r="D308" s="14">
        <f t="shared" si="11"/>
        <v>191</v>
      </c>
      <c r="E308" s="58">
        <f t="shared" si="12"/>
        <v>170607933.03992054</v>
      </c>
      <c r="F308" s="14">
        <f t="shared" si="13"/>
        <v>173741359.85273105</v>
      </c>
    </row>
    <row r="309" spans="4:6" x14ac:dyDescent="0.3">
      <c r="D309" s="14">
        <f t="shared" si="11"/>
        <v>192</v>
      </c>
      <c r="E309" s="58">
        <f t="shared" si="12"/>
        <v>173841359.85272875</v>
      </c>
      <c r="F309" s="14">
        <f t="shared" si="13"/>
        <v>177034172.56918392</v>
      </c>
    </row>
    <row r="310" spans="4:6" x14ac:dyDescent="0.3">
      <c r="D310" s="14">
        <f t="shared" si="11"/>
        <v>193</v>
      </c>
      <c r="E310" s="58">
        <f t="shared" si="12"/>
        <v>177134172.56918153</v>
      </c>
      <c r="F310" s="14">
        <f t="shared" si="13"/>
        <v>180387461.8852382</v>
      </c>
    </row>
    <row r="311" spans="4:6" x14ac:dyDescent="0.3">
      <c r="D311" s="14">
        <f t="shared" si="11"/>
        <v>194</v>
      </c>
      <c r="E311" s="58">
        <f t="shared" si="12"/>
        <v>180487461.88523579</v>
      </c>
      <c r="F311" s="14">
        <f t="shared" si="13"/>
        <v>183802338.52883825</v>
      </c>
    </row>
    <row r="312" spans="4:6" x14ac:dyDescent="0.3">
      <c r="D312" s="14">
        <f t="shared" si="11"/>
        <v>195</v>
      </c>
      <c r="E312" s="58">
        <f t="shared" si="12"/>
        <v>183902338.52883574</v>
      </c>
      <c r="F312" s="14">
        <f t="shared" si="13"/>
        <v>187279933.62782791</v>
      </c>
    </row>
    <row r="313" spans="4:6" x14ac:dyDescent="0.3">
      <c r="D313" s="14">
        <f t="shared" si="11"/>
        <v>196</v>
      </c>
      <c r="E313" s="58">
        <f t="shared" si="12"/>
        <v>187379933.62782538</v>
      </c>
      <c r="F313" s="14">
        <f t="shared" si="13"/>
        <v>190821399.08462048</v>
      </c>
    </row>
    <row r="314" spans="4:6" x14ac:dyDescent="0.3">
      <c r="D314" s="14">
        <f t="shared" si="11"/>
        <v>197</v>
      </c>
      <c r="E314" s="58">
        <f t="shared" si="12"/>
        <v>190921399.08461788</v>
      </c>
      <c r="F314" s="14">
        <f t="shared" si="13"/>
        <v>194427907.95774904</v>
      </c>
    </row>
    <row r="315" spans="4:6" x14ac:dyDescent="0.3">
      <c r="D315" s="14">
        <f t="shared" si="11"/>
        <v>198</v>
      </c>
      <c r="E315" s="58">
        <f t="shared" si="12"/>
        <v>194527907.95774642</v>
      </c>
      <c r="F315" s="14">
        <f t="shared" si="13"/>
        <v>198100654.85042539</v>
      </c>
    </row>
    <row r="316" spans="4:6" x14ac:dyDescent="0.3">
      <c r="D316" s="14">
        <f t="shared" si="11"/>
        <v>199</v>
      </c>
      <c r="E316" s="58">
        <f t="shared" si="12"/>
        <v>198200654.85042265</v>
      </c>
      <c r="F316" s="14">
        <f t="shared" si="13"/>
        <v>201840856.3062343</v>
      </c>
    </row>
    <row r="317" spans="4:6" x14ac:dyDescent="0.3">
      <c r="D317" s="14">
        <f t="shared" si="11"/>
        <v>200</v>
      </c>
      <c r="E317" s="58">
        <f t="shared" si="12"/>
        <v>201940856.30623153</v>
      </c>
      <c r="F317" s="14">
        <f t="shared" si="13"/>
        <v>205649751.21209633</v>
      </c>
    </row>
    <row r="318" spans="4:6" x14ac:dyDescent="0.3">
      <c r="D318" s="14">
        <f t="shared" si="11"/>
        <v>201</v>
      </c>
      <c r="E318" s="58">
        <f t="shared" si="12"/>
        <v>205749751.21209347</v>
      </c>
      <c r="F318" s="14">
        <f t="shared" si="13"/>
        <v>209528601.20863047</v>
      </c>
    </row>
    <row r="319" spans="4:6" x14ac:dyDescent="0.3">
      <c r="D319" s="14">
        <f t="shared" si="11"/>
        <v>202</v>
      </c>
      <c r="E319" s="58">
        <f t="shared" si="12"/>
        <v>209628601.20862758</v>
      </c>
      <c r="F319" s="14">
        <f t="shared" si="13"/>
        <v>213478691.10805452</v>
      </c>
    </row>
    <row r="320" spans="4:6" x14ac:dyDescent="0.3">
      <c r="D320" s="14">
        <f t="shared" si="11"/>
        <v>203</v>
      </c>
      <c r="E320" s="58">
        <f t="shared" si="12"/>
        <v>213578691.10805154</v>
      </c>
      <c r="F320" s="14">
        <f t="shared" si="13"/>
        <v>217501329.31975994</v>
      </c>
    </row>
    <row r="321" spans="4:6" x14ac:dyDescent="0.3">
      <c r="D321" s="14">
        <f t="shared" si="11"/>
        <v>204</v>
      </c>
      <c r="E321" s="58">
        <f t="shared" si="12"/>
        <v>217601329.31975684</v>
      </c>
      <c r="F321" s="14">
        <f t="shared" si="13"/>
        <v>221597848.28370342</v>
      </c>
    </row>
    <row r="322" spans="4:6" x14ac:dyDescent="0.3">
      <c r="D322" s="14">
        <f t="shared" si="11"/>
        <v>205</v>
      </c>
      <c r="E322" s="58">
        <f t="shared" si="12"/>
        <v>221697848.28370029</v>
      </c>
      <c r="F322" s="14">
        <f t="shared" si="13"/>
        <v>225769604.91175839</v>
      </c>
    </row>
    <row r="323" spans="4:6" x14ac:dyDescent="0.3">
      <c r="D323" s="14">
        <f t="shared" si="11"/>
        <v>206</v>
      </c>
      <c r="E323" s="58">
        <f t="shared" si="12"/>
        <v>225869604.91175514</v>
      </c>
      <c r="F323" s="14">
        <f t="shared" si="13"/>
        <v>230017981.03717157</v>
      </c>
    </row>
    <row r="324" spans="4:6" x14ac:dyDescent="0.3">
      <c r="D324" s="14">
        <f t="shared" si="11"/>
        <v>207</v>
      </c>
      <c r="E324" s="58">
        <f t="shared" si="12"/>
        <v>230117981.03716829</v>
      </c>
      <c r="F324" s="14">
        <f t="shared" si="13"/>
        <v>234344383.87227562</v>
      </c>
    </row>
    <row r="325" spans="4:6" x14ac:dyDescent="0.3">
      <c r="D325" s="14">
        <f t="shared" si="11"/>
        <v>208</v>
      </c>
      <c r="E325" s="58">
        <f t="shared" si="12"/>
        <v>234444383.87227231</v>
      </c>
      <c r="F325" s="14">
        <f t="shared" si="13"/>
        <v>238750246.47460732</v>
      </c>
    </row>
    <row r="326" spans="4:6" x14ac:dyDescent="0.3">
      <c r="D326" s="14">
        <f t="shared" si="11"/>
        <v>209</v>
      </c>
      <c r="E326" s="58">
        <f t="shared" si="12"/>
        <v>238850246.47460386</v>
      </c>
      <c r="F326" s="14">
        <f t="shared" si="13"/>
        <v>243237028.22158661</v>
      </c>
    </row>
    <row r="327" spans="4:6" x14ac:dyDescent="0.3">
      <c r="D327" s="14">
        <f t="shared" si="11"/>
        <v>210</v>
      </c>
      <c r="E327" s="58">
        <f t="shared" si="12"/>
        <v>243337028.22158307</v>
      </c>
      <c r="F327" s="14">
        <f t="shared" si="13"/>
        <v>247806215.2939145</v>
      </c>
    </row>
    <row r="328" spans="4:6" x14ac:dyDescent="0.3">
      <c r="D328" s="14">
        <f t="shared" si="11"/>
        <v>211</v>
      </c>
      <c r="E328" s="58">
        <f t="shared" si="12"/>
        <v>247906215.29391086</v>
      </c>
      <c r="F328" s="14">
        <f t="shared" si="13"/>
        <v>252459321.16784826</v>
      </c>
    </row>
    <row r="329" spans="4:6" x14ac:dyDescent="0.3">
      <c r="D329" s="14">
        <f t="shared" si="11"/>
        <v>212</v>
      </c>
      <c r="E329" s="58">
        <f t="shared" si="12"/>
        <v>252559321.16784456</v>
      </c>
      <c r="F329" s="14">
        <f t="shared" si="13"/>
        <v>257197887.11651844</v>
      </c>
    </row>
    <row r="330" spans="4:6" x14ac:dyDescent="0.3">
      <c r="D330" s="14">
        <f t="shared" si="11"/>
        <v>213</v>
      </c>
      <c r="E330" s="58">
        <f t="shared" si="12"/>
        <v>257297887.11651468</v>
      </c>
      <c r="F330" s="14">
        <f t="shared" si="13"/>
        <v>262023482.72045296</v>
      </c>
    </row>
    <row r="331" spans="4:6" x14ac:dyDescent="0.3">
      <c r="D331" s="14">
        <f t="shared" si="11"/>
        <v>214</v>
      </c>
      <c r="E331" s="58">
        <f t="shared" si="12"/>
        <v>262123482.72044912</v>
      </c>
      <c r="F331" s="14">
        <f t="shared" si="13"/>
        <v>266937706.38747767</v>
      </c>
    </row>
    <row r="332" spans="4:6" x14ac:dyDescent="0.3">
      <c r="D332" s="14">
        <f t="shared" si="11"/>
        <v>215</v>
      </c>
      <c r="E332" s="58">
        <f t="shared" si="12"/>
        <v>267037706.38747367</v>
      </c>
      <c r="F332" s="14">
        <f t="shared" si="13"/>
        <v>271942185.88216525</v>
      </c>
    </row>
    <row r="333" spans="4:6" x14ac:dyDescent="0.3">
      <c r="D333" s="14">
        <f t="shared" si="11"/>
        <v>216</v>
      </c>
      <c r="E333" s="58">
        <f t="shared" si="12"/>
        <v>272042185.88216126</v>
      </c>
      <c r="F333" s="14">
        <f t="shared" si="13"/>
        <v>277038578.86500907</v>
      </c>
    </row>
    <row r="334" spans="4:6" x14ac:dyDescent="0.3">
      <c r="D334" s="14">
        <f t="shared" si="11"/>
        <v>217</v>
      </c>
      <c r="E334" s="58">
        <f t="shared" si="12"/>
        <v>277138578.86500496</v>
      </c>
      <c r="F334" s="14">
        <f t="shared" si="13"/>
        <v>282228573.44149804</v>
      </c>
    </row>
    <row r="335" spans="4:6" x14ac:dyDescent="0.3">
      <c r="D335" s="14">
        <f t="shared" si="11"/>
        <v>218</v>
      </c>
      <c r="E335" s="58">
        <f t="shared" si="12"/>
        <v>282328573.44149381</v>
      </c>
      <c r="F335" s="14">
        <f t="shared" si="13"/>
        <v>287513888.72127748</v>
      </c>
    </row>
    <row r="336" spans="4:6" x14ac:dyDescent="0.3">
      <c r="D336" s="14">
        <f t="shared" si="11"/>
        <v>219</v>
      </c>
      <c r="E336" s="58">
        <f t="shared" si="12"/>
        <v>287613888.72127318</v>
      </c>
      <c r="F336" s="14">
        <f t="shared" si="13"/>
        <v>292896275.38757873</v>
      </c>
    </row>
    <row r="337" spans="4:6" x14ac:dyDescent="0.3">
      <c r="D337" s="14">
        <f t="shared" si="11"/>
        <v>220</v>
      </c>
      <c r="E337" s="58">
        <f t="shared" si="12"/>
        <v>292996275.38757432</v>
      </c>
      <c r="F337" s="14">
        <f t="shared" si="13"/>
        <v>298377516.27710736</v>
      </c>
    </row>
    <row r="338" spans="4:6" x14ac:dyDescent="0.3">
      <c r="D338" s="14">
        <f t="shared" si="11"/>
        <v>221</v>
      </c>
      <c r="E338" s="58">
        <f t="shared" si="12"/>
        <v>298477516.27710283</v>
      </c>
      <c r="F338" s="14">
        <f t="shared" si="13"/>
        <v>303959426.97058171</v>
      </c>
    </row>
    <row r="339" spans="4:6" x14ac:dyDescent="0.3">
      <c r="D339" s="14">
        <f t="shared" si="11"/>
        <v>222</v>
      </c>
      <c r="E339" s="58">
        <f t="shared" si="12"/>
        <v>304059426.97057706</v>
      </c>
      <c r="F339" s="14">
        <f t="shared" si="13"/>
        <v>309643856.39411724</v>
      </c>
    </row>
    <row r="340" spans="4:6" x14ac:dyDescent="0.3">
      <c r="D340" s="14">
        <f t="shared" si="11"/>
        <v>223</v>
      </c>
      <c r="E340" s="58">
        <f t="shared" si="12"/>
        <v>309743856.39411259</v>
      </c>
      <c r="F340" s="14">
        <f t="shared" si="13"/>
        <v>315432687.43165672</v>
      </c>
    </row>
    <row r="341" spans="4:6" x14ac:dyDescent="0.3">
      <c r="D341" s="14">
        <f t="shared" si="11"/>
        <v>224</v>
      </c>
      <c r="E341" s="58">
        <f t="shared" si="12"/>
        <v>315532687.43165189</v>
      </c>
      <c r="F341" s="14">
        <f t="shared" si="13"/>
        <v>321327837.54864722</v>
      </c>
    </row>
    <row r="342" spans="4:6" x14ac:dyDescent="0.3">
      <c r="D342" s="14">
        <f t="shared" si="11"/>
        <v>225</v>
      </c>
      <c r="E342" s="58">
        <f t="shared" si="12"/>
        <v>321427837.54864222</v>
      </c>
      <c r="F342" s="14">
        <f t="shared" si="13"/>
        <v>327331259.42717284</v>
      </c>
    </row>
    <row r="343" spans="4:6" x14ac:dyDescent="0.3">
      <c r="D343" s="14">
        <f t="shared" si="11"/>
        <v>226</v>
      </c>
      <c r="E343" s="58">
        <f t="shared" si="12"/>
        <v>327431259.42716771</v>
      </c>
      <c r="F343" s="14">
        <f t="shared" si="13"/>
        <v>333444941.61275208</v>
      </c>
    </row>
    <row r="344" spans="4:6" x14ac:dyDescent="0.3">
      <c r="D344" s="14">
        <f t="shared" si="11"/>
        <v>227</v>
      </c>
      <c r="E344" s="58">
        <f t="shared" si="12"/>
        <v>333544941.61274689</v>
      </c>
      <c r="F344" s="14">
        <f t="shared" si="13"/>
        <v>339670909.17301434</v>
      </c>
    </row>
    <row r="345" spans="4:6" x14ac:dyDescent="0.3">
      <c r="D345" s="14">
        <f t="shared" si="11"/>
        <v>228</v>
      </c>
      <c r="E345" s="58">
        <f t="shared" si="12"/>
        <v>339770909.17300904</v>
      </c>
      <c r="F345" s="14">
        <f t="shared" si="13"/>
        <v>346011224.36847389</v>
      </c>
    </row>
    <row r="346" spans="4:6" x14ac:dyDescent="0.3">
      <c r="D346" s="14">
        <f t="shared" ref="D346:D409" si="14">D345+1</f>
        <v>229</v>
      </c>
      <c r="E346" s="58">
        <f t="shared" si="12"/>
        <v>346111224.3684684</v>
      </c>
      <c r="F346" s="14">
        <f t="shared" si="13"/>
        <v>352467987.3356232</v>
      </c>
    </row>
    <row r="347" spans="4:6" x14ac:dyDescent="0.3">
      <c r="D347" s="14">
        <f t="shared" si="14"/>
        <v>230</v>
      </c>
      <c r="E347" s="58">
        <f t="shared" si="12"/>
        <v>352567987.3356176</v>
      </c>
      <c r="F347" s="14">
        <f t="shared" si="13"/>
        <v>359043336.78257287</v>
      </c>
    </row>
    <row r="348" spans="4:6" x14ac:dyDescent="0.3">
      <c r="D348" s="14">
        <f t="shared" si="14"/>
        <v>231</v>
      </c>
      <c r="E348" s="58">
        <f t="shared" ref="E348:E411" si="15">$E$4+(E347+(E347*$F$7))</f>
        <v>359143336.78256714</v>
      </c>
      <c r="F348" s="14">
        <f t="shared" ref="F348:F411" si="16">$E$4*(((1+$F$7)^(D348)-1)/$F$7)*(1+$F$7)</f>
        <v>365739450.69746697</v>
      </c>
    </row>
    <row r="349" spans="4:6" x14ac:dyDescent="0.3">
      <c r="D349" s="14">
        <f t="shared" si="14"/>
        <v>232</v>
      </c>
      <c r="E349" s="58">
        <f t="shared" si="15"/>
        <v>365839450.69746107</v>
      </c>
      <c r="F349" s="14">
        <f t="shared" si="16"/>
        <v>372558547.06990957</v>
      </c>
    </row>
    <row r="350" spans="4:6" x14ac:dyDescent="0.3">
      <c r="D350" s="14">
        <f t="shared" si="14"/>
        <v>233</v>
      </c>
      <c r="E350" s="58">
        <f t="shared" si="15"/>
        <v>372658547.06990361</v>
      </c>
      <c r="F350" s="14">
        <f t="shared" si="16"/>
        <v>379502884.62564206</v>
      </c>
    </row>
    <row r="351" spans="4:6" x14ac:dyDescent="0.3">
      <c r="D351" s="14">
        <f t="shared" si="14"/>
        <v>234</v>
      </c>
      <c r="E351" s="58">
        <f t="shared" si="15"/>
        <v>379602884.62563592</v>
      </c>
      <c r="F351" s="14">
        <f t="shared" si="16"/>
        <v>386574763.57471198</v>
      </c>
    </row>
    <row r="352" spans="4:6" x14ac:dyDescent="0.3">
      <c r="D352" s="14">
        <f t="shared" si="14"/>
        <v>235</v>
      </c>
      <c r="E352" s="58">
        <f t="shared" si="15"/>
        <v>386674763.5747056</v>
      </c>
      <c r="F352" s="14">
        <f t="shared" si="16"/>
        <v>393776526.37338412</v>
      </c>
    </row>
    <row r="353" spans="4:6" x14ac:dyDescent="0.3">
      <c r="D353" s="14">
        <f t="shared" si="14"/>
        <v>236</v>
      </c>
      <c r="E353" s="58">
        <f t="shared" si="15"/>
        <v>393876526.3733778</v>
      </c>
      <c r="F353" s="14">
        <f t="shared" si="16"/>
        <v>401110558.50004596</v>
      </c>
    </row>
    <row r="354" spans="4:6" x14ac:dyDescent="0.3">
      <c r="D354" s="14">
        <f t="shared" si="14"/>
        <v>237</v>
      </c>
      <c r="E354" s="58">
        <f t="shared" si="15"/>
        <v>401210558.50003934</v>
      </c>
      <c r="F354" s="14">
        <f t="shared" si="16"/>
        <v>408579289.24536031</v>
      </c>
    </row>
    <row r="355" spans="4:6" x14ac:dyDescent="0.3">
      <c r="D355" s="14">
        <f t="shared" si="14"/>
        <v>238</v>
      </c>
      <c r="E355" s="58">
        <f t="shared" si="15"/>
        <v>408679289.24535364</v>
      </c>
      <c r="F355" s="14">
        <f t="shared" si="16"/>
        <v>416185192.51693445</v>
      </c>
    </row>
    <row r="356" spans="4:6" x14ac:dyDescent="0.3">
      <c r="D356" s="14">
        <f t="shared" si="14"/>
        <v>239</v>
      </c>
      <c r="E356" s="58">
        <f t="shared" si="15"/>
        <v>416285192.51692754</v>
      </c>
      <c r="F356" s="14">
        <f t="shared" si="16"/>
        <v>423930787.65876389</v>
      </c>
    </row>
    <row r="357" spans="4:6" x14ac:dyDescent="0.3">
      <c r="D357" s="14">
        <f t="shared" si="14"/>
        <v>240</v>
      </c>
      <c r="E357" s="58">
        <f t="shared" si="15"/>
        <v>424030787.65875697</v>
      </c>
      <c r="F357" s="14">
        <f t="shared" si="16"/>
        <v>431818640.28572989</v>
      </c>
    </row>
    <row r="358" spans="4:6" x14ac:dyDescent="0.3">
      <c r="D358" s="14">
        <f t="shared" si="14"/>
        <v>241</v>
      </c>
      <c r="E358" s="58">
        <f t="shared" si="15"/>
        <v>431918640.28572267</v>
      </c>
      <c r="F358" s="14">
        <f t="shared" si="16"/>
        <v>439851363.13342005</v>
      </c>
    </row>
    <row r="359" spans="4:6" x14ac:dyDescent="0.3">
      <c r="D359" s="14">
        <f t="shared" si="14"/>
        <v>242</v>
      </c>
      <c r="E359" s="58">
        <f t="shared" si="15"/>
        <v>439951363.13341272</v>
      </c>
      <c r="F359" s="14">
        <f t="shared" si="16"/>
        <v>448031616.9235602</v>
      </c>
    </row>
    <row r="360" spans="4:6" x14ac:dyDescent="0.3">
      <c r="D360" s="14">
        <f t="shared" si="14"/>
        <v>243</v>
      </c>
      <c r="E360" s="58">
        <f t="shared" si="15"/>
        <v>448131616.92355269</v>
      </c>
      <c r="F360" s="14">
        <f t="shared" si="16"/>
        <v>456362111.24533838</v>
      </c>
    </row>
    <row r="361" spans="4:6" x14ac:dyDescent="0.3">
      <c r="D361" s="14">
        <f t="shared" si="14"/>
        <v>244</v>
      </c>
      <c r="E361" s="58">
        <f t="shared" si="15"/>
        <v>456462111.24533075</v>
      </c>
      <c r="F361" s="14">
        <f t="shared" si="16"/>
        <v>464845605.45291734</v>
      </c>
    </row>
    <row r="362" spans="4:6" x14ac:dyDescent="0.3">
      <c r="D362" s="14">
        <f t="shared" si="14"/>
        <v>245</v>
      </c>
      <c r="E362" s="58">
        <f t="shared" si="15"/>
        <v>464945605.45290959</v>
      </c>
      <c r="F362" s="14">
        <f t="shared" si="16"/>
        <v>473484909.57942969</v>
      </c>
    </row>
    <row r="363" spans="4:6" x14ac:dyDescent="0.3">
      <c r="D363" s="14">
        <f t="shared" si="14"/>
        <v>246</v>
      </c>
      <c r="E363" s="58">
        <f t="shared" si="15"/>
        <v>473584909.5794217</v>
      </c>
      <c r="F363" s="14">
        <f t="shared" si="16"/>
        <v>482282885.26776016</v>
      </c>
    </row>
    <row r="364" spans="4:6" x14ac:dyDescent="0.3">
      <c r="D364" s="14">
        <f t="shared" si="14"/>
        <v>247</v>
      </c>
      <c r="E364" s="58">
        <f t="shared" si="15"/>
        <v>482382885.26775205</v>
      </c>
      <c r="F364" s="14">
        <f t="shared" si="16"/>
        <v>491242446.71842325</v>
      </c>
    </row>
    <row r="365" spans="4:6" x14ac:dyDescent="0.3">
      <c r="D365" s="14">
        <f t="shared" si="14"/>
        <v>248</v>
      </c>
      <c r="E365" s="58">
        <f t="shared" si="15"/>
        <v>491342446.71841502</v>
      </c>
      <c r="F365" s="14">
        <f t="shared" si="16"/>
        <v>500366561.65484935</v>
      </c>
    </row>
    <row r="366" spans="4:6" x14ac:dyDescent="0.3">
      <c r="D366" s="14">
        <f t="shared" si="14"/>
        <v>249</v>
      </c>
      <c r="E366" s="58">
        <f t="shared" si="15"/>
        <v>500466561.65484083</v>
      </c>
      <c r="F366" s="14">
        <f t="shared" si="16"/>
        <v>509658252.30639881</v>
      </c>
    </row>
    <row r="367" spans="4:6" x14ac:dyDescent="0.3">
      <c r="D367" s="14">
        <f t="shared" si="14"/>
        <v>250</v>
      </c>
      <c r="E367" s="58">
        <f t="shared" si="15"/>
        <v>509758252.30639029</v>
      </c>
      <c r="F367" s="14">
        <f t="shared" si="16"/>
        <v>519120596.40943301</v>
      </c>
    </row>
    <row r="368" spans="4:6" x14ac:dyDescent="0.3">
      <c r="D368" s="14">
        <f t="shared" si="14"/>
        <v>251</v>
      </c>
      <c r="E368" s="58">
        <f t="shared" si="15"/>
        <v>519220596.40942419</v>
      </c>
      <c r="F368" s="14">
        <f t="shared" si="16"/>
        <v>528756728.22676718</v>
      </c>
    </row>
    <row r="369" spans="4:6" x14ac:dyDescent="0.3">
      <c r="D369" s="14">
        <f t="shared" si="14"/>
        <v>252</v>
      </c>
      <c r="E369" s="58">
        <f t="shared" si="15"/>
        <v>528856728.22675812</v>
      </c>
      <c r="F369" s="14">
        <f t="shared" si="16"/>
        <v>538569839.5858506</v>
      </c>
    </row>
    <row r="370" spans="4:6" x14ac:dyDescent="0.3">
      <c r="D370" s="14">
        <f t="shared" si="14"/>
        <v>253</v>
      </c>
      <c r="E370" s="58">
        <f t="shared" si="15"/>
        <v>538669839.5858413</v>
      </c>
      <c r="F370" s="14">
        <f t="shared" si="16"/>
        <v>548563180.93601191</v>
      </c>
    </row>
    <row r="371" spans="4:6" x14ac:dyDescent="0.3">
      <c r="D371" s="14">
        <f t="shared" si="14"/>
        <v>254</v>
      </c>
      <c r="E371" s="58">
        <f t="shared" si="15"/>
        <v>548663180.93600249</v>
      </c>
      <c r="F371" s="14">
        <f t="shared" si="16"/>
        <v>558740062.42512333</v>
      </c>
    </row>
    <row r="372" spans="4:6" x14ac:dyDescent="0.3">
      <c r="D372" s="14">
        <f t="shared" si="14"/>
        <v>255</v>
      </c>
      <c r="E372" s="58">
        <f t="shared" si="15"/>
        <v>558840062.4251138</v>
      </c>
      <c r="F372" s="14">
        <f t="shared" si="16"/>
        <v>569103854.99603832</v>
      </c>
    </row>
    <row r="373" spans="4:6" x14ac:dyDescent="0.3">
      <c r="D373" s="14">
        <f t="shared" si="14"/>
        <v>256</v>
      </c>
      <c r="E373" s="58">
        <f t="shared" si="15"/>
        <v>569203854.99602866</v>
      </c>
      <c r="F373" s="14">
        <f t="shared" si="16"/>
        <v>579657991.50316715</v>
      </c>
    </row>
    <row r="374" spans="4:6" x14ac:dyDescent="0.3">
      <c r="D374" s="14">
        <f t="shared" si="14"/>
        <v>257</v>
      </c>
      <c r="E374" s="58">
        <f t="shared" si="15"/>
        <v>579757991.50315714</v>
      </c>
      <c r="F374" s="14">
        <f t="shared" si="16"/>
        <v>590405967.84955895</v>
      </c>
    </row>
    <row r="375" spans="4:6" x14ac:dyDescent="0.3">
      <c r="D375" s="14">
        <f t="shared" si="14"/>
        <v>258</v>
      </c>
      <c r="E375" s="58">
        <f t="shared" si="15"/>
        <v>590505967.8495487</v>
      </c>
      <c r="F375" s="14">
        <f t="shared" si="16"/>
        <v>601351344.14486945</v>
      </c>
    </row>
    <row r="376" spans="4:6" x14ac:dyDescent="0.3">
      <c r="D376" s="14">
        <f t="shared" si="14"/>
        <v>259</v>
      </c>
      <c r="E376" s="58">
        <f t="shared" si="15"/>
        <v>601451344.14485908</v>
      </c>
      <c r="F376" s="14">
        <f t="shared" si="16"/>
        <v>612497745.88459468</v>
      </c>
    </row>
    <row r="377" spans="4:6" x14ac:dyDescent="0.3">
      <c r="D377" s="14">
        <f t="shared" si="14"/>
        <v>260</v>
      </c>
      <c r="E377" s="58">
        <f t="shared" si="15"/>
        <v>612597745.88458395</v>
      </c>
      <c r="F377" s="14">
        <f t="shared" si="16"/>
        <v>623848865.15096271</v>
      </c>
    </row>
    <row r="378" spans="4:6" x14ac:dyDescent="0.3">
      <c r="D378" s="14">
        <f t="shared" si="14"/>
        <v>261</v>
      </c>
      <c r="E378" s="58">
        <f t="shared" si="15"/>
        <v>623948865.15095174</v>
      </c>
      <c r="F378" s="14">
        <f t="shared" si="16"/>
        <v>635408461.83588243</v>
      </c>
    </row>
    <row r="379" spans="4:6" x14ac:dyDescent="0.3">
      <c r="D379" s="14">
        <f t="shared" si="14"/>
        <v>262</v>
      </c>
      <c r="E379" s="58">
        <f t="shared" si="15"/>
        <v>635508461.83587134</v>
      </c>
      <c r="F379" s="14">
        <f t="shared" si="16"/>
        <v>647180364.88635266</v>
      </c>
    </row>
    <row r="380" spans="4:6" x14ac:dyDescent="0.3">
      <c r="D380" s="14">
        <f t="shared" si="14"/>
        <v>263</v>
      </c>
      <c r="E380" s="58">
        <f t="shared" si="15"/>
        <v>647280364.88634133</v>
      </c>
      <c r="F380" s="14">
        <f t="shared" si="16"/>
        <v>659168473.57274425</v>
      </c>
    </row>
    <row r="381" spans="4:6" x14ac:dyDescent="0.3">
      <c r="D381" s="14">
        <f t="shared" si="14"/>
        <v>264</v>
      </c>
      <c r="E381" s="58">
        <f t="shared" si="15"/>
        <v>659268473.57273269</v>
      </c>
      <c r="F381" s="14">
        <f t="shared" si="16"/>
        <v>671376758.78037655</v>
      </c>
    </row>
    <row r="382" spans="4:6" x14ac:dyDescent="0.3">
      <c r="D382" s="14">
        <f t="shared" si="14"/>
        <v>265</v>
      </c>
      <c r="E382" s="58">
        <f t="shared" si="15"/>
        <v>671476758.78036475</v>
      </c>
      <c r="F382" s="14">
        <f t="shared" si="16"/>
        <v>683809264.32481492</v>
      </c>
    </row>
    <row r="383" spans="4:6" x14ac:dyDescent="0.3">
      <c r="D383" s="14">
        <f t="shared" si="14"/>
        <v>266</v>
      </c>
      <c r="E383" s="58">
        <f t="shared" si="15"/>
        <v>683909264.32480288</v>
      </c>
      <c r="F383" s="14">
        <f t="shared" si="16"/>
        <v>696470108.29132557</v>
      </c>
    </row>
    <row r="384" spans="4:6" x14ac:dyDescent="0.3">
      <c r="D384" s="14">
        <f t="shared" si="14"/>
        <v>267</v>
      </c>
      <c r="E384" s="58">
        <f t="shared" si="15"/>
        <v>696570108.29131317</v>
      </c>
      <c r="F384" s="14">
        <f t="shared" si="16"/>
        <v>709363484.39893043</v>
      </c>
    </row>
    <row r="385" spans="4:6" x14ac:dyDescent="0.3">
      <c r="D385" s="14">
        <f t="shared" si="14"/>
        <v>268</v>
      </c>
      <c r="E385" s="58">
        <f t="shared" si="15"/>
        <v>709463484.39891779</v>
      </c>
      <c r="F385" s="14">
        <f t="shared" si="16"/>
        <v>722493663.38951588</v>
      </c>
    </row>
    <row r="386" spans="4:6" x14ac:dyDescent="0.3">
      <c r="D386" s="14">
        <f t="shared" si="14"/>
        <v>269</v>
      </c>
      <c r="E386" s="58">
        <f t="shared" si="15"/>
        <v>722593663.38950288</v>
      </c>
      <c r="F386" s="14">
        <f t="shared" si="16"/>
        <v>735864994.44245243</v>
      </c>
    </row>
    <row r="387" spans="4:6" x14ac:dyDescent="0.3">
      <c r="D387" s="14">
        <f t="shared" si="14"/>
        <v>270</v>
      </c>
      <c r="E387" s="58">
        <f t="shared" si="15"/>
        <v>735964994.4424392</v>
      </c>
      <c r="F387" s="14">
        <f t="shared" si="16"/>
        <v>749481906.61519778</v>
      </c>
    </row>
    <row r="388" spans="4:6" x14ac:dyDescent="0.3">
      <c r="D388" s="14">
        <f t="shared" si="14"/>
        <v>271</v>
      </c>
      <c r="E388" s="58">
        <f t="shared" si="15"/>
        <v>749581906.61518431</v>
      </c>
      <c r="F388" s="14">
        <f t="shared" si="16"/>
        <v>763348910.31035662</v>
      </c>
    </row>
    <row r="389" spans="4:6" x14ac:dyDescent="0.3">
      <c r="D389" s="14">
        <f t="shared" si="14"/>
        <v>272</v>
      </c>
      <c r="E389" s="58">
        <f t="shared" si="15"/>
        <v>763448910.31034267</v>
      </c>
      <c r="F389" s="14">
        <f t="shared" si="16"/>
        <v>777470598.76968491</v>
      </c>
    </row>
    <row r="390" spans="4:6" x14ac:dyDescent="0.3">
      <c r="D390" s="14">
        <f t="shared" si="14"/>
        <v>273</v>
      </c>
      <c r="E390" s="58">
        <f t="shared" si="15"/>
        <v>777570598.76967061</v>
      </c>
      <c r="F390" s="14">
        <f t="shared" si="16"/>
        <v>791851649.59553456</v>
      </c>
    </row>
    <row r="391" spans="4:6" x14ac:dyDescent="0.3">
      <c r="D391" s="14">
        <f t="shared" si="14"/>
        <v>274</v>
      </c>
      <c r="E391" s="58">
        <f t="shared" si="15"/>
        <v>791951649.59552002</v>
      </c>
      <c r="F391" s="14">
        <f t="shared" si="16"/>
        <v>806496826.30024111</v>
      </c>
    </row>
    <row r="392" spans="4:6" x14ac:dyDescent="0.3">
      <c r="D392" s="14">
        <f t="shared" si="14"/>
        <v>275</v>
      </c>
      <c r="E392" s="58">
        <f t="shared" si="15"/>
        <v>806596826.30022609</v>
      </c>
      <c r="F392" s="14">
        <f t="shared" si="16"/>
        <v>821410979.88396561</v>
      </c>
    </row>
    <row r="393" spans="4:6" x14ac:dyDescent="0.3">
      <c r="D393" s="14">
        <f t="shared" si="14"/>
        <v>276</v>
      </c>
      <c r="E393" s="58">
        <f t="shared" si="15"/>
        <v>821510979.88395047</v>
      </c>
      <c r="F393" s="14">
        <f t="shared" si="16"/>
        <v>836599050.44151962</v>
      </c>
    </row>
    <row r="394" spans="4:6" x14ac:dyDescent="0.3">
      <c r="D394" s="14">
        <f t="shared" si="14"/>
        <v>277</v>
      </c>
      <c r="E394" s="58">
        <f t="shared" si="15"/>
        <v>836699050.44150424</v>
      </c>
      <c r="F394" s="14">
        <f t="shared" si="16"/>
        <v>852066068.79869783</v>
      </c>
    </row>
    <row r="395" spans="4:6" x14ac:dyDescent="0.3">
      <c r="D395" s="14">
        <f t="shared" si="14"/>
        <v>278</v>
      </c>
      <c r="E395" s="58">
        <f t="shared" si="15"/>
        <v>852166068.79868186</v>
      </c>
      <c r="F395" s="14">
        <f t="shared" si="16"/>
        <v>867817158.1786648</v>
      </c>
    </row>
    <row r="396" spans="4:6" x14ac:dyDescent="0.3">
      <c r="D396" s="14">
        <f t="shared" si="14"/>
        <v>279</v>
      </c>
      <c r="E396" s="58">
        <f t="shared" si="15"/>
        <v>867917158.17864847</v>
      </c>
      <c r="F396" s="14">
        <f t="shared" si="16"/>
        <v>883857535.89894938</v>
      </c>
    </row>
    <row r="397" spans="4:6" x14ac:dyDescent="0.3">
      <c r="D397" s="14">
        <f t="shared" si="14"/>
        <v>280</v>
      </c>
      <c r="E397" s="58">
        <f t="shared" si="15"/>
        <v>883957535.8989327</v>
      </c>
      <c r="F397" s="14">
        <f t="shared" si="16"/>
        <v>900192515.0996033</v>
      </c>
    </row>
    <row r="398" spans="4:6" x14ac:dyDescent="0.3">
      <c r="D398" s="14">
        <f t="shared" si="14"/>
        <v>281</v>
      </c>
      <c r="E398" s="58">
        <f t="shared" si="15"/>
        <v>900292515.09958625</v>
      </c>
      <c r="F398" s="14">
        <f t="shared" si="16"/>
        <v>916827506.50310123</v>
      </c>
    </row>
    <row r="399" spans="4:6" x14ac:dyDescent="0.3">
      <c r="D399" s="14">
        <f t="shared" si="14"/>
        <v>282</v>
      </c>
      <c r="E399" s="58">
        <f t="shared" si="15"/>
        <v>916927506.50308394</v>
      </c>
      <c r="F399" s="14">
        <f t="shared" si="16"/>
        <v>933768020.20656395</v>
      </c>
    </row>
    <row r="400" spans="4:6" x14ac:dyDescent="0.3">
      <c r="D400" s="14">
        <f t="shared" si="14"/>
        <v>283</v>
      </c>
      <c r="E400" s="58">
        <f t="shared" si="15"/>
        <v>933868020.20654619</v>
      </c>
      <c r="F400" s="14">
        <f t="shared" si="16"/>
        <v>951019667.50689602</v>
      </c>
    </row>
    <row r="401" spans="4:6" x14ac:dyDescent="0.3">
      <c r="D401" s="14">
        <f t="shared" si="14"/>
        <v>284</v>
      </c>
      <c r="E401" s="58">
        <f t="shared" si="15"/>
        <v>951119667.5068779</v>
      </c>
      <c r="F401" s="14">
        <f t="shared" si="16"/>
        <v>968588162.75944662</v>
      </c>
    </row>
    <row r="402" spans="4:6" x14ac:dyDescent="0.3">
      <c r="D402" s="14">
        <f t="shared" si="14"/>
        <v>285</v>
      </c>
      <c r="E402" s="58">
        <f t="shared" si="15"/>
        <v>968688162.75942826</v>
      </c>
      <c r="F402" s="14">
        <f t="shared" si="16"/>
        <v>986479325.27080631</v>
      </c>
    </row>
    <row r="403" spans="4:6" x14ac:dyDescent="0.3">
      <c r="D403" s="14">
        <f t="shared" si="14"/>
        <v>286</v>
      </c>
      <c r="E403" s="58">
        <f t="shared" si="15"/>
        <v>986579325.27078748</v>
      </c>
      <c r="F403" s="14">
        <f t="shared" si="16"/>
        <v>1004699081.2263659</v>
      </c>
    </row>
    <row r="404" spans="4:6" x14ac:dyDescent="0.3">
      <c r="D404" s="14">
        <f t="shared" si="14"/>
        <v>287</v>
      </c>
      <c r="E404" s="58">
        <f t="shared" si="15"/>
        <v>1004799081.2263466</v>
      </c>
      <c r="F404" s="14">
        <f t="shared" si="16"/>
        <v>1023253465.6532789</v>
      </c>
    </row>
    <row r="405" spans="4:6" x14ac:dyDescent="0.3">
      <c r="D405" s="14">
        <f t="shared" si="14"/>
        <v>288</v>
      </c>
      <c r="E405" s="58">
        <f t="shared" si="15"/>
        <v>1023353465.6532595</v>
      </c>
      <c r="F405" s="14">
        <f t="shared" si="16"/>
        <v>1042148624.4194775</v>
      </c>
    </row>
    <row r="406" spans="4:6" x14ac:dyDescent="0.3">
      <c r="D406" s="14">
        <f t="shared" si="14"/>
        <v>289</v>
      </c>
      <c r="E406" s="58">
        <f t="shared" si="15"/>
        <v>1042248624.4194572</v>
      </c>
      <c r="F406" s="14">
        <f t="shared" si="16"/>
        <v>1061390816.2693975</v>
      </c>
    </row>
    <row r="407" spans="4:6" x14ac:dyDescent="0.3">
      <c r="D407" s="14">
        <f t="shared" si="14"/>
        <v>290</v>
      </c>
      <c r="E407" s="58">
        <f t="shared" si="15"/>
        <v>1061490816.2693769</v>
      </c>
      <c r="F407" s="14">
        <f t="shared" si="16"/>
        <v>1080986414.8971</v>
      </c>
    </row>
    <row r="408" spans="4:6" x14ac:dyDescent="0.3">
      <c r="D408" s="14">
        <f t="shared" si="14"/>
        <v>291</v>
      </c>
      <c r="E408" s="58">
        <f t="shared" si="15"/>
        <v>1081086414.897079</v>
      </c>
      <c r="F408" s="14">
        <f t="shared" si="16"/>
        <v>1100941911.057461</v>
      </c>
    </row>
    <row r="409" spans="4:6" x14ac:dyDescent="0.3">
      <c r="D409" s="14">
        <f t="shared" si="14"/>
        <v>292</v>
      </c>
      <c r="E409" s="58">
        <f t="shared" si="15"/>
        <v>1101041911.0574398</v>
      </c>
      <c r="F409" s="14">
        <f t="shared" si="16"/>
        <v>1121263914.7161407</v>
      </c>
    </row>
    <row r="410" spans="4:6" x14ac:dyDescent="0.3">
      <c r="D410" s="14">
        <f t="shared" ref="D410:D459" si="17">D409+1</f>
        <v>293</v>
      </c>
      <c r="E410" s="58">
        <f t="shared" si="15"/>
        <v>1121363914.7161191</v>
      </c>
      <c r="F410" s="14">
        <f t="shared" si="16"/>
        <v>1141959157.2390368</v>
      </c>
    </row>
    <row r="411" spans="4:6" x14ac:dyDescent="0.3">
      <c r="D411" s="14">
        <f t="shared" si="17"/>
        <v>294</v>
      </c>
      <c r="E411" s="58">
        <f t="shared" si="15"/>
        <v>1142059157.2390146</v>
      </c>
      <c r="F411" s="14">
        <f t="shared" si="16"/>
        <v>1163034493.6219506</v>
      </c>
    </row>
    <row r="412" spans="4:6" x14ac:dyDescent="0.3">
      <c r="D412" s="14">
        <f t="shared" si="17"/>
        <v>295</v>
      </c>
      <c r="E412" s="58">
        <f t="shared" ref="E412:E475" si="18">$E$4+(E411+(E411*$F$7))</f>
        <v>1163134493.621928</v>
      </c>
      <c r="F412" s="14">
        <f t="shared" ref="F412:F475" si="19">$E$4*(((1+$F$7)^(D412)-1)/$F$7)*(1+$F$7)</f>
        <v>1184496904.761205</v>
      </c>
    </row>
    <row r="413" spans="4:6" x14ac:dyDescent="0.3">
      <c r="D413" s="14">
        <f t="shared" si="17"/>
        <v>296</v>
      </c>
      <c r="E413" s="58">
        <f t="shared" si="18"/>
        <v>1184596904.7611818</v>
      </c>
      <c r="F413" s="14">
        <f t="shared" si="19"/>
        <v>1206353499.7659628</v>
      </c>
    </row>
    <row r="414" spans="4:6" x14ac:dyDescent="0.3">
      <c r="D414" s="14">
        <f t="shared" si="17"/>
        <v>297</v>
      </c>
      <c r="E414" s="58">
        <f t="shared" si="18"/>
        <v>1206453499.7659392</v>
      </c>
      <c r="F414" s="14">
        <f t="shared" si="19"/>
        <v>1228611518.3130162</v>
      </c>
    </row>
    <row r="415" spans="4:6" x14ac:dyDescent="0.3">
      <c r="D415" s="14">
        <f t="shared" si="17"/>
        <v>298</v>
      </c>
      <c r="E415" s="58">
        <f t="shared" si="18"/>
        <v>1228711518.3129921</v>
      </c>
      <c r="F415" s="14">
        <f t="shared" si="19"/>
        <v>1251278333.0448227</v>
      </c>
    </row>
    <row r="416" spans="4:6" x14ac:dyDescent="0.3">
      <c r="D416" s="14">
        <f t="shared" si="17"/>
        <v>299</v>
      </c>
      <c r="E416" s="58">
        <f t="shared" si="18"/>
        <v>1251378333.0447979</v>
      </c>
      <c r="F416" s="14">
        <f t="shared" si="19"/>
        <v>1274361452.0115848</v>
      </c>
    </row>
    <row r="417" spans="4:6" x14ac:dyDescent="0.3">
      <c r="D417" s="14">
        <f t="shared" si="17"/>
        <v>300</v>
      </c>
      <c r="E417" s="58">
        <f t="shared" si="18"/>
        <v>1274461452.0115597</v>
      </c>
      <c r="F417" s="14">
        <f t="shared" si="19"/>
        <v>1297868521.1581831</v>
      </c>
    </row>
    <row r="418" spans="4:6" x14ac:dyDescent="0.3">
      <c r="D418" s="14">
        <f t="shared" si="17"/>
        <v>301</v>
      </c>
      <c r="E418" s="58">
        <f t="shared" si="18"/>
        <v>1297968521.1581573</v>
      </c>
      <c r="F418" s="14">
        <f t="shared" si="19"/>
        <v>1321807326.8567812</v>
      </c>
    </row>
    <row r="419" spans="4:6" x14ac:dyDescent="0.3">
      <c r="D419" s="14">
        <f t="shared" si="17"/>
        <v>302</v>
      </c>
      <c r="E419" s="58">
        <f t="shared" si="18"/>
        <v>1321907326.8567548</v>
      </c>
      <c r="F419" s="14">
        <f t="shared" si="19"/>
        <v>1346185798.485949</v>
      </c>
    </row>
    <row r="420" spans="4:6" x14ac:dyDescent="0.3">
      <c r="D420" s="14">
        <f t="shared" si="17"/>
        <v>303</v>
      </c>
      <c r="E420" s="58">
        <f t="shared" si="18"/>
        <v>1346285798.4859221</v>
      </c>
      <c r="F420" s="14">
        <f t="shared" si="19"/>
        <v>1371012011.0571527</v>
      </c>
    </row>
    <row r="421" spans="4:6" x14ac:dyDescent="0.3">
      <c r="D421" s="14">
        <f t="shared" si="17"/>
        <v>304</v>
      </c>
      <c r="E421" s="58">
        <f t="shared" si="18"/>
        <v>1371112011.0571256</v>
      </c>
      <c r="F421" s="14">
        <f t="shared" si="19"/>
        <v>1396294187.8894846</v>
      </c>
    </row>
    <row r="422" spans="4:6" x14ac:dyDescent="0.3">
      <c r="D422" s="14">
        <f t="shared" si="17"/>
        <v>305</v>
      </c>
      <c r="E422" s="58">
        <f t="shared" si="18"/>
        <v>1396394187.8894567</v>
      </c>
      <c r="F422" s="14">
        <f t="shared" si="19"/>
        <v>1422040703.3335156</v>
      </c>
    </row>
    <row r="423" spans="4:6" x14ac:dyDescent="0.3">
      <c r="D423" s="14">
        <f t="shared" si="17"/>
        <v>306</v>
      </c>
      <c r="E423" s="58">
        <f t="shared" si="18"/>
        <v>1422140703.3334868</v>
      </c>
      <c r="F423" s="14">
        <f t="shared" si="19"/>
        <v>1448260085.5451767</v>
      </c>
    </row>
    <row r="424" spans="4:6" x14ac:dyDescent="0.3">
      <c r="D424" s="14">
        <f t="shared" si="17"/>
        <v>307</v>
      </c>
      <c r="E424" s="58">
        <f t="shared" si="18"/>
        <v>1448360085.5451474</v>
      </c>
      <c r="F424" s="14">
        <f t="shared" si="19"/>
        <v>1474961019.3105869</v>
      </c>
    </row>
    <row r="425" spans="4:6" x14ac:dyDescent="0.3">
      <c r="D425" s="14">
        <f t="shared" si="17"/>
        <v>308</v>
      </c>
      <c r="E425" s="58">
        <f t="shared" si="18"/>
        <v>1475061019.3105571</v>
      </c>
      <c r="F425" s="14">
        <f t="shared" si="19"/>
        <v>1502152348.9227605</v>
      </c>
    </row>
    <row r="426" spans="4:6" x14ac:dyDescent="0.3">
      <c r="D426" s="14">
        <f t="shared" si="17"/>
        <v>309</v>
      </c>
      <c r="E426" s="58">
        <f t="shared" si="18"/>
        <v>1502252348.9227295</v>
      </c>
      <c r="F426" s="14">
        <f t="shared" si="19"/>
        <v>1529843081.1111476</v>
      </c>
    </row>
    <row r="427" spans="4:6" x14ac:dyDescent="0.3">
      <c r="D427" s="14">
        <f t="shared" si="17"/>
        <v>310</v>
      </c>
      <c r="E427" s="58">
        <f t="shared" si="18"/>
        <v>1529943081.1111159</v>
      </c>
      <c r="F427" s="14">
        <f t="shared" si="19"/>
        <v>1558042388.0249846</v>
      </c>
    </row>
    <row r="428" spans="4:6" x14ac:dyDescent="0.3">
      <c r="D428" s="14">
        <f t="shared" si="17"/>
        <v>311</v>
      </c>
      <c r="E428" s="58">
        <f t="shared" si="18"/>
        <v>1558142388.0249524</v>
      </c>
      <c r="F428" s="14">
        <f t="shared" si="19"/>
        <v>1586759610.2714324</v>
      </c>
    </row>
    <row r="429" spans="4:6" x14ac:dyDescent="0.3">
      <c r="D429" s="14">
        <f t="shared" si="17"/>
        <v>312</v>
      </c>
      <c r="E429" s="58">
        <f t="shared" si="18"/>
        <v>1586859610.2713997</v>
      </c>
      <c r="F429" s="14">
        <f t="shared" si="19"/>
        <v>1616004260.0095162</v>
      </c>
    </row>
    <row r="430" spans="4:6" x14ac:dyDescent="0.3">
      <c r="D430" s="14">
        <f t="shared" si="17"/>
        <v>313</v>
      </c>
      <c r="E430" s="58">
        <f t="shared" si="18"/>
        <v>1616104260.0094829</v>
      </c>
      <c r="F430" s="14">
        <f t="shared" si="19"/>
        <v>1645786024.1008875</v>
      </c>
    </row>
    <row r="431" spans="4:6" x14ac:dyDescent="0.3">
      <c r="D431" s="14">
        <f t="shared" si="17"/>
        <v>314</v>
      </c>
      <c r="E431" s="58">
        <f t="shared" si="18"/>
        <v>1645886024.1008537</v>
      </c>
      <c r="F431" s="14">
        <f t="shared" si="19"/>
        <v>1676114767.3184574</v>
      </c>
    </row>
    <row r="432" spans="4:6" x14ac:dyDescent="0.3">
      <c r="D432" s="14">
        <f t="shared" si="17"/>
        <v>315</v>
      </c>
      <c r="E432" s="58">
        <f t="shared" si="18"/>
        <v>1676214767.3184226</v>
      </c>
      <c r="F432" s="14">
        <f t="shared" si="19"/>
        <v>1707000535.6139548</v>
      </c>
    </row>
    <row r="433" spans="4:6" x14ac:dyDescent="0.3">
      <c r="D433" s="14">
        <f t="shared" si="17"/>
        <v>316</v>
      </c>
      <c r="E433" s="58">
        <f t="shared" si="18"/>
        <v>1707100535.6139195</v>
      </c>
      <c r="F433" s="14">
        <f t="shared" si="19"/>
        <v>1738453559.4455047</v>
      </c>
    </row>
    <row r="434" spans="4:6" x14ac:dyDescent="0.3">
      <c r="D434" s="14">
        <f t="shared" si="17"/>
        <v>317</v>
      </c>
      <c r="E434" s="58">
        <f t="shared" si="18"/>
        <v>1738553559.4454684</v>
      </c>
      <c r="F434" s="14">
        <f t="shared" si="19"/>
        <v>1770484257.1663132</v>
      </c>
    </row>
    <row r="435" spans="4:6" x14ac:dyDescent="0.3">
      <c r="D435" s="14">
        <f t="shared" si="17"/>
        <v>318</v>
      </c>
      <c r="E435" s="58">
        <f t="shared" si="18"/>
        <v>1770584257.1662767</v>
      </c>
      <c r="F435" s="14">
        <f t="shared" si="19"/>
        <v>1803103238.4755995</v>
      </c>
    </row>
    <row r="436" spans="4:6" x14ac:dyDescent="0.3">
      <c r="D436" s="14">
        <f t="shared" si="17"/>
        <v>319</v>
      </c>
      <c r="E436" s="58">
        <f t="shared" si="18"/>
        <v>1803203238.4755619</v>
      </c>
      <c r="F436" s="14">
        <f t="shared" si="19"/>
        <v>1836321307.9328969</v>
      </c>
    </row>
    <row r="437" spans="4:6" x14ac:dyDescent="0.3">
      <c r="D437" s="14">
        <f t="shared" si="17"/>
        <v>320</v>
      </c>
      <c r="E437" s="58">
        <f t="shared" si="18"/>
        <v>1836421307.9328587</v>
      </c>
      <c r="F437" s="14">
        <f t="shared" si="19"/>
        <v>1870149468.5369112</v>
      </c>
    </row>
    <row r="438" spans="4:6" x14ac:dyDescent="0.3">
      <c r="D438" s="14">
        <f t="shared" si="17"/>
        <v>321</v>
      </c>
      <c r="E438" s="58">
        <f t="shared" si="18"/>
        <v>1870249468.5368719</v>
      </c>
      <c r="F438" s="14">
        <f t="shared" si="19"/>
        <v>1904598925.3700979</v>
      </c>
    </row>
    <row r="439" spans="4:6" x14ac:dyDescent="0.3">
      <c r="D439" s="14">
        <f t="shared" si="17"/>
        <v>322</v>
      </c>
      <c r="E439" s="58">
        <f t="shared" si="18"/>
        <v>1904698925.3700573</v>
      </c>
      <c r="F439" s="14">
        <f t="shared" si="19"/>
        <v>1939681089.3101835</v>
      </c>
    </row>
    <row r="440" spans="4:6" x14ac:dyDescent="0.3">
      <c r="D440" s="14">
        <f t="shared" si="17"/>
        <v>323</v>
      </c>
      <c r="E440" s="58">
        <f t="shared" si="18"/>
        <v>1939781089.3101423</v>
      </c>
      <c r="F440" s="14">
        <f t="shared" si="19"/>
        <v>1975407580.8098528</v>
      </c>
    </row>
    <row r="441" spans="4:6" x14ac:dyDescent="0.3">
      <c r="D441" s="14">
        <f t="shared" si="17"/>
        <v>324</v>
      </c>
      <c r="E441" s="58">
        <f t="shared" si="18"/>
        <v>1975507580.8098106</v>
      </c>
      <c r="F441" s="14">
        <f t="shared" si="19"/>
        <v>2011790233.7458513</v>
      </c>
    </row>
    <row r="442" spans="4:6" x14ac:dyDescent="0.3">
      <c r="D442" s="14">
        <f t="shared" si="17"/>
        <v>325</v>
      </c>
      <c r="E442" s="58">
        <f t="shared" si="18"/>
        <v>2011890233.7458084</v>
      </c>
      <c r="F442" s="14">
        <f t="shared" si="19"/>
        <v>2048841099.3387845</v>
      </c>
    </row>
    <row r="443" spans="4:6" x14ac:dyDescent="0.3">
      <c r="D443" s="14">
        <f t="shared" si="17"/>
        <v>326</v>
      </c>
      <c r="E443" s="58">
        <f t="shared" si="18"/>
        <v>2048941099.3387408</v>
      </c>
      <c r="F443" s="14">
        <f t="shared" si="19"/>
        <v>2086572450.1449084</v>
      </c>
    </row>
    <row r="444" spans="4:6" x14ac:dyDescent="0.3">
      <c r="D444" s="14">
        <f t="shared" si="17"/>
        <v>327</v>
      </c>
      <c r="E444" s="58">
        <f t="shared" si="18"/>
        <v>2086672450.1448636</v>
      </c>
      <c r="F444" s="14">
        <f t="shared" si="19"/>
        <v>2124996784.1212327</v>
      </c>
    </row>
    <row r="445" spans="4:6" x14ac:dyDescent="0.3">
      <c r="D445" s="14">
        <f t="shared" si="17"/>
        <v>328</v>
      </c>
      <c r="E445" s="58">
        <f t="shared" si="18"/>
        <v>2125096784.121187</v>
      </c>
      <c r="F445" s="14">
        <f t="shared" si="19"/>
        <v>2164126828.7652874</v>
      </c>
    </row>
    <row r="446" spans="4:6" x14ac:dyDescent="0.3">
      <c r="D446" s="14">
        <f t="shared" si="17"/>
        <v>329</v>
      </c>
      <c r="E446" s="58">
        <f t="shared" si="18"/>
        <v>2164226828.7652407</v>
      </c>
      <c r="F446" s="14">
        <f t="shared" si="19"/>
        <v>2203975545.3309193</v>
      </c>
    </row>
    <row r="447" spans="4:6" x14ac:dyDescent="0.3">
      <c r="D447" s="14">
        <f t="shared" si="17"/>
        <v>330</v>
      </c>
      <c r="E447" s="58">
        <f t="shared" si="18"/>
        <v>2204075545.3308716</v>
      </c>
      <c r="F447" s="14">
        <f t="shared" si="19"/>
        <v>2244556133.1215167</v>
      </c>
    </row>
    <row r="448" spans="4:6" x14ac:dyDescent="0.3">
      <c r="D448" s="14">
        <f t="shared" si="17"/>
        <v>331</v>
      </c>
      <c r="E448" s="58">
        <f t="shared" si="18"/>
        <v>2244656133.1214676</v>
      </c>
      <c r="F448" s="14">
        <f t="shared" si="19"/>
        <v>2285882033.8620858</v>
      </c>
    </row>
    <row r="449" spans="4:6" x14ac:dyDescent="0.3">
      <c r="D449" s="14">
        <f t="shared" si="17"/>
        <v>332</v>
      </c>
      <c r="E449" s="58">
        <f t="shared" si="18"/>
        <v>2285982033.8620358</v>
      </c>
      <c r="F449" s="14">
        <f t="shared" si="19"/>
        <v>2327966936.1516252</v>
      </c>
    </row>
    <row r="450" spans="4:6" x14ac:dyDescent="0.3">
      <c r="D450" s="14">
        <f t="shared" si="17"/>
        <v>333</v>
      </c>
      <c r="E450" s="58">
        <f t="shared" si="18"/>
        <v>2328066936.1515741</v>
      </c>
      <c r="F450" s="14">
        <f t="shared" si="19"/>
        <v>2370824779.9972739</v>
      </c>
    </row>
    <row r="451" spans="4:6" x14ac:dyDescent="0.3">
      <c r="D451" s="14">
        <f t="shared" si="17"/>
        <v>334</v>
      </c>
      <c r="E451" s="58">
        <f t="shared" si="18"/>
        <v>2370924779.9972219</v>
      </c>
      <c r="F451" s="14">
        <f t="shared" si="19"/>
        <v>2414469761.4317336</v>
      </c>
    </row>
    <row r="452" spans="4:6" x14ac:dyDescent="0.3">
      <c r="D452" s="14">
        <f t="shared" si="17"/>
        <v>335</v>
      </c>
      <c r="E452" s="58">
        <f t="shared" si="18"/>
        <v>2414569761.4316807</v>
      </c>
      <c r="F452" s="14">
        <f t="shared" si="19"/>
        <v>2458916337.2154975</v>
      </c>
    </row>
    <row r="453" spans="4:6" x14ac:dyDescent="0.3">
      <c r="D453" s="14">
        <f t="shared" si="17"/>
        <v>336</v>
      </c>
      <c r="E453" s="58">
        <f t="shared" si="18"/>
        <v>2459016337.2154436</v>
      </c>
      <c r="F453" s="14">
        <f t="shared" si="19"/>
        <v>2504179229.6254396</v>
      </c>
    </row>
    <row r="454" spans="4:6" x14ac:dyDescent="0.3">
      <c r="D454" s="14">
        <f t="shared" si="17"/>
        <v>337</v>
      </c>
      <c r="E454" s="58">
        <f t="shared" si="18"/>
        <v>2504279229.6253843</v>
      </c>
      <c r="F454" s="14">
        <f t="shared" si="19"/>
        <v>2550273431.3313537</v>
      </c>
    </row>
    <row r="455" spans="4:6" x14ac:dyDescent="0.3">
      <c r="D455" s="14">
        <f t="shared" si="17"/>
        <v>338</v>
      </c>
      <c r="E455" s="58">
        <f t="shared" si="18"/>
        <v>2550373431.3312969</v>
      </c>
      <c r="F455" s="14">
        <f t="shared" si="19"/>
        <v>2597214210.3620534</v>
      </c>
    </row>
    <row r="456" spans="4:6" x14ac:dyDescent="0.3">
      <c r="D456" s="14">
        <f t="shared" si="17"/>
        <v>339</v>
      </c>
      <c r="E456" s="58">
        <f t="shared" si="18"/>
        <v>2597314210.3619957</v>
      </c>
      <c r="F456" s="14">
        <f t="shared" si="19"/>
        <v>2645017115.1626873</v>
      </c>
    </row>
    <row r="457" spans="4:6" x14ac:dyDescent="0.3">
      <c r="D457" s="14">
        <f t="shared" si="17"/>
        <v>340</v>
      </c>
      <c r="E457" s="58">
        <f t="shared" si="18"/>
        <v>2645117115.1626287</v>
      </c>
      <c r="F457" s="14">
        <f t="shared" si="19"/>
        <v>2693697979.7449303</v>
      </c>
    </row>
    <row r="458" spans="4:6" x14ac:dyDescent="0.3">
      <c r="D458" s="14">
        <f t="shared" si="17"/>
        <v>341</v>
      </c>
      <c r="E458" s="58">
        <f t="shared" si="18"/>
        <v>2693797979.7448702</v>
      </c>
      <c r="F458" s="14">
        <f t="shared" si="19"/>
        <v>2743272928.9317675</v>
      </c>
    </row>
    <row r="459" spans="4:6" x14ac:dyDescent="0.3">
      <c r="D459" s="14">
        <f t="shared" si="17"/>
        <v>342</v>
      </c>
      <c r="E459" s="58">
        <f t="shared" si="18"/>
        <v>2743372928.9317064</v>
      </c>
      <c r="F459" s="14">
        <f t="shared" si="19"/>
        <v>2793758383.6986084</v>
      </c>
    </row>
    <row r="460" spans="4:6" x14ac:dyDescent="0.3">
      <c r="D460" s="14">
        <f>D459+1</f>
        <v>343</v>
      </c>
      <c r="E460" s="58">
        <f t="shared" si="18"/>
        <v>2793858383.6985455</v>
      </c>
      <c r="F460" s="14">
        <f t="shared" si="19"/>
        <v>2845171066.6124897</v>
      </c>
    </row>
    <row r="461" spans="4:6" x14ac:dyDescent="0.3">
      <c r="D461" s="14">
        <f t="shared" ref="D461:D520" si="20">D460+1</f>
        <v>344</v>
      </c>
      <c r="E461" s="58">
        <f t="shared" si="18"/>
        <v>2845271066.6124263</v>
      </c>
      <c r="F461" s="14">
        <f t="shared" si="19"/>
        <v>2897528007.3711882</v>
      </c>
    </row>
    <row r="462" spans="4:6" x14ac:dyDescent="0.3">
      <c r="D462" s="14">
        <f t="shared" si="20"/>
        <v>345</v>
      </c>
      <c r="E462" s="58">
        <f t="shared" si="18"/>
        <v>2897628007.3711228</v>
      </c>
      <c r="F462" s="14">
        <f t="shared" si="19"/>
        <v>2950846548.4440494</v>
      </c>
    </row>
    <row r="463" spans="4:6" x14ac:dyDescent="0.3">
      <c r="D463" s="14">
        <f t="shared" si="20"/>
        <v>346</v>
      </c>
      <c r="E463" s="58">
        <f t="shared" si="18"/>
        <v>2950946548.4439826</v>
      </c>
      <c r="F463" s="14">
        <f t="shared" si="19"/>
        <v>3005144350.8164339</v>
      </c>
    </row>
    <row r="464" spans="4:6" x14ac:dyDescent="0.3">
      <c r="D464" s="14">
        <f t="shared" si="20"/>
        <v>347</v>
      </c>
      <c r="E464" s="58">
        <f t="shared" si="18"/>
        <v>3005244350.8163648</v>
      </c>
      <c r="F464" s="14">
        <f t="shared" si="19"/>
        <v>3060439399.8396535</v>
      </c>
    </row>
    <row r="465" spans="4:6" x14ac:dyDescent="0.3">
      <c r="D465" s="14">
        <f t="shared" si="20"/>
        <v>348</v>
      </c>
      <c r="E465" s="58">
        <f t="shared" si="18"/>
        <v>3060539399.8395834</v>
      </c>
      <c r="F465" s="14">
        <f t="shared" si="19"/>
        <v>3116750011.1883626</v>
      </c>
    </row>
    <row r="466" spans="4:6" x14ac:dyDescent="0.3">
      <c r="D466" s="14">
        <f t="shared" si="20"/>
        <v>349</v>
      </c>
      <c r="E466" s="58">
        <f t="shared" si="18"/>
        <v>3116850011.1882911</v>
      </c>
      <c r="F466" s="14">
        <f t="shared" si="19"/>
        <v>3174094836.9273505</v>
      </c>
    </row>
    <row r="467" spans="4:6" x14ac:dyDescent="0.3">
      <c r="D467" s="14">
        <f t="shared" si="20"/>
        <v>350</v>
      </c>
      <c r="E467" s="58">
        <f t="shared" si="18"/>
        <v>3174194836.927278</v>
      </c>
      <c r="F467" s="14">
        <f t="shared" si="19"/>
        <v>3232492871.6897693</v>
      </c>
    </row>
    <row r="468" spans="4:6" x14ac:dyDescent="0.3">
      <c r="D468" s="14">
        <f t="shared" si="20"/>
        <v>351</v>
      </c>
      <c r="E468" s="58">
        <f t="shared" si="18"/>
        <v>3232592871.6896949</v>
      </c>
      <c r="F468" s="14">
        <f t="shared" si="19"/>
        <v>3291963458.968822</v>
      </c>
    </row>
    <row r="469" spans="4:6" x14ac:dyDescent="0.3">
      <c r="D469" s="14">
        <f t="shared" si="20"/>
        <v>352</v>
      </c>
      <c r="E469" s="58">
        <f t="shared" si="18"/>
        <v>3292063458.9687467</v>
      </c>
      <c r="F469" s="14">
        <f t="shared" si="19"/>
        <v>3352526297.5250192</v>
      </c>
    </row>
    <row r="470" spans="4:6" x14ac:dyDescent="0.3">
      <c r="D470" s="14">
        <f t="shared" si="20"/>
        <v>353</v>
      </c>
      <c r="E470" s="58">
        <f t="shared" si="18"/>
        <v>3352626297.5249414</v>
      </c>
      <c r="F470" s="14">
        <f t="shared" si="19"/>
        <v>3414201447.9110966</v>
      </c>
    </row>
    <row r="471" spans="4:6" x14ac:dyDescent="0.3">
      <c r="D471" s="14">
        <f t="shared" si="20"/>
        <v>354</v>
      </c>
      <c r="E471" s="58">
        <f t="shared" si="18"/>
        <v>3414301447.9110169</v>
      </c>
      <c r="F471" s="14">
        <f t="shared" si="19"/>
        <v>3477009339.1167846</v>
      </c>
    </row>
    <row r="472" spans="4:6" x14ac:dyDescent="0.3">
      <c r="D472" s="14">
        <f t="shared" si="20"/>
        <v>355</v>
      </c>
      <c r="E472" s="58">
        <f t="shared" si="18"/>
        <v>3477109339.116703</v>
      </c>
      <c r="F472" s="14">
        <f t="shared" si="19"/>
        <v>3540970775.3356085</v>
      </c>
    </row>
    <row r="473" spans="4:6" x14ac:dyDescent="0.3">
      <c r="D473" s="14">
        <f t="shared" si="20"/>
        <v>356</v>
      </c>
      <c r="E473" s="58">
        <f t="shared" si="18"/>
        <v>3541070775.3355265</v>
      </c>
      <c r="F473" s="14">
        <f t="shared" si="19"/>
        <v>3606106942.8559785</v>
      </c>
    </row>
    <row r="474" spans="4:6" x14ac:dyDescent="0.3">
      <c r="D474" s="14">
        <f t="shared" si="20"/>
        <v>357</v>
      </c>
      <c r="E474" s="58">
        <f t="shared" si="18"/>
        <v>3606206942.8558941</v>
      </c>
      <c r="F474" s="14">
        <f t="shared" si="19"/>
        <v>3672439417.0788274</v>
      </c>
    </row>
    <row r="475" spans="4:6" x14ac:dyDescent="0.3">
      <c r="D475" s="14">
        <f t="shared" si="20"/>
        <v>358</v>
      </c>
      <c r="E475" s="58">
        <f t="shared" si="18"/>
        <v>3672539417.0787416</v>
      </c>
      <c r="F475" s="14">
        <f t="shared" si="19"/>
        <v>3739990169.664156</v>
      </c>
    </row>
    <row r="476" spans="4:6" x14ac:dyDescent="0.3">
      <c r="D476" s="14">
        <f t="shared" si="20"/>
        <v>359</v>
      </c>
      <c r="E476" s="58">
        <f t="shared" ref="E476:E539" si="21">$E$4+(E475+(E475*$F$7))</f>
        <v>3740090169.6640677</v>
      </c>
      <c r="F476" s="14">
        <f t="shared" ref="F476:F539" si="22">$E$4*(((1+$F$7)^(D476)-1)/$F$7)*(1+$F$7)</f>
        <v>3808781575.808816</v>
      </c>
    </row>
    <row r="477" spans="4:6" x14ac:dyDescent="0.3">
      <c r="D477" s="14">
        <f t="shared" si="20"/>
        <v>360</v>
      </c>
      <c r="E477" s="58">
        <f t="shared" si="21"/>
        <v>3808881575.8087258</v>
      </c>
      <c r="F477" s="14">
        <f t="shared" si="22"/>
        <v>3878836421.6579709</v>
      </c>
    </row>
    <row r="478" spans="4:6" x14ac:dyDescent="0.3">
      <c r="D478" s="14">
        <f t="shared" si="20"/>
        <v>361</v>
      </c>
      <c r="E478" s="58">
        <f t="shared" si="21"/>
        <v>3878936421.6578789</v>
      </c>
      <c r="F478" s="14">
        <f t="shared" si="22"/>
        <v>3950177911.8526702</v>
      </c>
    </row>
    <row r="479" spans="4:6" x14ac:dyDescent="0.3">
      <c r="D479" s="14">
        <f t="shared" si="20"/>
        <v>362</v>
      </c>
      <c r="E479" s="58">
        <f t="shared" si="21"/>
        <v>3950277911.8525767</v>
      </c>
      <c r="F479" s="14">
        <f t="shared" si="22"/>
        <v>4022829677.2160492</v>
      </c>
    </row>
    <row r="480" spans="4:6" x14ac:dyDescent="0.3">
      <c r="D480" s="14">
        <f t="shared" si="20"/>
        <v>363</v>
      </c>
      <c r="E480" s="58">
        <f t="shared" si="21"/>
        <v>4022929677.2159529</v>
      </c>
      <c r="F480" s="14">
        <f t="shared" si="22"/>
        <v>4096815782.580687</v>
      </c>
    </row>
    <row r="481" spans="4:6" x14ac:dyDescent="0.3">
      <c r="D481" s="14">
        <f t="shared" si="20"/>
        <v>364</v>
      </c>
      <c r="E481" s="58">
        <f t="shared" si="21"/>
        <v>4096915782.5805893</v>
      </c>
      <c r="F481" s="14">
        <f t="shared" si="22"/>
        <v>4172160734.7597384</v>
      </c>
    </row>
    <row r="482" spans="4:6" x14ac:dyDescent="0.3">
      <c r="D482" s="14">
        <f t="shared" si="20"/>
        <v>365</v>
      </c>
      <c r="E482" s="58">
        <f t="shared" si="21"/>
        <v>4172260734.7596383</v>
      </c>
      <c r="F482" s="14">
        <f t="shared" si="22"/>
        <v>4248889490.6644483</v>
      </c>
    </row>
    <row r="483" spans="4:6" x14ac:dyDescent="0.3">
      <c r="D483" s="14">
        <f t="shared" si="20"/>
        <v>366</v>
      </c>
      <c r="E483" s="58">
        <f t="shared" si="21"/>
        <v>4248989490.6643457</v>
      </c>
      <c r="F483" s="14">
        <f t="shared" si="22"/>
        <v>4327027465.5707674</v>
      </c>
    </row>
    <row r="484" spans="4:6" x14ac:dyDescent="0.3">
      <c r="D484" s="14">
        <f t="shared" si="20"/>
        <v>367</v>
      </c>
      <c r="E484" s="58">
        <f t="shared" si="21"/>
        <v>4327127465.5706635</v>
      </c>
      <c r="F484" s="14">
        <f t="shared" si="22"/>
        <v>4406600541.5377903</v>
      </c>
    </row>
    <row r="485" spans="4:6" x14ac:dyDescent="0.3">
      <c r="D485" s="14">
        <f t="shared" si="20"/>
        <v>368</v>
      </c>
      <c r="E485" s="58">
        <f t="shared" si="21"/>
        <v>4406700541.5376844</v>
      </c>
      <c r="F485" s="14">
        <f t="shared" si="22"/>
        <v>4487635075.9808054</v>
      </c>
    </row>
    <row r="486" spans="4:6" x14ac:dyDescent="0.3">
      <c r="D486" s="14">
        <f t="shared" si="20"/>
        <v>369</v>
      </c>
      <c r="E486" s="58">
        <f t="shared" si="21"/>
        <v>4487735075.9806976</v>
      </c>
      <c r="F486" s="14">
        <f t="shared" si="22"/>
        <v>4570157910.4018049</v>
      </c>
    </row>
    <row r="487" spans="4:6" x14ac:dyDescent="0.3">
      <c r="D487" s="14">
        <f t="shared" si="20"/>
        <v>370</v>
      </c>
      <c r="E487" s="58">
        <f t="shared" si="21"/>
        <v>4570257910.4016943</v>
      </c>
      <c r="F487" s="14">
        <f t="shared" si="22"/>
        <v>4654196379.2803373</v>
      </c>
    </row>
    <row r="488" spans="4:6" x14ac:dyDescent="0.3">
      <c r="D488" s="14">
        <f t="shared" si="20"/>
        <v>371</v>
      </c>
      <c r="E488" s="58">
        <f t="shared" si="21"/>
        <v>4654296379.2802229</v>
      </c>
      <c r="F488" s="14">
        <f t="shared" si="22"/>
        <v>4739778319.1276512</v>
      </c>
    </row>
    <row r="489" spans="4:6" x14ac:dyDescent="0.3">
      <c r="D489" s="14">
        <f t="shared" si="20"/>
        <v>372</v>
      </c>
      <c r="E489" s="58">
        <f t="shared" si="21"/>
        <v>4739878319.1275358</v>
      </c>
      <c r="F489" s="14">
        <f t="shared" si="22"/>
        <v>4826932077.7071409</v>
      </c>
    </row>
    <row r="490" spans="4:6" x14ac:dyDescent="0.3">
      <c r="D490" s="14">
        <f t="shared" si="20"/>
        <v>373</v>
      </c>
      <c r="E490" s="58">
        <f t="shared" si="21"/>
        <v>4827032077.7070227</v>
      </c>
      <c r="F490" s="14">
        <f t="shared" si="22"/>
        <v>4915686523.4241161</v>
      </c>
    </row>
    <row r="491" spans="4:6" x14ac:dyDescent="0.3">
      <c r="D491" s="14">
        <f t="shared" si="20"/>
        <v>374</v>
      </c>
      <c r="E491" s="58">
        <f t="shared" si="21"/>
        <v>4915786523.423995</v>
      </c>
      <c r="F491" s="14">
        <f t="shared" si="22"/>
        <v>5006071054.8880444</v>
      </c>
    </row>
    <row r="492" spans="4:6" x14ac:dyDescent="0.3">
      <c r="D492" s="14">
        <f t="shared" si="20"/>
        <v>375</v>
      </c>
      <c r="E492" s="58">
        <f t="shared" si="21"/>
        <v>5006171054.8879204</v>
      </c>
      <c r="F492" s="14">
        <f t="shared" si="22"/>
        <v>5098115610.6504087</v>
      </c>
    </row>
    <row r="493" spans="4:6" x14ac:dyDescent="0.3">
      <c r="D493" s="14">
        <f t="shared" si="20"/>
        <v>376</v>
      </c>
      <c r="E493" s="58">
        <f t="shared" si="21"/>
        <v>5098215610.6502819</v>
      </c>
      <c r="F493" s="14">
        <f t="shared" si="22"/>
        <v>5191850679.1214151</v>
      </c>
    </row>
    <row r="494" spans="4:6" x14ac:dyDescent="0.3">
      <c r="D494" s="14">
        <f t="shared" si="20"/>
        <v>377</v>
      </c>
      <c r="E494" s="58">
        <f t="shared" si="21"/>
        <v>5191950679.1212835</v>
      </c>
      <c r="F494" s="14">
        <f t="shared" si="22"/>
        <v>5287307308.6688213</v>
      </c>
    </row>
    <row r="495" spans="4:6" x14ac:dyDescent="0.3">
      <c r="D495" s="14">
        <f t="shared" si="20"/>
        <v>378</v>
      </c>
      <c r="E495" s="58">
        <f t="shared" si="21"/>
        <v>5287407308.6686907</v>
      </c>
      <c r="F495" s="14">
        <f t="shared" si="22"/>
        <v>5384517117.9022799</v>
      </c>
    </row>
    <row r="496" spans="4:6" x14ac:dyDescent="0.3">
      <c r="D496" s="14">
        <f t="shared" si="20"/>
        <v>379</v>
      </c>
      <c r="E496" s="58">
        <f t="shared" si="21"/>
        <v>5384617117.9021454</v>
      </c>
      <c r="F496" s="14">
        <f t="shared" si="22"/>
        <v>5483512306.1465063</v>
      </c>
    </row>
    <row r="497" spans="4:6" x14ac:dyDescent="0.3">
      <c r="D497" s="14">
        <f t="shared" si="20"/>
        <v>380</v>
      </c>
      <c r="E497" s="58">
        <f t="shared" si="21"/>
        <v>5483612306.146368</v>
      </c>
      <c r="F497" s="14">
        <f t="shared" si="22"/>
        <v>5584325664.1068535</v>
      </c>
    </row>
    <row r="498" spans="4:6" x14ac:dyDescent="0.3">
      <c r="D498" s="14">
        <f t="shared" si="20"/>
        <v>381</v>
      </c>
      <c r="E498" s="58">
        <f t="shared" si="21"/>
        <v>5584425664.1067133</v>
      </c>
      <c r="F498" s="14">
        <f t="shared" si="22"/>
        <v>5686990584.730752</v>
      </c>
    </row>
    <row r="499" spans="4:6" x14ac:dyDescent="0.3">
      <c r="D499" s="14">
        <f t="shared" si="20"/>
        <v>382</v>
      </c>
      <c r="E499" s="58">
        <f t="shared" si="21"/>
        <v>5687090584.7306089</v>
      </c>
      <c r="F499" s="14">
        <f t="shared" si="22"/>
        <v>5791541074.2686253</v>
      </c>
    </row>
    <row r="500" spans="4:6" x14ac:dyDescent="0.3">
      <c r="D500" s="14">
        <f t="shared" si="20"/>
        <v>383</v>
      </c>
      <c r="E500" s="58">
        <f t="shared" si="21"/>
        <v>5791641074.2684803</v>
      </c>
      <c r="F500" s="14">
        <f t="shared" si="22"/>
        <v>5898011763.5379715</v>
      </c>
    </row>
    <row r="501" spans="4:6" x14ac:dyDescent="0.3">
      <c r="D501" s="14">
        <f t="shared" si="20"/>
        <v>384</v>
      </c>
      <c r="E501" s="58">
        <f t="shared" si="21"/>
        <v>5898111763.5378237</v>
      </c>
      <c r="F501" s="14">
        <f t="shared" si="22"/>
        <v>6006437919.3943071</v>
      </c>
    </row>
    <row r="502" spans="4:6" x14ac:dyDescent="0.3">
      <c r="D502" s="14">
        <f t="shared" si="20"/>
        <v>385</v>
      </c>
      <c r="E502" s="58">
        <f t="shared" si="21"/>
        <v>6006537919.3941555</v>
      </c>
      <c r="F502" s="14">
        <f t="shared" si="22"/>
        <v>6116855456.412797</v>
      </c>
    </row>
    <row r="503" spans="4:6" x14ac:dyDescent="0.3">
      <c r="D503" s="14">
        <f t="shared" si="20"/>
        <v>386</v>
      </c>
      <c r="E503" s="58">
        <f t="shared" si="21"/>
        <v>6116955456.4126425</v>
      </c>
      <c r="F503" s="14">
        <f t="shared" si="22"/>
        <v>6229300948.7844362</v>
      </c>
    </row>
    <row r="504" spans="4:6" x14ac:dyDescent="0.3">
      <c r="D504" s="14">
        <f t="shared" si="20"/>
        <v>387</v>
      </c>
      <c r="E504" s="58">
        <f t="shared" si="21"/>
        <v>6229400948.7842779</v>
      </c>
      <c r="F504" s="14">
        <f t="shared" si="22"/>
        <v>6343811642.4307098</v>
      </c>
    </row>
    <row r="505" spans="4:6" x14ac:dyDescent="0.3">
      <c r="D505" s="14">
        <f t="shared" si="20"/>
        <v>388</v>
      </c>
      <c r="E505" s="58">
        <f t="shared" si="21"/>
        <v>6343911642.4305477</v>
      </c>
      <c r="F505" s="14">
        <f t="shared" si="22"/>
        <v>6460425467.3407564</v>
      </c>
    </row>
    <row r="506" spans="4:6" x14ac:dyDescent="0.3">
      <c r="D506" s="14">
        <f t="shared" si="20"/>
        <v>389</v>
      </c>
      <c r="E506" s="58">
        <f t="shared" si="21"/>
        <v>6460525467.3405933</v>
      </c>
      <c r="F506" s="14">
        <f t="shared" si="22"/>
        <v>6579181050.1351357</v>
      </c>
    </row>
    <row r="507" spans="4:6" x14ac:dyDescent="0.3">
      <c r="D507" s="14">
        <f t="shared" si="20"/>
        <v>390</v>
      </c>
      <c r="E507" s="58">
        <f t="shared" si="21"/>
        <v>6579281050.1349678</v>
      </c>
      <c r="F507" s="14">
        <f t="shared" si="22"/>
        <v>6700117726.8603067</v>
      </c>
    </row>
    <row r="508" spans="4:6" x14ac:dyDescent="0.3">
      <c r="D508" s="14">
        <f t="shared" si="20"/>
        <v>391</v>
      </c>
      <c r="E508" s="58">
        <f t="shared" si="21"/>
        <v>6700217726.8601351</v>
      </c>
      <c r="F508" s="14">
        <f t="shared" si="22"/>
        <v>6823275556.018136</v>
      </c>
    </row>
    <row r="509" spans="4:6" x14ac:dyDescent="0.3">
      <c r="D509" s="14">
        <f t="shared" si="20"/>
        <v>392</v>
      </c>
      <c r="E509" s="58">
        <f t="shared" si="21"/>
        <v>6823375556.0179615</v>
      </c>
      <c r="F509" s="14">
        <f t="shared" si="22"/>
        <v>6948695331.8346853</v>
      </c>
    </row>
    <row r="510" spans="4:6" x14ac:dyDescent="0.3">
      <c r="D510" s="14">
        <f t="shared" si="20"/>
        <v>393</v>
      </c>
      <c r="E510" s="58">
        <f t="shared" si="21"/>
        <v>6948795331.834506</v>
      </c>
      <c r="F510" s="14">
        <f t="shared" si="22"/>
        <v>7076418597.7726927</v>
      </c>
    </row>
    <row r="511" spans="4:6" x14ac:dyDescent="0.3">
      <c r="D511" s="14">
        <f t="shared" si="20"/>
        <v>394</v>
      </c>
      <c r="E511" s="58">
        <f t="shared" si="21"/>
        <v>7076518597.7725096</v>
      </c>
      <c r="F511" s="14">
        <f t="shared" si="22"/>
        <v>7206487660.2922468</v>
      </c>
    </row>
    <row r="512" spans="4:6" x14ac:dyDescent="0.3">
      <c r="D512" s="14">
        <f t="shared" si="20"/>
        <v>395</v>
      </c>
      <c r="E512" s="58">
        <f t="shared" si="21"/>
        <v>7206587660.292058</v>
      </c>
      <c r="F512" s="14">
        <f t="shared" si="22"/>
        <v>7338945602.8641701</v>
      </c>
    </row>
    <row r="513" spans="4:6" x14ac:dyDescent="0.3">
      <c r="D513" s="14">
        <f t="shared" si="20"/>
        <v>396</v>
      </c>
      <c r="E513" s="58">
        <f t="shared" si="21"/>
        <v>7339045602.8639793</v>
      </c>
      <c r="F513" s="14">
        <f t="shared" si="22"/>
        <v>7473836300.2408047</v>
      </c>
    </row>
    <row r="514" spans="4:6" x14ac:dyDescent="0.3">
      <c r="D514" s="14">
        <f t="shared" si="20"/>
        <v>397</v>
      </c>
      <c r="E514" s="58">
        <f t="shared" si="21"/>
        <v>7473936300.2406092</v>
      </c>
      <c r="F514" s="14">
        <f t="shared" si="22"/>
        <v>7611204432.9888592</v>
      </c>
    </row>
    <row r="515" spans="4:6" x14ac:dyDescent="0.3">
      <c r="D515" s="14">
        <f t="shared" si="20"/>
        <v>398</v>
      </c>
      <c r="E515" s="58">
        <f t="shared" si="21"/>
        <v>7611304432.9886608</v>
      </c>
      <c r="F515" s="14">
        <f t="shared" si="22"/>
        <v>7751095502.2892132</v>
      </c>
    </row>
    <row r="516" spans="4:6" x14ac:dyDescent="0.3">
      <c r="D516" s="14">
        <f t="shared" si="20"/>
        <v>399</v>
      </c>
      <c r="E516" s="58">
        <f t="shared" si="21"/>
        <v>7751195502.2890091</v>
      </c>
      <c r="F516" s="14">
        <f t="shared" si="22"/>
        <v>7893555845.0084944</v>
      </c>
    </row>
    <row r="517" spans="4:6" x14ac:dyDescent="0.3">
      <c r="D517" s="14">
        <f t="shared" si="20"/>
        <v>400</v>
      </c>
      <c r="E517" s="58">
        <f t="shared" si="21"/>
        <v>7893655845.0082884</v>
      </c>
      <c r="F517" s="14">
        <f t="shared" si="22"/>
        <v>8038632649.0475111</v>
      </c>
    </row>
    <row r="518" spans="4:6" x14ac:dyDescent="0.3">
      <c r="D518" s="14">
        <f t="shared" si="20"/>
        <v>401</v>
      </c>
      <c r="E518" s="58">
        <f t="shared" si="21"/>
        <v>8038732649.0472994</v>
      </c>
      <c r="F518" s="14">
        <f t="shared" si="22"/>
        <v>8186373968.971529</v>
      </c>
    </row>
    <row r="519" spans="4:6" x14ac:dyDescent="0.3">
      <c r="D519" s="14">
        <f t="shared" si="20"/>
        <v>402</v>
      </c>
      <c r="E519" s="58">
        <f t="shared" si="21"/>
        <v>8186473968.9713135</v>
      </c>
      <c r="F519" s="14">
        <f t="shared" si="22"/>
        <v>8336828741.9276628</v>
      </c>
    </row>
    <row r="520" spans="4:6" x14ac:dyDescent="0.3">
      <c r="D520" s="14">
        <f t="shared" si="20"/>
        <v>403</v>
      </c>
      <c r="E520" s="58">
        <f t="shared" si="21"/>
        <v>8336928741.9274397</v>
      </c>
      <c r="F520" s="14">
        <f t="shared" si="22"/>
        <v>8490046803.8545666</v>
      </c>
    </row>
    <row r="521" spans="4:6" x14ac:dyDescent="0.3">
      <c r="D521" s="14">
        <f>D520+1</f>
        <v>404</v>
      </c>
      <c r="E521" s="58">
        <f t="shared" si="21"/>
        <v>8490146803.8543396</v>
      </c>
      <c r="F521" s="14">
        <f t="shared" si="22"/>
        <v>8646078905.9898815</v>
      </c>
    </row>
    <row r="522" spans="4:6" x14ac:dyDescent="0.3">
      <c r="D522" s="14">
        <f t="shared" ref="D522:D562" si="23">D521+1</f>
        <v>405</v>
      </c>
      <c r="E522" s="58">
        <f t="shared" si="21"/>
        <v>8646178905.9896507</v>
      </c>
      <c r="F522" s="14">
        <f t="shared" si="22"/>
        <v>8804976731.6808262</v>
      </c>
    </row>
    <row r="523" spans="4:6" x14ac:dyDescent="0.3">
      <c r="D523" s="14">
        <f t="shared" si="23"/>
        <v>406</v>
      </c>
      <c r="E523" s="58">
        <f t="shared" si="21"/>
        <v>8805076731.6805897</v>
      </c>
      <c r="F523" s="14">
        <f t="shared" si="22"/>
        <v>8966792913.5035477</v>
      </c>
    </row>
    <row r="524" spans="4:6" x14ac:dyDescent="0.3">
      <c r="D524" s="14">
        <f t="shared" si="23"/>
        <v>407</v>
      </c>
      <c r="E524" s="58">
        <f t="shared" si="21"/>
        <v>8966892913.5033073</v>
      </c>
      <c r="F524" s="14">
        <f t="shared" si="22"/>
        <v>9131581050.6968956</v>
      </c>
    </row>
    <row r="525" spans="4:6" x14ac:dyDescent="0.3">
      <c r="D525" s="14">
        <f t="shared" si="23"/>
        <v>408</v>
      </c>
      <c r="E525" s="58">
        <f t="shared" si="21"/>
        <v>9131681050.6966515</v>
      </c>
      <c r="F525" s="14">
        <f t="shared" si="22"/>
        <v>9299395726.9163837</v>
      </c>
    </row>
    <row r="526" spans="4:6" x14ac:dyDescent="0.3">
      <c r="D526" s="14">
        <f t="shared" si="23"/>
        <v>409</v>
      </c>
      <c r="E526" s="58">
        <f t="shared" si="21"/>
        <v>9299495726.9161358</v>
      </c>
      <c r="F526" s="14">
        <f t="shared" si="22"/>
        <v>9470292528.3142242</v>
      </c>
    </row>
    <row r="527" spans="4:6" x14ac:dyDescent="0.3">
      <c r="D527" s="14">
        <f t="shared" si="23"/>
        <v>410</v>
      </c>
      <c r="E527" s="58">
        <f t="shared" si="21"/>
        <v>9470392528.3139706</v>
      </c>
      <c r="F527" s="14">
        <f t="shared" si="22"/>
        <v>9644328061.9514275</v>
      </c>
    </row>
    <row r="528" spans="4:6" x14ac:dyDescent="0.3">
      <c r="D528" s="14">
        <f t="shared" si="23"/>
        <v>411</v>
      </c>
      <c r="E528" s="58">
        <f t="shared" si="21"/>
        <v>9644428061.9511662</v>
      </c>
      <c r="F528" s="14">
        <f t="shared" si="22"/>
        <v>9821559974.5480556</v>
      </c>
    </row>
    <row r="529" spans="4:6" x14ac:dyDescent="0.3">
      <c r="D529" s="14">
        <f t="shared" si="23"/>
        <v>412</v>
      </c>
      <c r="E529" s="58">
        <f t="shared" si="21"/>
        <v>9821659974.5477905</v>
      </c>
      <c r="F529" s="14">
        <f t="shared" si="22"/>
        <v>10002046971.577868</v>
      </c>
    </row>
    <row r="530" spans="4:6" x14ac:dyDescent="0.3">
      <c r="D530" s="14">
        <f t="shared" si="23"/>
        <v>413</v>
      </c>
      <c r="E530" s="58">
        <f t="shared" si="21"/>
        <v>10002146971.577597</v>
      </c>
      <c r="F530" s="14">
        <f t="shared" si="22"/>
        <v>10185848836.713629</v>
      </c>
    </row>
    <row r="531" spans="4:6" x14ac:dyDescent="0.3">
      <c r="D531" s="14">
        <f t="shared" si="23"/>
        <v>414</v>
      </c>
      <c r="E531" s="58">
        <f t="shared" si="21"/>
        <v>10185948836.713354</v>
      </c>
      <c r="F531" s="14">
        <f t="shared" si="22"/>
        <v>10373026451.629595</v>
      </c>
    </row>
    <row r="532" spans="4:6" x14ac:dyDescent="0.3">
      <c r="D532" s="14">
        <f t="shared" si="23"/>
        <v>415</v>
      </c>
      <c r="E532" s="58">
        <f t="shared" si="21"/>
        <v>10373126451.629314</v>
      </c>
      <c r="F532" s="14">
        <f t="shared" si="22"/>
        <v>10563641816.167662</v>
      </c>
    </row>
    <row r="533" spans="4:6" x14ac:dyDescent="0.3">
      <c r="D533" s="14">
        <f t="shared" si="23"/>
        <v>416</v>
      </c>
      <c r="E533" s="58">
        <f t="shared" si="21"/>
        <v>10563741816.167376</v>
      </c>
      <c r="F533" s="14">
        <f t="shared" si="22"/>
        <v>10757758068.873909</v>
      </c>
    </row>
    <row r="534" spans="4:6" x14ac:dyDescent="0.3">
      <c r="D534" s="14">
        <f t="shared" si="23"/>
        <v>417</v>
      </c>
      <c r="E534" s="58">
        <f t="shared" si="21"/>
        <v>10757858068.873613</v>
      </c>
      <c r="F534" s="14">
        <f t="shared" si="22"/>
        <v>10955439507.91231</v>
      </c>
    </row>
    <row r="535" spans="4:6" x14ac:dyDescent="0.3">
      <c r="D535" s="14">
        <f t="shared" si="23"/>
        <v>418</v>
      </c>
      <c r="E535" s="58">
        <f t="shared" si="21"/>
        <v>10955539507.91201</v>
      </c>
      <c r="F535" s="14">
        <f t="shared" si="22"/>
        <v>11156751612.362576</v>
      </c>
    </row>
    <row r="536" spans="4:6" x14ac:dyDescent="0.3">
      <c r="D536" s="14">
        <f t="shared" si="23"/>
        <v>419</v>
      </c>
      <c r="E536" s="58">
        <f t="shared" si="21"/>
        <v>11156851612.362268</v>
      </c>
      <c r="F536" s="14">
        <f t="shared" si="22"/>
        <v>11361761063.909119</v>
      </c>
    </row>
    <row r="537" spans="4:6" x14ac:dyDescent="0.3">
      <c r="D537" s="14">
        <f t="shared" si="23"/>
        <v>420</v>
      </c>
      <c r="E537" s="58">
        <f t="shared" si="21"/>
        <v>11361861063.908806</v>
      </c>
      <c r="F537" s="14">
        <f t="shared" si="22"/>
        <v>11570535768.928402</v>
      </c>
    </row>
    <row r="538" spans="4:6" x14ac:dyDescent="0.3">
      <c r="D538" s="14">
        <f t="shared" si="23"/>
        <v>421</v>
      </c>
      <c r="E538" s="58">
        <f t="shared" si="21"/>
        <v>11570635768.92808</v>
      </c>
      <c r="F538" s="14">
        <f t="shared" si="22"/>
        <v>11783144880.981913</v>
      </c>
    </row>
    <row r="539" spans="4:6" x14ac:dyDescent="0.3">
      <c r="D539" s="14">
        <f t="shared" si="23"/>
        <v>422</v>
      </c>
      <c r="E539" s="58">
        <f t="shared" si="21"/>
        <v>11783244880.981583</v>
      </c>
      <c r="F539" s="14">
        <f t="shared" si="22"/>
        <v>11999658823.722279</v>
      </c>
    </row>
    <row r="540" spans="4:6" x14ac:dyDescent="0.3">
      <c r="D540" s="14">
        <f t="shared" si="23"/>
        <v>423</v>
      </c>
      <c r="E540" s="58">
        <f t="shared" ref="E540:E603" si="24">$E$4+(E539+(E539*$F$7))</f>
        <v>11999758823.721945</v>
      </c>
      <c r="F540" s="14">
        <f t="shared" ref="F540:F603" si="25">$E$4*(((1+$F$7)^(D540)-1)/$F$7)*(1+$F$7)</f>
        <v>12220149314.220078</v>
      </c>
    </row>
    <row r="541" spans="4:6" x14ac:dyDescent="0.3">
      <c r="D541" s="14">
        <f t="shared" si="23"/>
        <v>424</v>
      </c>
      <c r="E541" s="58">
        <f t="shared" si="24"/>
        <v>12220249314.219736</v>
      </c>
      <c r="F541" s="14">
        <f t="shared" si="25"/>
        <v>12444689386.719044</v>
      </c>
    </row>
    <row r="542" spans="4:6" x14ac:dyDescent="0.3">
      <c r="D542" s="14">
        <f t="shared" si="23"/>
        <v>425</v>
      </c>
      <c r="E542" s="58">
        <f t="shared" si="24"/>
        <v>12444789386.718695</v>
      </c>
      <c r="F542" s="14">
        <f t="shared" si="25"/>
        <v>12673353416.82761</v>
      </c>
    </row>
    <row r="543" spans="4:6" x14ac:dyDescent="0.3">
      <c r="D543" s="14">
        <f t="shared" si="23"/>
        <v>426</v>
      </c>
      <c r="E543" s="58">
        <f t="shared" si="24"/>
        <v>12673453416.827255</v>
      </c>
      <c r="F543" s="14">
        <f t="shared" si="25"/>
        <v>12906217146.154734</v>
      </c>
    </row>
    <row r="544" spans="4:6" x14ac:dyDescent="0.3">
      <c r="D544" s="14">
        <f t="shared" si="23"/>
        <v>427</v>
      </c>
      <c r="E544" s="58">
        <f t="shared" si="24"/>
        <v>12906317146.154369</v>
      </c>
      <c r="F544" s="14">
        <f t="shared" si="25"/>
        <v>13143357707.39818</v>
      </c>
    </row>
    <row r="545" spans="4:6" x14ac:dyDescent="0.3">
      <c r="D545" s="14">
        <f t="shared" si="23"/>
        <v>428</v>
      </c>
      <c r="E545" s="58">
        <f t="shared" si="24"/>
        <v>13143457707.397812</v>
      </c>
      <c r="F545" s="14">
        <f t="shared" si="25"/>
        <v>13384853649.893635</v>
      </c>
    </row>
    <row r="546" spans="4:6" x14ac:dyDescent="0.3">
      <c r="D546" s="14">
        <f t="shared" si="23"/>
        <v>429</v>
      </c>
      <c r="E546" s="58">
        <f t="shared" si="24"/>
        <v>13384953649.893255</v>
      </c>
      <c r="F546" s="14">
        <f t="shared" si="25"/>
        <v>13630784965.632973</v>
      </c>
    </row>
    <row r="547" spans="4:6" x14ac:dyDescent="0.3">
      <c r="D547" s="14">
        <f t="shared" si="23"/>
        <v>430</v>
      </c>
      <c r="E547" s="58">
        <f t="shared" si="24"/>
        <v>13630884965.632584</v>
      </c>
      <c r="F547" s="14">
        <f t="shared" si="25"/>
        <v>13881233115.760464</v>
      </c>
    </row>
    <row r="548" spans="4:6" x14ac:dyDescent="0.3">
      <c r="D548" s="14">
        <f t="shared" si="23"/>
        <v>431</v>
      </c>
      <c r="E548" s="58">
        <f t="shared" si="24"/>
        <v>13881333115.760067</v>
      </c>
      <c r="F548" s="14">
        <f t="shared" si="25"/>
        <v>14136281057.555573</v>
      </c>
    </row>
    <row r="549" spans="4:6" x14ac:dyDescent="0.3">
      <c r="D549" s="14">
        <f t="shared" si="23"/>
        <v>432</v>
      </c>
      <c r="E549" s="58">
        <f t="shared" si="24"/>
        <v>14136381057.555174</v>
      </c>
      <c r="F549" s="14">
        <f t="shared" si="25"/>
        <v>14396013271.911369</v>
      </c>
    </row>
    <row r="550" spans="4:6" x14ac:dyDescent="0.3">
      <c r="D550" s="14">
        <f t="shared" si="23"/>
        <v>433</v>
      </c>
      <c r="E550" s="58">
        <f t="shared" si="24"/>
        <v>14396113271.910955</v>
      </c>
      <c r="F550" s="14">
        <f t="shared" si="25"/>
        <v>14660515791.317524</v>
      </c>
    </row>
    <row r="551" spans="4:6" x14ac:dyDescent="0.3">
      <c r="D551" s="14">
        <f t="shared" si="23"/>
        <v>434</v>
      </c>
      <c r="E551" s="58">
        <f t="shared" si="24"/>
        <v>14660615791.317102</v>
      </c>
      <c r="F551" s="14">
        <f t="shared" si="25"/>
        <v>14929876228.35737</v>
      </c>
    </row>
    <row r="552" spans="4:6" x14ac:dyDescent="0.3">
      <c r="D552" s="14">
        <f t="shared" si="23"/>
        <v>435</v>
      </c>
      <c r="E552" s="58">
        <f t="shared" si="24"/>
        <v>14929976228.356941</v>
      </c>
      <c r="F552" s="14">
        <f t="shared" si="25"/>
        <v>15204183804.728264</v>
      </c>
    </row>
    <row r="553" spans="4:6" x14ac:dyDescent="0.3">
      <c r="D553" s="14">
        <f t="shared" si="23"/>
        <v>436</v>
      </c>
      <c r="E553" s="58">
        <f t="shared" si="24"/>
        <v>15204283804.727827</v>
      </c>
      <c r="F553" s="14">
        <f t="shared" si="25"/>
        <v>15483529380.794964</v>
      </c>
    </row>
    <row r="554" spans="4:6" x14ac:dyDescent="0.3">
      <c r="D554" s="14">
        <f t="shared" si="23"/>
        <v>437</v>
      </c>
      <c r="E554" s="58">
        <f t="shared" si="24"/>
        <v>15483629380.794518</v>
      </c>
      <c r="F554" s="14">
        <f t="shared" si="25"/>
        <v>15768005485.685799</v>
      </c>
    </row>
    <row r="555" spans="4:6" x14ac:dyDescent="0.3">
      <c r="D555" s="14">
        <f t="shared" si="23"/>
        <v>438</v>
      </c>
      <c r="E555" s="58">
        <f t="shared" si="24"/>
        <v>15768105485.685339</v>
      </c>
      <c r="F555" s="14">
        <f t="shared" si="25"/>
        <v>16057706347.941568</v>
      </c>
    </row>
    <row r="556" spans="4:6" x14ac:dyDescent="0.3">
      <c r="D556" s="14">
        <f t="shared" si="23"/>
        <v>439</v>
      </c>
      <c r="E556" s="58">
        <f t="shared" si="24"/>
        <v>16057806347.941105</v>
      </c>
      <c r="F556" s="14">
        <f t="shared" si="25"/>
        <v>16352727926.727411</v>
      </c>
    </row>
    <row r="557" spans="4:6" x14ac:dyDescent="0.3">
      <c r="D557" s="14">
        <f t="shared" si="23"/>
        <v>440</v>
      </c>
      <c r="E557" s="58">
        <f t="shared" si="24"/>
        <v>16352827926.726936</v>
      </c>
      <c r="F557" s="14">
        <f t="shared" si="25"/>
        <v>16653167943.617819</v>
      </c>
    </row>
    <row r="558" spans="4:6" x14ac:dyDescent="0.3">
      <c r="D558" s="14">
        <f t="shared" si="23"/>
        <v>441</v>
      </c>
      <c r="E558" s="58">
        <f t="shared" si="24"/>
        <v>16653267943.617332</v>
      </c>
      <c r="F558" s="14">
        <f t="shared" si="25"/>
        <v>16959125914.965504</v>
      </c>
    </row>
    <row r="559" spans="4:6" x14ac:dyDescent="0.3">
      <c r="D559" s="14">
        <f t="shared" si="23"/>
        <v>442</v>
      </c>
      <c r="E559" s="58">
        <f t="shared" si="24"/>
        <v>16959225914.965008</v>
      </c>
      <c r="F559" s="14">
        <f t="shared" si="25"/>
        <v>17270703184.864735</v>
      </c>
    </row>
    <row r="560" spans="4:6" x14ac:dyDescent="0.3">
      <c r="D560" s="14">
        <f t="shared" si="23"/>
        <v>443</v>
      </c>
      <c r="E560" s="58">
        <f t="shared" si="24"/>
        <v>17270803184.864227</v>
      </c>
      <c r="F560" s="14">
        <f t="shared" si="25"/>
        <v>17588002958.72007</v>
      </c>
    </row>
    <row r="561" spans="4:6" x14ac:dyDescent="0.3">
      <c r="D561" s="14">
        <f t="shared" si="23"/>
        <v>444</v>
      </c>
      <c r="E561" s="58">
        <f t="shared" si="24"/>
        <v>17588102958.719551</v>
      </c>
      <c r="F561" s="14">
        <f t="shared" si="25"/>
        <v>17911130337.431641</v>
      </c>
    </row>
    <row r="562" spans="4:6" x14ac:dyDescent="0.3">
      <c r="D562" s="14">
        <f t="shared" si="23"/>
        <v>445</v>
      </c>
      <c r="E562" s="58">
        <f t="shared" si="24"/>
        <v>17911230337.431114</v>
      </c>
      <c r="F562" s="14">
        <f t="shared" si="25"/>
        <v>18240192352.20829</v>
      </c>
    </row>
    <row r="563" spans="4:6" x14ac:dyDescent="0.3">
      <c r="D563" s="14">
        <f>D562+1</f>
        <v>446</v>
      </c>
      <c r="E563" s="58">
        <f t="shared" si="24"/>
        <v>18240292352.207756</v>
      </c>
      <c r="F563" s="14">
        <f t="shared" si="25"/>
        <v>18575298000.020088</v>
      </c>
    </row>
    <row r="564" spans="4:6" x14ac:dyDescent="0.3">
      <c r="D564" s="14">
        <f t="shared" ref="D564:D569" si="26">D563+1</f>
        <v>447</v>
      </c>
      <c r="E564" s="58">
        <f t="shared" si="24"/>
        <v>18575398000.019543</v>
      </c>
      <c r="F564" s="14">
        <f t="shared" si="25"/>
        <v>18916558279.701973</v>
      </c>
    </row>
    <row r="565" spans="4:6" x14ac:dyDescent="0.3">
      <c r="D565" s="14">
        <f t="shared" si="26"/>
        <v>448</v>
      </c>
      <c r="E565" s="58">
        <f t="shared" si="24"/>
        <v>18916658279.701416</v>
      </c>
      <c r="F565" s="14">
        <f t="shared" si="25"/>
        <v>19264086228.720497</v>
      </c>
    </row>
    <row r="566" spans="4:6" x14ac:dyDescent="0.3">
      <c r="D566" s="14">
        <f t="shared" si="26"/>
        <v>449</v>
      </c>
      <c r="E566" s="58">
        <f t="shared" si="24"/>
        <v>19264186228.719929</v>
      </c>
      <c r="F566" s="14">
        <f t="shared" si="25"/>
        <v>19617996960.615829</v>
      </c>
    </row>
    <row r="567" spans="4:6" x14ac:dyDescent="0.3">
      <c r="D567" s="14">
        <f t="shared" si="26"/>
        <v>450</v>
      </c>
      <c r="E567" s="58">
        <f t="shared" si="24"/>
        <v>19618096960.61525</v>
      </c>
      <c r="F567" s="14">
        <f t="shared" si="25"/>
        <v>19978407703.131432</v>
      </c>
    </row>
    <row r="568" spans="4:6" x14ac:dyDescent="0.3">
      <c r="D568" s="14">
        <f t="shared" si="26"/>
        <v>451</v>
      </c>
      <c r="E568" s="58">
        <f t="shared" si="24"/>
        <v>19978507703.130836</v>
      </c>
      <c r="F568" s="14">
        <f t="shared" si="25"/>
        <v>20345437837.044014</v>
      </c>
    </row>
    <row r="569" spans="4:6" x14ac:dyDescent="0.3">
      <c r="D569" s="14">
        <f t="shared" si="26"/>
        <v>452</v>
      </c>
      <c r="E569" s="58">
        <f t="shared" si="24"/>
        <v>20345537837.043411</v>
      </c>
      <c r="F569" s="14">
        <f t="shared" si="25"/>
        <v>20719208935.706711</v>
      </c>
    </row>
    <row r="570" spans="4:6" x14ac:dyDescent="0.3">
      <c r="D570" s="14">
        <f>D569+1</f>
        <v>453</v>
      </c>
      <c r="E570" s="58">
        <f t="shared" si="24"/>
        <v>20719308935.706093</v>
      </c>
      <c r="F570" s="14">
        <f t="shared" si="25"/>
        <v>21099844805.318401</v>
      </c>
    </row>
    <row r="571" spans="4:6" x14ac:dyDescent="0.3">
      <c r="D571" s="14">
        <f>D570+1</f>
        <v>454</v>
      </c>
      <c r="E571" s="58">
        <f t="shared" si="24"/>
        <v>21099944805.31778</v>
      </c>
      <c r="F571" s="14">
        <f t="shared" si="25"/>
        <v>21487471525.932789</v>
      </c>
    </row>
    <row r="572" spans="4:6" x14ac:dyDescent="0.3">
      <c r="D572" s="14">
        <f>D571+1</f>
        <v>455</v>
      </c>
      <c r="E572" s="58">
        <f t="shared" si="24"/>
        <v>21487571525.932148</v>
      </c>
      <c r="F572" s="14">
        <f t="shared" si="25"/>
        <v>21882217493.220474</v>
      </c>
    </row>
    <row r="573" spans="4:6" x14ac:dyDescent="0.3">
      <c r="D573" s="14">
        <f t="shared" ref="D573:D579" si="27">D572+1</f>
        <v>456</v>
      </c>
      <c r="E573" s="58">
        <f t="shared" si="24"/>
        <v>21882317493.219822</v>
      </c>
      <c r="F573" s="14">
        <f t="shared" si="25"/>
        <v>22284213460.998222</v>
      </c>
    </row>
    <row r="574" spans="4:6" x14ac:dyDescent="0.3">
      <c r="D574" s="14">
        <f t="shared" si="27"/>
        <v>457</v>
      </c>
      <c r="E574" s="58">
        <f t="shared" si="24"/>
        <v>22284313460.997555</v>
      </c>
      <c r="F574" s="14">
        <f t="shared" si="25"/>
        <v>22693592584.539188</v>
      </c>
    </row>
    <row r="575" spans="4:6" x14ac:dyDescent="0.3">
      <c r="D575" s="14">
        <f t="shared" si="27"/>
        <v>458</v>
      </c>
      <c r="E575" s="58">
        <f t="shared" si="24"/>
        <v>22693692584.538513</v>
      </c>
      <c r="F575" s="14">
        <f t="shared" si="25"/>
        <v>23110490464.678707</v>
      </c>
    </row>
    <row r="576" spans="4:6" x14ac:dyDescent="0.3">
      <c r="D576" s="14">
        <f t="shared" si="27"/>
        <v>459</v>
      </c>
      <c r="E576" s="58">
        <f t="shared" si="24"/>
        <v>23110590464.678009</v>
      </c>
      <c r="F576" s="14">
        <f t="shared" si="25"/>
        <v>23535045192.730003</v>
      </c>
    </row>
    <row r="577" spans="4:6" x14ac:dyDescent="0.3">
      <c r="D577" s="14">
        <f t="shared" si="27"/>
        <v>460</v>
      </c>
      <c r="E577" s="58">
        <f t="shared" si="24"/>
        <v>23535145192.729298</v>
      </c>
      <c r="F577" s="14">
        <f t="shared" si="25"/>
        <v>23967397396.225014</v>
      </c>
    </row>
    <row r="578" spans="4:6" x14ac:dyDescent="0.3">
      <c r="D578" s="14">
        <f t="shared" si="27"/>
        <v>461</v>
      </c>
      <c r="E578" s="58">
        <f t="shared" si="24"/>
        <v>23967497396.224293</v>
      </c>
      <c r="F578" s="14">
        <f t="shared" si="25"/>
        <v>24407690285.495125</v>
      </c>
    </row>
    <row r="579" spans="4:6" x14ac:dyDescent="0.3">
      <c r="D579" s="14">
        <f t="shared" si="27"/>
        <v>462</v>
      </c>
      <c r="E579" s="58">
        <f t="shared" si="24"/>
        <v>24407790285.494381</v>
      </c>
      <c r="F579" s="14">
        <f t="shared" si="25"/>
        <v>24856069701.107491</v>
      </c>
    </row>
    <row r="580" spans="4:6" x14ac:dyDescent="0.3">
      <c r="D580" s="14">
        <f>D579+1</f>
        <v>463</v>
      </c>
      <c r="E580" s="58">
        <f t="shared" si="24"/>
        <v>24856169701.106739</v>
      </c>
      <c r="F580" s="14">
        <f t="shared" si="25"/>
        <v>25312684162.172657</v>
      </c>
    </row>
    <row r="581" spans="4:6" x14ac:dyDescent="0.3">
      <c r="D581" s="14">
        <f t="shared" ref="D581:D644" si="28">D580+1</f>
        <v>464</v>
      </c>
      <c r="E581" s="58">
        <f t="shared" si="24"/>
        <v>25312784162.171894</v>
      </c>
      <c r="F581" s="14">
        <f t="shared" si="25"/>
        <v>25777684915.539276</v>
      </c>
    </row>
    <row r="582" spans="4:6" x14ac:dyDescent="0.3">
      <c r="D582" s="14">
        <f t="shared" si="28"/>
        <v>465</v>
      </c>
      <c r="E582" s="58">
        <f t="shared" si="24"/>
        <v>25777784915.53849</v>
      </c>
      <c r="F582" s="14">
        <f t="shared" si="25"/>
        <v>26251225985.892399</v>
      </c>
    </row>
    <row r="583" spans="4:6" x14ac:dyDescent="0.3">
      <c r="D583" s="14">
        <f t="shared" si="28"/>
        <v>466</v>
      </c>
      <c r="E583" s="58">
        <f t="shared" si="24"/>
        <v>26251325985.891602</v>
      </c>
      <c r="F583" s="14">
        <f t="shared" si="25"/>
        <v>26733464226.771954</v>
      </c>
    </row>
    <row r="584" spans="4:6" x14ac:dyDescent="0.3">
      <c r="D584" s="14">
        <f t="shared" si="28"/>
        <v>467</v>
      </c>
      <c r="E584" s="58">
        <f t="shared" si="24"/>
        <v>26733564226.771145</v>
      </c>
      <c r="F584" s="14">
        <f t="shared" si="25"/>
        <v>27224559372.528145</v>
      </c>
    </row>
    <row r="585" spans="4:6" x14ac:dyDescent="0.3">
      <c r="D585" s="14">
        <f t="shared" si="28"/>
        <v>468</v>
      </c>
      <c r="E585" s="58">
        <f t="shared" si="24"/>
        <v>27224659372.527317</v>
      </c>
      <c r="F585" s="14">
        <f t="shared" si="25"/>
        <v>27724674091.231117</v>
      </c>
    </row>
    <row r="586" spans="4:6" x14ac:dyDescent="0.3">
      <c r="D586" s="14">
        <f t="shared" si="28"/>
        <v>469</v>
      </c>
      <c r="E586" s="58">
        <f t="shared" si="24"/>
        <v>27724774091.230267</v>
      </c>
      <c r="F586" s="14">
        <f t="shared" si="25"/>
        <v>28233974038.552364</v>
      </c>
    </row>
    <row r="587" spans="4:6" x14ac:dyDescent="0.3">
      <c r="D587" s="14">
        <f t="shared" si="28"/>
        <v>470</v>
      </c>
      <c r="E587" s="58">
        <f t="shared" si="24"/>
        <v>28234074038.551498</v>
      </c>
      <c r="F587" s="14">
        <f t="shared" si="25"/>
        <v>28752627912.635777</v>
      </c>
    </row>
    <row r="588" spans="4:6" x14ac:dyDescent="0.3">
      <c r="D588" s="14">
        <f t="shared" si="28"/>
        <v>471</v>
      </c>
      <c r="E588" s="58">
        <f t="shared" si="24"/>
        <v>28752727912.634884</v>
      </c>
      <c r="F588" s="14">
        <f t="shared" si="25"/>
        <v>29280807509.97636</v>
      </c>
    </row>
    <row r="589" spans="4:6" x14ac:dyDescent="0.3">
      <c r="D589" s="14">
        <f t="shared" si="28"/>
        <v>472</v>
      </c>
      <c r="E589" s="58">
        <f t="shared" si="24"/>
        <v>29280907509.97546</v>
      </c>
      <c r="F589" s="14">
        <f t="shared" si="25"/>
        <v>29818687782.32542</v>
      </c>
    </row>
    <row r="590" spans="4:6" x14ac:dyDescent="0.3">
      <c r="D590" s="14">
        <f t="shared" si="28"/>
        <v>473</v>
      </c>
      <c r="E590" s="58">
        <f t="shared" si="24"/>
        <v>29818787782.324497</v>
      </c>
      <c r="F590" s="14">
        <f t="shared" si="25"/>
        <v>30366446894.640633</v>
      </c>
    </row>
    <row r="591" spans="4:6" x14ac:dyDescent="0.3">
      <c r="D591" s="14">
        <f t="shared" si="28"/>
        <v>474</v>
      </c>
      <c r="E591" s="58">
        <f t="shared" si="24"/>
        <v>30366546894.639694</v>
      </c>
      <c r="F591" s="14">
        <f t="shared" si="25"/>
        <v>30924266284.100693</v>
      </c>
    </row>
    <row r="592" spans="4:6" x14ac:dyDescent="0.3">
      <c r="D592" s="14">
        <f t="shared" si="28"/>
        <v>475</v>
      </c>
      <c r="E592" s="58">
        <f t="shared" si="24"/>
        <v>30924366284.099724</v>
      </c>
      <c r="F592" s="14">
        <f t="shared" si="25"/>
        <v>31492330720.203617</v>
      </c>
    </row>
    <row r="593" spans="4:6" x14ac:dyDescent="0.3">
      <c r="D593" s="14">
        <f t="shared" si="28"/>
        <v>476</v>
      </c>
      <c r="E593" s="58">
        <f t="shared" si="24"/>
        <v>31492430720.202629</v>
      </c>
      <c r="F593" s="14">
        <f t="shared" si="25"/>
        <v>32070828365.969017</v>
      </c>
    </row>
    <row r="594" spans="4:6" x14ac:dyDescent="0.3">
      <c r="D594" s="14">
        <f t="shared" si="28"/>
        <v>477</v>
      </c>
      <c r="E594" s="58">
        <f t="shared" si="24"/>
        <v>32070928365.968014</v>
      </c>
      <c r="F594" s="14">
        <f t="shared" si="25"/>
        <v>32659950840.264309</v>
      </c>
    </row>
    <row r="595" spans="4:6" x14ac:dyDescent="0.3">
      <c r="D595" s="14">
        <f t="shared" si="28"/>
        <v>478</v>
      </c>
      <c r="E595" s="58">
        <f t="shared" si="24"/>
        <v>32660050840.263283</v>
      </c>
      <c r="F595" s="14">
        <f t="shared" si="25"/>
        <v>33259893281.275642</v>
      </c>
    </row>
    <row r="596" spans="4:6" x14ac:dyDescent="0.3">
      <c r="D596" s="14">
        <f t="shared" si="28"/>
        <v>479</v>
      </c>
      <c r="E596" s="58">
        <f t="shared" si="24"/>
        <v>33259993281.274597</v>
      </c>
      <c r="F596" s="14">
        <f t="shared" si="25"/>
        <v>33870854411.144577</v>
      </c>
    </row>
    <row r="597" spans="4:6" x14ac:dyDescent="0.3">
      <c r="D597" s="14">
        <f t="shared" si="28"/>
        <v>480</v>
      </c>
      <c r="E597" s="58">
        <f t="shared" si="24"/>
        <v>33870954411.143517</v>
      </c>
      <c r="F597" s="14">
        <f t="shared" si="25"/>
        <v>34493036601.791908</v>
      </c>
    </row>
    <row r="598" spans="4:6" x14ac:dyDescent="0.3">
      <c r="D598" s="14">
        <f t="shared" si="28"/>
        <v>481</v>
      </c>
      <c r="E598" s="58">
        <f t="shared" si="24"/>
        <v>34493136601.790817</v>
      </c>
      <c r="F598" s="14">
        <f t="shared" si="25"/>
        <v>35126645941.950325</v>
      </c>
    </row>
    <row r="599" spans="4:6" x14ac:dyDescent="0.3">
      <c r="D599" s="14">
        <f t="shared" si="28"/>
        <v>482</v>
      </c>
      <c r="E599" s="58">
        <f t="shared" si="24"/>
        <v>35126745941.949211</v>
      </c>
      <c r="F599" s="14">
        <f t="shared" si="25"/>
        <v>35771892305.428368</v>
      </c>
    </row>
    <row r="600" spans="4:6" x14ac:dyDescent="0.3">
      <c r="D600" s="14">
        <f t="shared" si="28"/>
        <v>483</v>
      </c>
      <c r="E600" s="58">
        <f t="shared" si="24"/>
        <v>35771992305.427231</v>
      </c>
      <c r="F600" s="14">
        <f t="shared" si="25"/>
        <v>36428989420.627991</v>
      </c>
    </row>
    <row r="601" spans="4:6" x14ac:dyDescent="0.3">
      <c r="D601" s="14">
        <f t="shared" si="28"/>
        <v>484</v>
      </c>
      <c r="E601" s="58">
        <f t="shared" si="24"/>
        <v>36429089420.626839</v>
      </c>
      <c r="F601" s="14">
        <f t="shared" si="25"/>
        <v>37098154941.339012</v>
      </c>
    </row>
    <row r="602" spans="4:6" x14ac:dyDescent="0.3">
      <c r="D602" s="14">
        <f t="shared" si="28"/>
        <v>485</v>
      </c>
      <c r="E602" s="58">
        <f t="shared" si="24"/>
        <v>37098254941.33783</v>
      </c>
      <c r="F602" s="14">
        <f t="shared" si="25"/>
        <v>37779610518.833679</v>
      </c>
    </row>
    <row r="603" spans="4:6" x14ac:dyDescent="0.3">
      <c r="D603" s="14">
        <f t="shared" si="28"/>
        <v>486</v>
      </c>
      <c r="E603" s="58">
        <f t="shared" si="24"/>
        <v>37779710518.832474</v>
      </c>
      <c r="F603" s="14">
        <f t="shared" si="25"/>
        <v>38473581875.285469</v>
      </c>
    </row>
    <row r="604" spans="4:6" x14ac:dyDescent="0.3">
      <c r="D604" s="14">
        <f t="shared" si="28"/>
        <v>487</v>
      </c>
      <c r="E604" s="58">
        <f t="shared" ref="E604:E667" si="29">$E$4+(E603+(E603*$F$7))</f>
        <v>38473681875.284241</v>
      </c>
      <c r="F604" s="14">
        <f t="shared" ref="F604:F667" si="30">$E$4*(((1+$F$7)^(D604)-1)/$F$7)*(1+$F$7)</f>
        <v>39180298878.536224</v>
      </c>
    </row>
    <row r="605" spans="4:6" x14ac:dyDescent="0.3">
      <c r="D605" s="14">
        <f t="shared" si="28"/>
        <v>488</v>
      </c>
      <c r="E605" s="58">
        <f t="shared" si="29"/>
        <v>39180398878.534966</v>
      </c>
      <c r="F605" s="14">
        <f t="shared" si="30"/>
        <v>39899995618.236481</v>
      </c>
    </row>
    <row r="606" spans="4:6" x14ac:dyDescent="0.3">
      <c r="D606" s="14">
        <f t="shared" si="28"/>
        <v>489</v>
      </c>
      <c r="E606" s="58">
        <f t="shared" si="29"/>
        <v>39900095618.235199</v>
      </c>
      <c r="F606" s="14">
        <f t="shared" si="30"/>
        <v>40632910483.384285</v>
      </c>
    </row>
    <row r="607" spans="4:6" x14ac:dyDescent="0.3">
      <c r="D607" s="14">
        <f t="shared" si="28"/>
        <v>490</v>
      </c>
      <c r="E607" s="58">
        <f t="shared" si="29"/>
        <v>40633010483.382973</v>
      </c>
      <c r="F607" s="14">
        <f t="shared" si="30"/>
        <v>41379286241.288017</v>
      </c>
    </row>
    <row r="608" spans="4:6" x14ac:dyDescent="0.3">
      <c r="D608" s="14">
        <f t="shared" si="28"/>
        <v>491</v>
      </c>
      <c r="E608" s="58">
        <f t="shared" si="29"/>
        <v>41379386241.286667</v>
      </c>
      <c r="F608" s="14">
        <f t="shared" si="30"/>
        <v>42139370117.979492</v>
      </c>
    </row>
    <row r="609" spans="4:6" x14ac:dyDescent="0.3">
      <c r="D609" s="14">
        <f t="shared" si="28"/>
        <v>492</v>
      </c>
      <c r="E609" s="58">
        <f t="shared" si="29"/>
        <v>42139470117.978127</v>
      </c>
      <c r="F609" s="14">
        <f t="shared" si="30"/>
        <v>42913413880.104042</v>
      </c>
    </row>
    <row r="610" spans="4:6" x14ac:dyDescent="0.3">
      <c r="D610" s="14">
        <f t="shared" si="28"/>
        <v>493</v>
      </c>
      <c r="E610" s="58">
        <f t="shared" si="29"/>
        <v>42913513880.102638</v>
      </c>
      <c r="F610" s="14">
        <f t="shared" si="30"/>
        <v>43701673918.314407</v>
      </c>
    </row>
    <row r="611" spans="4:6" x14ac:dyDescent="0.3">
      <c r="D611" s="14">
        <f t="shared" si="28"/>
        <v>494</v>
      </c>
      <c r="E611" s="58">
        <f t="shared" si="29"/>
        <v>43701773918.312981</v>
      </c>
      <c r="F611" s="14">
        <f t="shared" si="30"/>
        <v>44504411332.196503</v>
      </c>
    </row>
    <row r="612" spans="4:6" x14ac:dyDescent="0.3">
      <c r="D612" s="14">
        <f t="shared" si="28"/>
        <v>495</v>
      </c>
      <c r="E612" s="58">
        <f t="shared" si="29"/>
        <v>44504511332.195038</v>
      </c>
      <c r="F612" s="14">
        <f t="shared" si="30"/>
        <v>45321892016.7547</v>
      </c>
    </row>
    <row r="613" spans="4:6" x14ac:dyDescent="0.3">
      <c r="D613" s="14">
        <f t="shared" si="28"/>
        <v>496</v>
      </c>
      <c r="E613" s="58">
        <f t="shared" si="29"/>
        <v>45321992016.75322</v>
      </c>
      <c r="F613" s="14">
        <f t="shared" si="30"/>
        <v>46154386750.485817</v>
      </c>
    </row>
    <row r="614" spans="4:6" x14ac:dyDescent="0.3">
      <c r="D614" s="14">
        <f t="shared" si="28"/>
        <v>497</v>
      </c>
      <c r="E614" s="58">
        <f t="shared" si="29"/>
        <v>46154486750.484299</v>
      </c>
      <c r="F614" s="14">
        <f t="shared" si="30"/>
        <v>47002171285.070351</v>
      </c>
    </row>
    <row r="615" spans="4:6" x14ac:dyDescent="0.3">
      <c r="D615" s="14">
        <f t="shared" si="28"/>
        <v>498</v>
      </c>
      <c r="E615" s="58">
        <f t="shared" si="29"/>
        <v>47002271285.068802</v>
      </c>
      <c r="F615" s="14">
        <f t="shared" si="30"/>
        <v>47865526436.711319</v>
      </c>
    </row>
    <row r="616" spans="4:6" x14ac:dyDescent="0.3">
      <c r="D616" s="14">
        <f t="shared" si="28"/>
        <v>499</v>
      </c>
      <c r="E616" s="58">
        <f t="shared" si="29"/>
        <v>47865626436.709724</v>
      </c>
      <c r="F616" s="14">
        <f t="shared" si="30"/>
        <v>48744738179.150375</v>
      </c>
    </row>
    <row r="617" spans="4:6" x14ac:dyDescent="0.3">
      <c r="D617" s="14">
        <f t="shared" si="28"/>
        <v>500</v>
      </c>
      <c r="E617" s="58">
        <f t="shared" si="29"/>
        <v>48744838179.148766</v>
      </c>
      <c r="F617" s="14">
        <f t="shared" si="30"/>
        <v>49640097738.392616</v>
      </c>
    </row>
    <row r="618" spans="4:6" x14ac:dyDescent="0.3">
      <c r="D618" s="14">
        <f t="shared" si="28"/>
        <v>501</v>
      </c>
      <c r="E618" s="58">
        <f t="shared" si="29"/>
        <v>49640197738.390968</v>
      </c>
      <c r="F618" s="14">
        <f t="shared" si="30"/>
        <v>50551901689.170731</v>
      </c>
    </row>
    <row r="619" spans="4:6" x14ac:dyDescent="0.3">
      <c r="D619" s="14">
        <f t="shared" si="28"/>
        <v>502</v>
      </c>
      <c r="E619" s="58">
        <f t="shared" si="29"/>
        <v>50552001689.169037</v>
      </c>
      <c r="F619" s="14">
        <f t="shared" si="30"/>
        <v>51480452053.181114</v>
      </c>
    </row>
    <row r="620" spans="4:6" x14ac:dyDescent="0.3">
      <c r="D620" s="14">
        <f t="shared" si="28"/>
        <v>503</v>
      </c>
      <c r="E620" s="58">
        <f t="shared" si="29"/>
        <v>51480552053.17939</v>
      </c>
      <c r="F620" s="14">
        <f t="shared" si="30"/>
        <v>52426056399.124168</v>
      </c>
    </row>
    <row r="621" spans="4:6" x14ac:dyDescent="0.3">
      <c r="D621" s="14">
        <f t="shared" si="28"/>
        <v>504</v>
      </c>
      <c r="E621" s="58">
        <f t="shared" si="29"/>
        <v>52426156399.122414</v>
      </c>
      <c r="F621" s="14">
        <f t="shared" si="30"/>
        <v>53389027944.581886</v>
      </c>
    </row>
    <row r="622" spans="4:6" x14ac:dyDescent="0.3">
      <c r="D622" s="14">
        <f t="shared" si="28"/>
        <v>505</v>
      </c>
      <c r="E622" s="58">
        <f t="shared" si="29"/>
        <v>53389127944.580086</v>
      </c>
      <c r="F622" s="14">
        <f t="shared" si="30"/>
        <v>54369685659.766533</v>
      </c>
    </row>
    <row r="623" spans="4:6" x14ac:dyDescent="0.3">
      <c r="D623" s="14">
        <f t="shared" si="28"/>
        <v>506</v>
      </c>
      <c r="E623" s="58">
        <f t="shared" si="29"/>
        <v>54369785659.764709</v>
      </c>
      <c r="F623" s="14">
        <f t="shared" si="30"/>
        <v>55368354373.175003</v>
      </c>
    </row>
    <row r="624" spans="4:6" x14ac:dyDescent="0.3">
      <c r="D624" s="14">
        <f t="shared" si="28"/>
        <v>507</v>
      </c>
      <c r="E624" s="58">
        <f t="shared" si="29"/>
        <v>55368454373.173126</v>
      </c>
      <c r="F624" s="14">
        <f t="shared" si="30"/>
        <v>56385364879.183296</v>
      </c>
    </row>
    <row r="625" spans="4:6" x14ac:dyDescent="0.3">
      <c r="D625" s="14">
        <f t="shared" si="28"/>
        <v>508</v>
      </c>
      <c r="E625" s="58">
        <f t="shared" si="29"/>
        <v>56385464879.181389</v>
      </c>
      <c r="F625" s="14">
        <f t="shared" si="30"/>
        <v>57421054047.617516</v>
      </c>
    </row>
    <row r="626" spans="4:6" x14ac:dyDescent="0.3">
      <c r="D626" s="14">
        <f t="shared" si="28"/>
        <v>509</v>
      </c>
      <c r="E626" s="58">
        <f t="shared" si="29"/>
        <v>57421154047.615555</v>
      </c>
      <c r="F626" s="14">
        <f t="shared" si="30"/>
        <v>58475764935.336853</v>
      </c>
    </row>
    <row r="627" spans="4:6" x14ac:dyDescent="0.3">
      <c r="D627" s="14">
        <f t="shared" si="28"/>
        <v>510</v>
      </c>
      <c r="E627" s="58">
        <f t="shared" si="29"/>
        <v>58475864935.334877</v>
      </c>
      <c r="F627" s="14">
        <f t="shared" si="30"/>
        <v>59549846899.866386</v>
      </c>
    </row>
    <row r="628" spans="4:6" x14ac:dyDescent="0.3">
      <c r="D628" s="14">
        <f t="shared" si="28"/>
        <v>511</v>
      </c>
      <c r="E628" s="58">
        <f t="shared" si="29"/>
        <v>59549946899.864372</v>
      </c>
      <c r="F628" s="14">
        <f t="shared" si="30"/>
        <v>60643655715.116409</v>
      </c>
    </row>
    <row r="629" spans="4:6" x14ac:dyDescent="0.3">
      <c r="D629" s="14">
        <f t="shared" si="28"/>
        <v>512</v>
      </c>
      <c r="E629" s="58">
        <f t="shared" si="29"/>
        <v>60643755715.114357</v>
      </c>
      <c r="F629" s="14">
        <f t="shared" si="30"/>
        <v>61757553689.227478</v>
      </c>
    </row>
    <row r="630" spans="4:6" x14ac:dyDescent="0.3">
      <c r="D630" s="14">
        <f t="shared" si="28"/>
        <v>513</v>
      </c>
      <c r="E630" s="58">
        <f t="shared" si="29"/>
        <v>61757653689.225372</v>
      </c>
      <c r="F630" s="14">
        <f t="shared" si="30"/>
        <v>62891909784.579567</v>
      </c>
    </row>
    <row r="631" spans="4:6" x14ac:dyDescent="0.3">
      <c r="D631" s="14">
        <f t="shared" si="28"/>
        <v>514</v>
      </c>
      <c r="E631" s="58">
        <f t="shared" si="29"/>
        <v>62892009784.577415</v>
      </c>
      <c r="F631" s="14">
        <f t="shared" si="30"/>
        <v>64047099740.005554</v>
      </c>
    </row>
    <row r="632" spans="4:6" x14ac:dyDescent="0.3">
      <c r="D632" s="14">
        <f t="shared" si="28"/>
        <v>515</v>
      </c>
      <c r="E632" s="58">
        <f t="shared" si="29"/>
        <v>64047199740.003342</v>
      </c>
      <c r="F632" s="14">
        <f t="shared" si="30"/>
        <v>65223506195.2491</v>
      </c>
    </row>
    <row r="633" spans="4:6" x14ac:dyDescent="0.3">
      <c r="D633" s="14">
        <f t="shared" si="28"/>
        <v>516</v>
      </c>
      <c r="E633" s="58">
        <f t="shared" si="29"/>
        <v>65223606195.246849</v>
      </c>
      <c r="F633" s="14">
        <f t="shared" si="30"/>
        <v>66421518817.708565</v>
      </c>
    </row>
    <row r="634" spans="4:6" x14ac:dyDescent="0.3">
      <c r="D634" s="14">
        <f t="shared" si="28"/>
        <v>517</v>
      </c>
      <c r="E634" s="58">
        <f t="shared" si="29"/>
        <v>66421618817.706261</v>
      </c>
      <c r="F634" s="14">
        <f t="shared" si="30"/>
        <v>67641534431.508499</v>
      </c>
    </row>
    <row r="635" spans="4:6" x14ac:dyDescent="0.3">
      <c r="D635" s="14">
        <f t="shared" si="28"/>
        <v>518</v>
      </c>
      <c r="E635" s="58">
        <f t="shared" si="29"/>
        <v>67641634431.506165</v>
      </c>
      <c r="F635" s="14">
        <f t="shared" si="30"/>
        <v>68883957148.941971</v>
      </c>
    </row>
    <row r="636" spans="4:6" x14ac:dyDescent="0.3">
      <c r="D636" s="14">
        <f t="shared" si="28"/>
        <v>519</v>
      </c>
      <c r="E636" s="58">
        <f t="shared" si="29"/>
        <v>68884057148.93959</v>
      </c>
      <c r="F636" s="14">
        <f t="shared" si="30"/>
        <v>70149198504.326675</v>
      </c>
    </row>
    <row r="637" spans="4:6" x14ac:dyDescent="0.3">
      <c r="D637" s="14">
        <f t="shared" si="28"/>
        <v>520</v>
      </c>
      <c r="E637" s="58">
        <f t="shared" si="29"/>
        <v>70149298504.324249</v>
      </c>
      <c r="F637" s="14">
        <f t="shared" si="30"/>
        <v>71437677590.319778</v>
      </c>
    </row>
    <row r="638" spans="4:6" x14ac:dyDescent="0.3">
      <c r="D638" s="14">
        <f t="shared" si="28"/>
        <v>521</v>
      </c>
      <c r="E638" s="58">
        <f t="shared" si="29"/>
        <v>71437777590.317307</v>
      </c>
      <c r="F638" s="14">
        <f t="shared" si="30"/>
        <v>72749821196.736145</v>
      </c>
    </row>
    <row r="639" spans="4:6" x14ac:dyDescent="0.3">
      <c r="D639" s="14">
        <f t="shared" si="28"/>
        <v>522</v>
      </c>
      <c r="E639" s="58">
        <f t="shared" si="29"/>
        <v>72749921196.733627</v>
      </c>
      <c r="F639" s="14">
        <f t="shared" si="30"/>
        <v>74086063951.916245</v>
      </c>
    </row>
    <row r="640" spans="4:6" x14ac:dyDescent="0.3">
      <c r="D640" s="14">
        <f t="shared" si="28"/>
        <v>523</v>
      </c>
      <c r="E640" s="58">
        <f t="shared" si="29"/>
        <v>74086163951.913666</v>
      </c>
      <c r="F640" s="14">
        <f t="shared" si="30"/>
        <v>75446848466.690353</v>
      </c>
    </row>
    <row r="641" spans="4:6" x14ac:dyDescent="0.3">
      <c r="D641" s="14">
        <f t="shared" si="28"/>
        <v>524</v>
      </c>
      <c r="E641" s="58">
        <f t="shared" si="29"/>
        <v>75446948466.687744</v>
      </c>
      <c r="F641" s="14">
        <f t="shared" si="30"/>
        <v>76832625480.987061</v>
      </c>
    </row>
    <row r="642" spans="4:6" x14ac:dyDescent="0.3">
      <c r="D642" s="14">
        <f t="shared" si="28"/>
        <v>525</v>
      </c>
      <c r="E642" s="58">
        <f t="shared" si="29"/>
        <v>76832725480.98439</v>
      </c>
      <c r="F642" s="14">
        <f t="shared" si="30"/>
        <v>78243854013.134079</v>
      </c>
    </row>
    <row r="643" spans="4:6" x14ac:dyDescent="0.3">
      <c r="D643" s="14">
        <f t="shared" si="28"/>
        <v>526</v>
      </c>
      <c r="E643" s="58">
        <f t="shared" si="29"/>
        <v>78243954013.131348</v>
      </c>
      <c r="F643" s="14">
        <f t="shared" si="30"/>
        <v>79681001511.901443</v>
      </c>
    </row>
    <row r="644" spans="4:6" x14ac:dyDescent="0.3">
      <c r="D644" s="14">
        <f t="shared" si="28"/>
        <v>527</v>
      </c>
      <c r="E644" s="58">
        <f t="shared" si="29"/>
        <v>79681101511.898666</v>
      </c>
      <c r="F644" s="14">
        <f t="shared" si="30"/>
        <v>81144544011.337067</v>
      </c>
    </row>
    <row r="645" spans="4:6" x14ac:dyDescent="0.3">
      <c r="D645" s="14">
        <f t="shared" ref="D645:D650" si="31">D644+1</f>
        <v>528</v>
      </c>
      <c r="E645" s="58">
        <f t="shared" si="29"/>
        <v>81144644011.334229</v>
      </c>
      <c r="F645" s="14">
        <f t="shared" si="30"/>
        <v>82634966288.446014</v>
      </c>
    </row>
    <row r="646" spans="4:6" x14ac:dyDescent="0.3">
      <c r="D646" s="14">
        <f t="shared" si="31"/>
        <v>529</v>
      </c>
      <c r="E646" s="58">
        <f t="shared" si="29"/>
        <v>82635066288.4431</v>
      </c>
      <c r="F646" s="14">
        <f t="shared" si="30"/>
        <v>84152762023.765732</v>
      </c>
    </row>
    <row r="647" spans="4:6" x14ac:dyDescent="0.3">
      <c r="D647" s="14">
        <f t="shared" si="31"/>
        <v>530</v>
      </c>
      <c r="E647" s="58">
        <f t="shared" si="29"/>
        <v>84152862023.762772</v>
      </c>
      <c r="F647" s="14">
        <f t="shared" si="30"/>
        <v>85698433964.890656</v>
      </c>
    </row>
    <row r="648" spans="4:6" x14ac:dyDescent="0.3">
      <c r="D648" s="14">
        <f t="shared" si="31"/>
        <v>531</v>
      </c>
      <c r="E648" s="58">
        <f t="shared" si="29"/>
        <v>85698533964.887619</v>
      </c>
      <c r="F648" s="14">
        <f t="shared" si="30"/>
        <v>87272494092.999771</v>
      </c>
    </row>
    <row r="649" spans="4:6" x14ac:dyDescent="0.3">
      <c r="D649" s="14">
        <f t="shared" si="31"/>
        <v>532</v>
      </c>
      <c r="E649" s="58">
        <f t="shared" si="29"/>
        <v>87272594092.996674</v>
      </c>
      <c r="F649" s="14">
        <f t="shared" si="30"/>
        <v>88875463792.443039</v>
      </c>
    </row>
    <row r="650" spans="4:6" x14ac:dyDescent="0.3">
      <c r="D650" s="14">
        <f t="shared" si="31"/>
        <v>533</v>
      </c>
      <c r="E650" s="58">
        <f t="shared" si="29"/>
        <v>88875563792.43988</v>
      </c>
      <c r="F650" s="14">
        <f t="shared" si="30"/>
        <v>90507874023.442245</v>
      </c>
    </row>
    <row r="651" spans="4:6" x14ac:dyDescent="0.3">
      <c r="D651" s="14">
        <f>D650+1</f>
        <v>534</v>
      </c>
      <c r="E651" s="58">
        <f t="shared" si="29"/>
        <v>90507974023.439026</v>
      </c>
      <c r="F651" s="14">
        <f t="shared" si="30"/>
        <v>92170265497.963806</v>
      </c>
    </row>
    <row r="652" spans="4:6" x14ac:dyDescent="0.3">
      <c r="D652" s="14">
        <f t="shared" ref="D652:D671" si="32">D651+1</f>
        <v>535</v>
      </c>
      <c r="E652" s="58">
        <f t="shared" si="29"/>
        <v>92170365497.960526</v>
      </c>
      <c r="F652" s="14">
        <f t="shared" si="30"/>
        <v>93863188858.821671</v>
      </c>
    </row>
    <row r="653" spans="4:6" x14ac:dyDescent="0.3">
      <c r="D653" s="14">
        <f t="shared" si="32"/>
        <v>536</v>
      </c>
      <c r="E653" s="58">
        <f t="shared" si="29"/>
        <v>93863288858.818344</v>
      </c>
      <c r="F653" s="14">
        <f t="shared" si="30"/>
        <v>95587204862.069763</v>
      </c>
    </row>
    <row r="654" spans="4:6" x14ac:dyDescent="0.3">
      <c r="D654" s="14">
        <f t="shared" si="32"/>
        <v>537</v>
      </c>
      <c r="E654" s="58">
        <f t="shared" si="29"/>
        <v>95587304862.06636</v>
      </c>
      <c r="F654" s="14">
        <f t="shared" si="30"/>
        <v>97342884562.744049</v>
      </c>
    </row>
    <row r="655" spans="4:6" x14ac:dyDescent="0.3">
      <c r="D655" s="14">
        <f t="shared" si="32"/>
        <v>538</v>
      </c>
      <c r="E655" s="58">
        <f t="shared" si="29"/>
        <v>97342984562.740585</v>
      </c>
      <c r="F655" s="14">
        <f t="shared" si="30"/>
        <v>99130809504.016342</v>
      </c>
    </row>
    <row r="656" spans="4:6" x14ac:dyDescent="0.3">
      <c r="D656" s="14">
        <f t="shared" si="32"/>
        <v>539</v>
      </c>
      <c r="E656" s="58">
        <f t="shared" si="29"/>
        <v>99130909504.012787</v>
      </c>
      <c r="F656" s="14">
        <f t="shared" si="30"/>
        <v>100951571909.82176</v>
      </c>
    </row>
    <row r="657" spans="4:6" x14ac:dyDescent="0.3">
      <c r="D657" s="14">
        <f t="shared" si="32"/>
        <v>540</v>
      </c>
      <c r="E657" s="58">
        <f t="shared" si="29"/>
        <v>100951671909.81813</v>
      </c>
      <c r="F657" s="14">
        <f t="shared" si="30"/>
        <v>102805774881.02438</v>
      </c>
    </row>
    <row r="658" spans="4:6" x14ac:dyDescent="0.3">
      <c r="D658" s="14">
        <f t="shared" si="32"/>
        <v>541</v>
      </c>
      <c r="E658" s="58">
        <f t="shared" si="29"/>
        <v>102805874881.02068</v>
      </c>
      <c r="F658" s="14">
        <f t="shared" si="30"/>
        <v>104694032595.18549</v>
      </c>
    </row>
    <row r="659" spans="4:6" x14ac:dyDescent="0.3">
      <c r="D659" s="14">
        <f t="shared" si="32"/>
        <v>542</v>
      </c>
      <c r="E659" s="58">
        <f t="shared" si="29"/>
        <v>104694132595.18172</v>
      </c>
      <c r="F659" s="14">
        <f t="shared" si="30"/>
        <v>106616970510.00093</v>
      </c>
    </row>
    <row r="660" spans="4:6" x14ac:dyDescent="0.3">
      <c r="D660" s="14">
        <f t="shared" si="32"/>
        <v>543</v>
      </c>
      <c r="E660" s="58">
        <f t="shared" si="29"/>
        <v>106617070509.99709</v>
      </c>
      <c r="F660" s="14">
        <f t="shared" si="30"/>
        <v>108575225570.47475</v>
      </c>
    </row>
    <row r="661" spans="4:6" x14ac:dyDescent="0.3">
      <c r="D661" s="14">
        <f t="shared" si="32"/>
        <v>544</v>
      </c>
      <c r="E661" s="58">
        <f t="shared" si="29"/>
        <v>108575325570.47086</v>
      </c>
      <c r="F661" s="14">
        <f t="shared" si="30"/>
        <v>110569446419.89803</v>
      </c>
    </row>
    <row r="662" spans="4:6" x14ac:dyDescent="0.3">
      <c r="D662" s="14">
        <f t="shared" si="32"/>
        <v>545</v>
      </c>
      <c r="E662" s="58">
        <f t="shared" si="29"/>
        <v>110569546419.89401</v>
      </c>
      <c r="F662" s="14">
        <f t="shared" si="30"/>
        <v>112600293614.70218</v>
      </c>
    </row>
    <row r="663" spans="4:6" x14ac:dyDescent="0.3">
      <c r="D663" s="14">
        <f t="shared" si="32"/>
        <v>546</v>
      </c>
      <c r="E663" s="58">
        <f t="shared" si="29"/>
        <v>112600393614.69807</v>
      </c>
      <c r="F663" s="14">
        <f t="shared" si="30"/>
        <v>114668439843.25891</v>
      </c>
    </row>
    <row r="664" spans="4:6" x14ac:dyDescent="0.3">
      <c r="D664" s="14">
        <f t="shared" si="32"/>
        <v>547</v>
      </c>
      <c r="E664" s="58">
        <f t="shared" si="29"/>
        <v>114668539843.25473</v>
      </c>
      <c r="F664" s="14">
        <f t="shared" si="30"/>
        <v>116774570148.69824</v>
      </c>
    </row>
    <row r="665" spans="4:6" x14ac:dyDescent="0.3">
      <c r="D665" s="14">
        <f t="shared" si="32"/>
        <v>548</v>
      </c>
      <c r="E665" s="58">
        <f t="shared" si="29"/>
        <v>116774670148.69397</v>
      </c>
      <c r="F665" s="14">
        <f t="shared" si="30"/>
        <v>118919382155.81897</v>
      </c>
    </row>
    <row r="666" spans="4:6" x14ac:dyDescent="0.3">
      <c r="D666" s="14">
        <f t="shared" si="32"/>
        <v>549</v>
      </c>
      <c r="E666" s="58">
        <f t="shared" si="29"/>
        <v>118919482155.81462</v>
      </c>
      <c r="F666" s="14">
        <f t="shared" si="30"/>
        <v>121103586302.16675</v>
      </c>
    </row>
    <row r="667" spans="4:6" x14ac:dyDescent="0.3">
      <c r="D667" s="14">
        <f t="shared" si="32"/>
        <v>550</v>
      </c>
      <c r="E667" s="58">
        <f t="shared" si="29"/>
        <v>121103686302.16231</v>
      </c>
      <c r="F667" s="14">
        <f t="shared" si="30"/>
        <v>123327906073.35603</v>
      </c>
    </row>
    <row r="668" spans="4:6" x14ac:dyDescent="0.3">
      <c r="D668" s="14">
        <f t="shared" si="32"/>
        <v>551</v>
      </c>
      <c r="E668" s="58">
        <f t="shared" ref="E668:E731" si="33">$E$4+(E667+(E667*$F$7))</f>
        <v>123328006073.35149</v>
      </c>
      <c r="F668" s="14">
        <f t="shared" ref="F668:F731" si="34">$E$4*(((1+$F$7)^(D668)-1)/$F$7)*(1+$F$7)</f>
        <v>125593078242.7141</v>
      </c>
    </row>
    <row r="669" spans="4:6" x14ac:dyDescent="0.3">
      <c r="D669" s="14">
        <f t="shared" si="32"/>
        <v>552</v>
      </c>
      <c r="E669" s="58">
        <f t="shared" si="33"/>
        <v>125593178242.70947</v>
      </c>
      <c r="F669" s="14">
        <f t="shared" si="34"/>
        <v>127899853115.32649</v>
      </c>
    </row>
    <row r="670" spans="4:6" x14ac:dyDescent="0.3">
      <c r="D670" s="14">
        <f t="shared" si="32"/>
        <v>553</v>
      </c>
      <c r="E670" s="58">
        <f t="shared" si="33"/>
        <v>127899953115.32178</v>
      </c>
      <c r="F670" s="14">
        <f t="shared" si="34"/>
        <v>130248994776.56451</v>
      </c>
    </row>
    <row r="671" spans="4:6" x14ac:dyDescent="0.3">
      <c r="D671" s="14">
        <f t="shared" si="32"/>
        <v>554</v>
      </c>
      <c r="E671" s="58">
        <f t="shared" si="33"/>
        <v>130249094776.55971</v>
      </c>
      <c r="F671" s="14">
        <f t="shared" si="34"/>
        <v>132641281345.17731</v>
      </c>
    </row>
    <row r="672" spans="4:6" x14ac:dyDescent="0.3">
      <c r="D672" s="14">
        <f>D671+1</f>
        <v>555</v>
      </c>
      <c r="E672" s="58">
        <f t="shared" si="33"/>
        <v>132641381345.17239</v>
      </c>
      <c r="F672" s="14">
        <f t="shared" si="34"/>
        <v>135077505231.0323</v>
      </c>
    </row>
    <row r="673" spans="4:6" x14ac:dyDescent="0.3">
      <c r="D673" s="14">
        <f t="shared" ref="D673:D685" si="35">D672+1</f>
        <v>556</v>
      </c>
      <c r="E673" s="58">
        <f t="shared" si="33"/>
        <v>135077605231.0273</v>
      </c>
      <c r="F673" s="14">
        <f t="shared" si="34"/>
        <v>137558473397.58942</v>
      </c>
    </row>
    <row r="674" spans="4:6" x14ac:dyDescent="0.3">
      <c r="D674" s="14">
        <f t="shared" si="35"/>
        <v>557</v>
      </c>
      <c r="E674" s="58">
        <f t="shared" si="33"/>
        <v>137558573397.58429</v>
      </c>
      <c r="F674" s="14">
        <f t="shared" si="34"/>
        <v>140085007629.19571</v>
      </c>
    </row>
    <row r="675" spans="4:6" x14ac:dyDescent="0.3">
      <c r="D675" s="14">
        <f t="shared" si="35"/>
        <v>558</v>
      </c>
      <c r="E675" s="58">
        <f t="shared" si="33"/>
        <v>140085107629.19052</v>
      </c>
      <c r="F675" s="14">
        <f t="shared" si="34"/>
        <v>142657944803.28973</v>
      </c>
    </row>
    <row r="676" spans="4:6" x14ac:dyDescent="0.3">
      <c r="D676" s="14">
        <f t="shared" si="35"/>
        <v>559</v>
      </c>
      <c r="E676" s="58">
        <f t="shared" si="33"/>
        <v>142658044803.28442</v>
      </c>
      <c r="F676" s="14">
        <f t="shared" si="34"/>
        <v>145278137167.60449</v>
      </c>
    </row>
    <row r="677" spans="4:6" x14ac:dyDescent="0.3">
      <c r="D677" s="14">
        <f t="shared" si="35"/>
        <v>560</v>
      </c>
      <c r="E677" s="58">
        <f t="shared" si="33"/>
        <v>145278237167.59912</v>
      </c>
      <c r="F677" s="14">
        <f t="shared" si="34"/>
        <v>147946452622.46246</v>
      </c>
    </row>
    <row r="678" spans="4:6" x14ac:dyDescent="0.3">
      <c r="D678" s="14">
        <f t="shared" si="35"/>
        <v>561</v>
      </c>
      <c r="E678" s="58">
        <f t="shared" si="33"/>
        <v>147946552622.45697</v>
      </c>
      <c r="F678" s="14">
        <f t="shared" si="34"/>
        <v>150663775008.25446</v>
      </c>
    </row>
    <row r="679" spans="4:6" x14ac:dyDescent="0.3">
      <c r="D679" s="14">
        <f t="shared" si="35"/>
        <v>562</v>
      </c>
      <c r="E679" s="58">
        <f t="shared" si="33"/>
        <v>150663875008.24881</v>
      </c>
      <c r="F679" s="14">
        <f t="shared" si="34"/>
        <v>153431004398.19897</v>
      </c>
    </row>
    <row r="680" spans="4:6" x14ac:dyDescent="0.3">
      <c r="D680" s="14">
        <f t="shared" si="35"/>
        <v>563</v>
      </c>
      <c r="E680" s="58">
        <f t="shared" si="33"/>
        <v>153431104398.19324</v>
      </c>
      <c r="F680" s="14">
        <f t="shared" si="34"/>
        <v>156249057396.47836</v>
      </c>
    </row>
    <row r="681" spans="4:6" x14ac:dyDescent="0.3">
      <c r="D681" s="14">
        <f t="shared" si="35"/>
        <v>564</v>
      </c>
      <c r="E681" s="58">
        <f t="shared" si="33"/>
        <v>156249157396.47253</v>
      </c>
      <c r="F681" s="14">
        <f t="shared" si="34"/>
        <v>159118867441.8504</v>
      </c>
    </row>
    <row r="682" spans="4:6" x14ac:dyDescent="0.3">
      <c r="D682" s="14">
        <f t="shared" si="35"/>
        <v>565</v>
      </c>
      <c r="E682" s="58">
        <f t="shared" si="33"/>
        <v>159118967441.84445</v>
      </c>
      <c r="F682" s="14">
        <f t="shared" si="34"/>
        <v>162041385116.83618</v>
      </c>
    </row>
    <row r="683" spans="4:6" x14ac:dyDescent="0.3">
      <c r="D683" s="14">
        <f t="shared" si="35"/>
        <v>566</v>
      </c>
      <c r="E683" s="58">
        <f t="shared" si="33"/>
        <v>162041485116.83011</v>
      </c>
      <c r="F683" s="14">
        <f t="shared" si="34"/>
        <v>165017578462.5867</v>
      </c>
    </row>
    <row r="684" spans="4:6" x14ac:dyDescent="0.3">
      <c r="D684" s="14">
        <f t="shared" si="35"/>
        <v>567</v>
      </c>
      <c r="E684" s="58">
        <f t="shared" si="33"/>
        <v>165017678462.58054</v>
      </c>
      <c r="F684" s="14">
        <f t="shared" si="34"/>
        <v>168048433299.53232</v>
      </c>
    </row>
    <row r="685" spans="4:6" x14ac:dyDescent="0.3">
      <c r="D685" s="14">
        <f t="shared" si="35"/>
        <v>568</v>
      </c>
      <c r="E685" s="58">
        <f t="shared" si="33"/>
        <v>168048533299.52606</v>
      </c>
      <c r="F685" s="14">
        <f t="shared" si="34"/>
        <v>171134953553.92133</v>
      </c>
    </row>
    <row r="686" spans="4:6" x14ac:dyDescent="0.3">
      <c r="D686" s="14">
        <f>D685+1</f>
        <v>569</v>
      </c>
      <c r="E686" s="58">
        <f t="shared" si="33"/>
        <v>171135053553.91492</v>
      </c>
      <c r="F686" s="14">
        <f t="shared" si="34"/>
        <v>174278161590.35568</v>
      </c>
    </row>
    <row r="687" spans="4:6" x14ac:dyDescent="0.3">
      <c r="D687" s="14">
        <f t="shared" ref="D687:D708" si="36">D686+1</f>
        <v>570</v>
      </c>
      <c r="E687" s="58">
        <f t="shared" si="33"/>
        <v>174278261590.34915</v>
      </c>
      <c r="F687" s="14">
        <f t="shared" si="34"/>
        <v>177479098550.43451</v>
      </c>
    </row>
    <row r="688" spans="4:6" x14ac:dyDescent="0.3">
      <c r="D688" s="14">
        <f t="shared" si="36"/>
        <v>571</v>
      </c>
      <c r="E688" s="58">
        <f t="shared" si="33"/>
        <v>177479198550.42783</v>
      </c>
      <c r="F688" s="14">
        <f t="shared" si="34"/>
        <v>180738824697.61682</v>
      </c>
    </row>
    <row r="689" spans="4:6" x14ac:dyDescent="0.3">
      <c r="D689" s="14">
        <f t="shared" si="36"/>
        <v>572</v>
      </c>
      <c r="E689" s="58">
        <f t="shared" si="33"/>
        <v>180738924697.60995</v>
      </c>
      <c r="F689" s="14">
        <f t="shared" si="34"/>
        <v>184058419768.41821</v>
      </c>
    </row>
    <row r="690" spans="4:6" x14ac:dyDescent="0.3">
      <c r="D690" s="14">
        <f t="shared" si="36"/>
        <v>573</v>
      </c>
      <c r="E690" s="58">
        <f t="shared" si="33"/>
        <v>184058519768.41125</v>
      </c>
      <c r="F690" s="14">
        <f t="shared" si="34"/>
        <v>187438983330.05811</v>
      </c>
    </row>
    <row r="691" spans="4:6" x14ac:dyDescent="0.3">
      <c r="D691" s="14">
        <f t="shared" si="36"/>
        <v>574</v>
      </c>
      <c r="E691" s="58">
        <f t="shared" si="33"/>
        <v>187439083330.05103</v>
      </c>
      <c r="F691" s="14">
        <f t="shared" si="34"/>
        <v>190881635144.67493</v>
      </c>
    </row>
    <row r="692" spans="4:6" x14ac:dyDescent="0.3">
      <c r="D692" s="14">
        <f t="shared" si="36"/>
        <v>575</v>
      </c>
      <c r="E692" s="58">
        <f t="shared" si="33"/>
        <v>190881735144.66769</v>
      </c>
      <c r="F692" s="14">
        <f t="shared" si="34"/>
        <v>194387515540.23093</v>
      </c>
    </row>
    <row r="693" spans="4:6" x14ac:dyDescent="0.3">
      <c r="D693" s="14">
        <f t="shared" si="36"/>
        <v>576</v>
      </c>
      <c r="E693" s="58">
        <f t="shared" si="33"/>
        <v>194387615540.22354</v>
      </c>
      <c r="F693" s="14">
        <f t="shared" si="34"/>
        <v>197957785788.22931</v>
      </c>
    </row>
    <row r="694" spans="4:6" x14ac:dyDescent="0.3">
      <c r="D694" s="14">
        <f t="shared" si="36"/>
        <v>577</v>
      </c>
      <c r="E694" s="58">
        <f t="shared" si="33"/>
        <v>197957885788.22174</v>
      </c>
      <c r="F694" s="14">
        <f t="shared" si="34"/>
        <v>201593628488.36813</v>
      </c>
    </row>
    <row r="695" spans="4:6" x14ac:dyDescent="0.3">
      <c r="D695" s="14">
        <f t="shared" si="36"/>
        <v>578</v>
      </c>
      <c r="E695" s="58">
        <f t="shared" si="33"/>
        <v>201593728488.36044</v>
      </c>
      <c r="F695" s="14">
        <f t="shared" si="34"/>
        <v>205296247960.25946</v>
      </c>
    </row>
    <row r="696" spans="4:6" x14ac:dyDescent="0.3">
      <c r="D696" s="14">
        <f t="shared" si="36"/>
        <v>579</v>
      </c>
      <c r="E696" s="58">
        <f t="shared" si="33"/>
        <v>205296347960.25162</v>
      </c>
      <c r="F696" s="14">
        <f t="shared" si="34"/>
        <v>209066870642.34225</v>
      </c>
    </row>
    <row r="697" spans="4:6" x14ac:dyDescent="0.3">
      <c r="D697" s="14">
        <f t="shared" si="36"/>
        <v>580</v>
      </c>
      <c r="E697" s="58">
        <f t="shared" si="33"/>
        <v>209066970642.33426</v>
      </c>
      <c r="F697" s="14">
        <f t="shared" si="34"/>
        <v>212906745498.12241</v>
      </c>
    </row>
    <row r="698" spans="4:6" x14ac:dyDescent="0.3">
      <c r="D698" s="14">
        <f t="shared" si="36"/>
        <v>581</v>
      </c>
      <c r="E698" s="58">
        <f t="shared" si="33"/>
        <v>212906845498.11423</v>
      </c>
      <c r="F698" s="14">
        <f t="shared" si="34"/>
        <v>216817144429.87332</v>
      </c>
    </row>
    <row r="699" spans="4:6" x14ac:dyDescent="0.3">
      <c r="D699" s="14">
        <f t="shared" si="36"/>
        <v>582</v>
      </c>
      <c r="E699" s="58">
        <f t="shared" si="33"/>
        <v>216817244429.86499</v>
      </c>
      <c r="F699" s="14">
        <f t="shared" si="34"/>
        <v>220799362699.93521</v>
      </c>
    </row>
    <row r="700" spans="4:6" x14ac:dyDescent="0.3">
      <c r="D700" s="14">
        <f t="shared" si="36"/>
        <v>583</v>
      </c>
      <c r="E700" s="58">
        <f t="shared" si="33"/>
        <v>220799462699.9267</v>
      </c>
      <c r="F700" s="14">
        <f t="shared" si="34"/>
        <v>224854719359.7515</v>
      </c>
    </row>
    <row r="701" spans="4:6" x14ac:dyDescent="0.3">
      <c r="D701" s="14">
        <f t="shared" si="36"/>
        <v>584</v>
      </c>
      <c r="E701" s="58">
        <f t="shared" si="33"/>
        <v>224854819359.7428</v>
      </c>
      <c r="F701" s="14">
        <f t="shared" si="34"/>
        <v>228984557686.78543</v>
      </c>
    </row>
    <row r="702" spans="4:6" x14ac:dyDescent="0.3">
      <c r="D702" s="14">
        <f t="shared" si="36"/>
        <v>585</v>
      </c>
      <c r="E702" s="58">
        <f t="shared" si="33"/>
        <v>228984657686.77655</v>
      </c>
      <c r="F702" s="14">
        <f t="shared" si="34"/>
        <v>233190245629.46091</v>
      </c>
    </row>
    <row r="703" spans="4:6" x14ac:dyDescent="0.3">
      <c r="D703" s="14">
        <f t="shared" si="36"/>
        <v>586</v>
      </c>
      <c r="E703" s="58">
        <f t="shared" si="33"/>
        <v>233190345629.45193</v>
      </c>
      <c r="F703" s="14">
        <f t="shared" si="34"/>
        <v>237473176260.27582</v>
      </c>
    </row>
    <row r="704" spans="4:6" x14ac:dyDescent="0.3">
      <c r="D704" s="14">
        <f t="shared" si="36"/>
        <v>587</v>
      </c>
      <c r="E704" s="58">
        <f t="shared" si="33"/>
        <v>237473276260.26654</v>
      </c>
      <c r="F704" s="14">
        <f t="shared" si="34"/>
        <v>241834768237.23593</v>
      </c>
    </row>
    <row r="705" spans="4:6" x14ac:dyDescent="0.3">
      <c r="D705" s="14">
        <f t="shared" si="36"/>
        <v>588</v>
      </c>
      <c r="E705" s="58">
        <f t="shared" si="33"/>
        <v>241834868237.2265</v>
      </c>
      <c r="F705" s="14">
        <f t="shared" si="34"/>
        <v>246276466273.76559</v>
      </c>
    </row>
    <row r="706" spans="4:6" x14ac:dyDescent="0.3">
      <c r="D706" s="14">
        <f t="shared" si="36"/>
        <v>589</v>
      </c>
      <c r="E706" s="58">
        <f t="shared" si="33"/>
        <v>246276566273.75601</v>
      </c>
      <c r="F706" s="14">
        <f t="shared" si="34"/>
        <v>250799741617.24741</v>
      </c>
    </row>
    <row r="707" spans="4:6" x14ac:dyDescent="0.3">
      <c r="D707" s="14">
        <f t="shared" si="36"/>
        <v>590</v>
      </c>
      <c r="E707" s="58">
        <f t="shared" si="33"/>
        <v>250799841617.23761</v>
      </c>
      <c r="F707" s="14">
        <f t="shared" si="34"/>
        <v>255406092536.35123</v>
      </c>
    </row>
    <row r="708" spans="4:6" x14ac:dyDescent="0.3">
      <c r="D708" s="14">
        <f t="shared" si="36"/>
        <v>591</v>
      </c>
      <c r="E708" s="58">
        <f t="shared" si="33"/>
        <v>255406192536.34125</v>
      </c>
      <c r="F708" s="14">
        <f t="shared" si="34"/>
        <v>260097044817.314</v>
      </c>
    </row>
    <row r="709" spans="4:6" x14ac:dyDescent="0.3">
      <c r="D709" s="14">
        <f>D708+1</f>
        <v>592</v>
      </c>
      <c r="E709" s="58">
        <f t="shared" si="33"/>
        <v>260097144817.30386</v>
      </c>
      <c r="F709" s="14">
        <f t="shared" si="34"/>
        <v>264874152269.33411</v>
      </c>
    </row>
    <row r="710" spans="4:6" x14ac:dyDescent="0.3">
      <c r="D710" s="14">
        <f t="shared" ref="D710:D718" si="37">D709+1</f>
        <v>593</v>
      </c>
      <c r="E710" s="58">
        <f t="shared" si="33"/>
        <v>264874252269.3237</v>
      </c>
      <c r="F710" s="14">
        <f t="shared" si="34"/>
        <v>269738997239.24744</v>
      </c>
    </row>
    <row r="711" spans="4:6" x14ac:dyDescent="0.3">
      <c r="D711" s="14">
        <f t="shared" si="37"/>
        <v>594</v>
      </c>
      <c r="E711" s="58">
        <f t="shared" si="33"/>
        <v>269739097239.23682</v>
      </c>
      <c r="F711" s="14">
        <f t="shared" si="34"/>
        <v>274693191135.65714</v>
      </c>
    </row>
    <row r="712" spans="4:6" x14ac:dyDescent="0.3">
      <c r="D712" s="14">
        <f t="shared" si="37"/>
        <v>595</v>
      </c>
      <c r="E712" s="58">
        <f t="shared" si="33"/>
        <v>274693291135.6463</v>
      </c>
      <c r="F712" s="14">
        <f t="shared" si="34"/>
        <v>279738374962.68884</v>
      </c>
    </row>
    <row r="713" spans="4:6" x14ac:dyDescent="0.3">
      <c r="D713" s="14">
        <f t="shared" si="37"/>
        <v>596</v>
      </c>
      <c r="E713" s="58">
        <f t="shared" si="33"/>
        <v>279738474962.67773</v>
      </c>
      <c r="F713" s="14">
        <f t="shared" si="34"/>
        <v>284876219863.54913</v>
      </c>
    </row>
    <row r="714" spans="4:6" x14ac:dyDescent="0.3">
      <c r="D714" s="14">
        <f t="shared" si="37"/>
        <v>597</v>
      </c>
      <c r="E714" s="58">
        <f t="shared" si="33"/>
        <v>284876319863.53784</v>
      </c>
      <c r="F714" s="14">
        <f t="shared" si="34"/>
        <v>290108427674.06757</v>
      </c>
    </row>
    <row r="715" spans="4:6" x14ac:dyDescent="0.3">
      <c r="D715" s="14">
        <f t="shared" si="37"/>
        <v>598</v>
      </c>
      <c r="E715" s="58">
        <f t="shared" si="33"/>
        <v>290108527674.05609</v>
      </c>
      <c r="F715" s="14">
        <f t="shared" si="34"/>
        <v>295436731486.40454</v>
      </c>
    </row>
    <row r="716" spans="4:6" x14ac:dyDescent="0.3">
      <c r="D716" s="14">
        <f t="shared" si="37"/>
        <v>599</v>
      </c>
      <c r="E716" s="58">
        <f t="shared" si="33"/>
        <v>295436831486.39288</v>
      </c>
      <c r="F716" s="14">
        <f t="shared" si="34"/>
        <v>300862896223.11292</v>
      </c>
    </row>
    <row r="717" spans="4:6" x14ac:dyDescent="0.3">
      <c r="D717" s="14">
        <f t="shared" si="37"/>
        <v>600</v>
      </c>
      <c r="E717" s="58">
        <f t="shared" si="33"/>
        <v>300862996223.10095</v>
      </c>
      <c r="F717" s="14">
        <f t="shared" si="34"/>
        <v>306388719221.74243</v>
      </c>
    </row>
    <row r="718" spans="4:6" x14ac:dyDescent="0.3">
      <c r="D718" s="14">
        <f t="shared" si="37"/>
        <v>601</v>
      </c>
      <c r="E718" s="58">
        <f t="shared" si="33"/>
        <v>306388819221.73016</v>
      </c>
      <c r="F718" s="14">
        <f t="shared" si="34"/>
        <v>312016030830.18158</v>
      </c>
    </row>
    <row r="719" spans="4:6" x14ac:dyDescent="0.3">
      <c r="D719" s="14">
        <f>D718+1</f>
        <v>602</v>
      </c>
      <c r="E719" s="58">
        <f t="shared" si="33"/>
        <v>312016130830.16913</v>
      </c>
      <c r="F719" s="14">
        <f t="shared" si="34"/>
        <v>317746695012.93396</v>
      </c>
    </row>
    <row r="720" spans="4:6" x14ac:dyDescent="0.3">
      <c r="D720" s="14">
        <f t="shared" ref="D720:D726" si="38">D719+1</f>
        <v>603</v>
      </c>
      <c r="E720" s="58">
        <f t="shared" si="33"/>
        <v>317746795012.9212</v>
      </c>
      <c r="F720" s="14">
        <f t="shared" si="34"/>
        <v>323582609968.52826</v>
      </c>
    </row>
    <row r="721" spans="4:6" x14ac:dyDescent="0.3">
      <c r="D721" s="14">
        <f t="shared" si="38"/>
        <v>604</v>
      </c>
      <c r="E721" s="58">
        <f t="shared" si="33"/>
        <v>323582709968.51532</v>
      </c>
      <c r="F721" s="14">
        <f t="shared" si="34"/>
        <v>329525708758.26978</v>
      </c>
    </row>
    <row r="722" spans="4:6" x14ac:dyDescent="0.3">
      <c r="D722" s="14">
        <f t="shared" si="38"/>
        <v>605</v>
      </c>
      <c r="E722" s="58">
        <f t="shared" si="33"/>
        <v>329525808758.25647</v>
      </c>
      <c r="F722" s="14">
        <f t="shared" si="34"/>
        <v>335577959946.53754</v>
      </c>
    </row>
    <row r="723" spans="4:6" x14ac:dyDescent="0.3">
      <c r="D723" s="14">
        <f t="shared" si="38"/>
        <v>606</v>
      </c>
      <c r="E723" s="58">
        <f t="shared" si="33"/>
        <v>335578059946.52405</v>
      </c>
      <c r="F723" s="14">
        <f t="shared" si="34"/>
        <v>341741368252.84357</v>
      </c>
    </row>
    <row r="724" spans="4:6" x14ac:dyDescent="0.3">
      <c r="D724" s="14">
        <f t="shared" si="38"/>
        <v>607</v>
      </c>
      <c r="E724" s="58">
        <f t="shared" si="33"/>
        <v>341741468252.82983</v>
      </c>
      <c r="F724" s="14">
        <f t="shared" si="34"/>
        <v>348017975215.86591</v>
      </c>
    </row>
    <row r="725" spans="4:6" x14ac:dyDescent="0.3">
      <c r="D725" s="14">
        <f t="shared" si="38"/>
        <v>608</v>
      </c>
      <c r="E725" s="58">
        <f t="shared" si="33"/>
        <v>348018075215.85193</v>
      </c>
      <c r="F725" s="14">
        <f t="shared" si="34"/>
        <v>354409859869.67889</v>
      </c>
    </row>
    <row r="726" spans="4:6" x14ac:dyDescent="0.3">
      <c r="D726" s="14">
        <f t="shared" si="38"/>
        <v>609</v>
      </c>
      <c r="E726" s="58">
        <f t="shared" si="33"/>
        <v>354409959869.66455</v>
      </c>
      <c r="F726" s="14">
        <f t="shared" si="34"/>
        <v>360919139432.40234</v>
      </c>
    </row>
    <row r="727" spans="4:6" x14ac:dyDescent="0.3">
      <c r="D727" s="14">
        <f>D726+1</f>
        <v>610</v>
      </c>
      <c r="E727" s="58">
        <f t="shared" si="33"/>
        <v>360919239432.3877</v>
      </c>
      <c r="F727" s="14">
        <f t="shared" si="34"/>
        <v>367547970007.49945</v>
      </c>
    </row>
    <row r="728" spans="4:6" x14ac:dyDescent="0.3">
      <c r="D728" s="14">
        <f t="shared" ref="D728:D736" si="39">D727+1</f>
        <v>611</v>
      </c>
      <c r="E728" s="58">
        <f t="shared" si="33"/>
        <v>367548070007.4845</v>
      </c>
      <c r="F728" s="14">
        <f t="shared" si="34"/>
        <v>374298547297.95422</v>
      </c>
    </row>
    <row r="729" spans="4:6" x14ac:dyDescent="0.3">
      <c r="D729" s="14">
        <f t="shared" si="39"/>
        <v>612</v>
      </c>
      <c r="E729" s="58">
        <f t="shared" si="33"/>
        <v>374298647297.93896</v>
      </c>
      <c r="F729" s="14">
        <f t="shared" si="34"/>
        <v>381173107333.56598</v>
      </c>
    </row>
    <row r="730" spans="4:6" x14ac:dyDescent="0.3">
      <c r="D730" s="14">
        <f t="shared" si="39"/>
        <v>613</v>
      </c>
      <c r="E730" s="58">
        <f t="shared" si="33"/>
        <v>381173207333.55042</v>
      </c>
      <c r="F730" s="14">
        <f t="shared" si="34"/>
        <v>388173927211.60138</v>
      </c>
    </row>
    <row r="731" spans="4:6" x14ac:dyDescent="0.3">
      <c r="D731" s="14">
        <f t="shared" si="39"/>
        <v>614</v>
      </c>
      <c r="E731" s="58">
        <f t="shared" si="33"/>
        <v>388174027211.58551</v>
      </c>
      <c r="F731" s="14">
        <f t="shared" si="34"/>
        <v>395303325851.04968</v>
      </c>
    </row>
    <row r="732" spans="4:6" x14ac:dyDescent="0.3">
      <c r="D732" s="14">
        <f t="shared" si="39"/>
        <v>615</v>
      </c>
      <c r="E732" s="58">
        <f t="shared" ref="E732:E746" si="40">$E$4+(E731+(E731*$F$7))</f>
        <v>395303425851.03345</v>
      </c>
      <c r="F732" s="14">
        <f t="shared" ref="F732:F746" si="41">$E$4*(((1+$F$7)^(D732)-1)/$F$7)*(1+$F$7)</f>
        <v>402563664760.73029</v>
      </c>
    </row>
    <row r="733" spans="4:6" x14ac:dyDescent="0.3">
      <c r="D733" s="14">
        <f t="shared" si="39"/>
        <v>616</v>
      </c>
      <c r="E733" s="58">
        <f t="shared" si="40"/>
        <v>402563764760.71381</v>
      </c>
      <c r="F733" s="14">
        <f t="shared" si="41"/>
        <v>409957348821.50873</v>
      </c>
    </row>
    <row r="734" spans="4:6" x14ac:dyDescent="0.3">
      <c r="D734" s="14">
        <f t="shared" si="39"/>
        <v>617</v>
      </c>
      <c r="E734" s="58">
        <f t="shared" si="40"/>
        <v>409957448821.49182</v>
      </c>
      <c r="F734" s="14">
        <f t="shared" si="41"/>
        <v>417486827082.87714</v>
      </c>
    </row>
    <row r="735" spans="4:6" x14ac:dyDescent="0.3">
      <c r="D735" s="14">
        <f t="shared" si="39"/>
        <v>618</v>
      </c>
      <c r="E735" s="58">
        <f t="shared" si="40"/>
        <v>417486927082.85986</v>
      </c>
      <c r="F735" s="14">
        <f t="shared" si="41"/>
        <v>425154593574.16699</v>
      </c>
    </row>
    <row r="736" spans="4:6" x14ac:dyDescent="0.3">
      <c r="D736" s="14">
        <f t="shared" si="39"/>
        <v>619</v>
      </c>
      <c r="E736" s="58">
        <f t="shared" si="40"/>
        <v>425154693574.14923</v>
      </c>
      <c r="F736" s="14">
        <f t="shared" si="41"/>
        <v>432963188130.65881</v>
      </c>
    </row>
    <row r="737" spans="4:6" x14ac:dyDescent="0.3">
      <c r="D737" s="14">
        <f>D736+1</f>
        <v>620</v>
      </c>
      <c r="E737" s="58">
        <f t="shared" si="40"/>
        <v>432963288130.64081</v>
      </c>
      <c r="F737" s="14">
        <f t="shared" si="41"/>
        <v>440915197234.8667</v>
      </c>
    </row>
    <row r="738" spans="4:6" x14ac:dyDescent="0.3">
      <c r="D738" s="14">
        <f t="shared" ref="D738:D743" si="42">D737+1</f>
        <v>621</v>
      </c>
      <c r="E738" s="58">
        <f t="shared" si="40"/>
        <v>440915297234.84827</v>
      </c>
      <c r="F738" s="14">
        <f t="shared" si="41"/>
        <v>449013254873.27124</v>
      </c>
    </row>
    <row r="739" spans="4:6" x14ac:dyDescent="0.3">
      <c r="D739" s="14">
        <f t="shared" si="42"/>
        <v>622</v>
      </c>
      <c r="E739" s="58">
        <f t="shared" si="40"/>
        <v>449013354873.2525</v>
      </c>
      <c r="F739" s="14">
        <f t="shared" si="41"/>
        <v>457260043408.79016</v>
      </c>
    </row>
    <row r="740" spans="4:6" x14ac:dyDescent="0.3">
      <c r="D740" s="14">
        <f t="shared" si="42"/>
        <v>623</v>
      </c>
      <c r="E740" s="58">
        <f t="shared" si="40"/>
        <v>457260143408.771</v>
      </c>
      <c r="F740" s="14">
        <f t="shared" si="41"/>
        <v>465658294469.27081</v>
      </c>
    </row>
    <row r="741" spans="4:6" x14ac:dyDescent="0.3">
      <c r="D741" s="14">
        <f t="shared" si="42"/>
        <v>624</v>
      </c>
      <c r="E741" s="58">
        <f t="shared" si="40"/>
        <v>465658394469.2514</v>
      </c>
      <c r="F741" s="14">
        <f t="shared" si="41"/>
        <v>474210789852.30286</v>
      </c>
    </row>
    <row r="742" spans="4:6" x14ac:dyDescent="0.3">
      <c r="D742" s="14">
        <f t="shared" si="42"/>
        <v>625</v>
      </c>
      <c r="E742" s="58">
        <f t="shared" si="40"/>
        <v>474210889852.28302</v>
      </c>
      <c r="F742" s="14">
        <f t="shared" si="41"/>
        <v>482920362446.64685</v>
      </c>
    </row>
    <row r="743" spans="4:6" x14ac:dyDescent="0.3">
      <c r="D743" s="14">
        <f t="shared" si="42"/>
        <v>626</v>
      </c>
      <c r="E743" s="58">
        <f t="shared" si="40"/>
        <v>482920462446.62659</v>
      </c>
      <c r="F743" s="14">
        <f t="shared" si="41"/>
        <v>491789897170.58783</v>
      </c>
    </row>
    <row r="744" spans="4:6" x14ac:dyDescent="0.3">
      <c r="D744" s="14">
        <f>D743+1</f>
        <v>627</v>
      </c>
      <c r="E744" s="58">
        <f t="shared" si="40"/>
        <v>491789997170.5672</v>
      </c>
      <c r="F744" s="14">
        <f t="shared" si="41"/>
        <v>500822331927.52216</v>
      </c>
    </row>
    <row r="745" spans="4:6" x14ac:dyDescent="0.3">
      <c r="D745" s="14">
        <f>D744+1</f>
        <v>628</v>
      </c>
      <c r="E745" s="58">
        <f t="shared" si="40"/>
        <v>500822431927.50116</v>
      </c>
      <c r="F745" s="14">
        <f t="shared" si="41"/>
        <v>510020658579.09491</v>
      </c>
    </row>
    <row r="746" spans="4:6" x14ac:dyDescent="0.3">
      <c r="D746" s="14">
        <f>D745+1</f>
        <v>629</v>
      </c>
      <c r="E746" s="58">
        <f t="shared" si="40"/>
        <v>510020758579.07343</v>
      </c>
      <c r="F746" s="14">
        <f t="shared" si="41"/>
        <v>519387923936.20972</v>
      </c>
    </row>
    <row r="747" spans="4:6" x14ac:dyDescent="0.3">
      <c r="D747" s="17"/>
    </row>
    <row r="748" spans="4:6" x14ac:dyDescent="0.3">
      <c r="D748" s="17"/>
    </row>
    <row r="749" spans="4:6" x14ac:dyDescent="0.3">
      <c r="D749" s="17"/>
    </row>
    <row r="750" spans="4:6" x14ac:dyDescent="0.3">
      <c r="D750" s="17"/>
    </row>
    <row r="751" spans="4:6" x14ac:dyDescent="0.3">
      <c r="D751" s="17"/>
    </row>
    <row r="752" spans="4:6" x14ac:dyDescent="0.3">
      <c r="D752" s="17"/>
    </row>
    <row r="753" spans="4:4" x14ac:dyDescent="0.3">
      <c r="D753" s="17"/>
    </row>
    <row r="754" spans="4:4" x14ac:dyDescent="0.3">
      <c r="D754" s="17"/>
    </row>
    <row r="755" spans="4:4" x14ac:dyDescent="0.3">
      <c r="D755" s="17"/>
    </row>
    <row r="756" spans="4:4" x14ac:dyDescent="0.3">
      <c r="D756" s="17"/>
    </row>
    <row r="757" spans="4:4" x14ac:dyDescent="0.3">
      <c r="D757" s="17"/>
    </row>
    <row r="758" spans="4:4" x14ac:dyDescent="0.3">
      <c r="D758" s="17"/>
    </row>
    <row r="759" spans="4:4" x14ac:dyDescent="0.3">
      <c r="D759" s="17"/>
    </row>
    <row r="760" spans="4:4" x14ac:dyDescent="0.3">
      <c r="D760" s="17"/>
    </row>
    <row r="761" spans="4:4" x14ac:dyDescent="0.3">
      <c r="D761" s="17"/>
    </row>
    <row r="762" spans="4:4" x14ac:dyDescent="0.3">
      <c r="D762" s="17"/>
    </row>
    <row r="763" spans="4:4" x14ac:dyDescent="0.3">
      <c r="D763" s="17"/>
    </row>
    <row r="764" spans="4:4" x14ac:dyDescent="0.3">
      <c r="D764" s="17"/>
    </row>
    <row r="765" spans="4:4" x14ac:dyDescent="0.3">
      <c r="D765" s="17"/>
    </row>
    <row r="766" spans="4:4" x14ac:dyDescent="0.3">
      <c r="D766" s="17"/>
    </row>
    <row r="767" spans="4:4" x14ac:dyDescent="0.3">
      <c r="D767" s="17"/>
    </row>
    <row r="768" spans="4:4" x14ac:dyDescent="0.3">
      <c r="D768" s="17"/>
    </row>
    <row r="769" spans="4:4" x14ac:dyDescent="0.3">
      <c r="D769" s="17"/>
    </row>
    <row r="770" spans="4:4" x14ac:dyDescent="0.3">
      <c r="D770" s="17"/>
    </row>
    <row r="771" spans="4:4" x14ac:dyDescent="0.3">
      <c r="D771" s="17"/>
    </row>
    <row r="772" spans="4:4" x14ac:dyDescent="0.3">
      <c r="D772" s="17"/>
    </row>
    <row r="773" spans="4:4" x14ac:dyDescent="0.3">
      <c r="D773" s="17"/>
    </row>
    <row r="774" spans="4:4" x14ac:dyDescent="0.3">
      <c r="D774" s="17"/>
    </row>
    <row r="775" spans="4:4" x14ac:dyDescent="0.3">
      <c r="D775" s="17"/>
    </row>
    <row r="776" spans="4:4" x14ac:dyDescent="0.3">
      <c r="D776" s="17"/>
    </row>
    <row r="777" spans="4:4" x14ac:dyDescent="0.3">
      <c r="D777" s="17"/>
    </row>
    <row r="778" spans="4:4" x14ac:dyDescent="0.3">
      <c r="D778" s="17"/>
    </row>
    <row r="779" spans="4:4" x14ac:dyDescent="0.3">
      <c r="D779" s="17"/>
    </row>
    <row r="780" spans="4:4" x14ac:dyDescent="0.3">
      <c r="D780" s="17"/>
    </row>
    <row r="781" spans="4:4" x14ac:dyDescent="0.3">
      <c r="D781" s="17"/>
    </row>
    <row r="782" spans="4:4" x14ac:dyDescent="0.3">
      <c r="D782" s="17"/>
    </row>
    <row r="783" spans="4:4" x14ac:dyDescent="0.3">
      <c r="D783" s="17"/>
    </row>
    <row r="784" spans="4:4" x14ac:dyDescent="0.3">
      <c r="D784" s="17"/>
    </row>
    <row r="785" spans="4:4" x14ac:dyDescent="0.3">
      <c r="D785" s="17"/>
    </row>
    <row r="786" spans="4:4" x14ac:dyDescent="0.3">
      <c r="D786" s="17"/>
    </row>
    <row r="787" spans="4:4" x14ac:dyDescent="0.3">
      <c r="D787" s="17"/>
    </row>
    <row r="788" spans="4:4" x14ac:dyDescent="0.3">
      <c r="D788" s="17"/>
    </row>
    <row r="789" spans="4:4" x14ac:dyDescent="0.3">
      <c r="D789" s="17"/>
    </row>
    <row r="790" spans="4:4" x14ac:dyDescent="0.3">
      <c r="D790" s="17"/>
    </row>
    <row r="791" spans="4:4" x14ac:dyDescent="0.3">
      <c r="D791" s="17"/>
    </row>
    <row r="792" spans="4:4" x14ac:dyDescent="0.3">
      <c r="D792" s="17"/>
    </row>
    <row r="793" spans="4:4" x14ac:dyDescent="0.3">
      <c r="D793" s="17"/>
    </row>
    <row r="794" spans="4:4" x14ac:dyDescent="0.3">
      <c r="D794" s="17"/>
    </row>
    <row r="795" spans="4:4" x14ac:dyDescent="0.3">
      <c r="D795" s="17"/>
    </row>
    <row r="796" spans="4:4" x14ac:dyDescent="0.3">
      <c r="D796" s="17"/>
    </row>
    <row r="797" spans="4:4" x14ac:dyDescent="0.3">
      <c r="D797" s="17"/>
    </row>
    <row r="798" spans="4:4" x14ac:dyDescent="0.3">
      <c r="D798" s="17"/>
    </row>
  </sheetData>
  <mergeCells count="12">
    <mergeCell ref="C8:D8"/>
    <mergeCell ref="C5:D5"/>
    <mergeCell ref="A1:P1"/>
    <mergeCell ref="C4:D4"/>
    <mergeCell ref="C3:D3"/>
    <mergeCell ref="C6:D6"/>
    <mergeCell ref="C7:D7"/>
    <mergeCell ref="E42:G42"/>
    <mergeCell ref="C12:D12"/>
    <mergeCell ref="C11:D11"/>
    <mergeCell ref="C9:D9"/>
    <mergeCell ref="C10:D10"/>
  </mergeCells>
  <dataValidations count="1">
    <dataValidation type="custom" errorStyle="warning" allowBlank="1" showInputMessage="1" showErrorMessage="1" sqref="E46">
      <formula1>E56&gt;E46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SEP!$H$2:$H$8</xm:f>
          </x14:formula1>
          <xm:sqref>C12:D12</xm:sqref>
        </x14:dataValidation>
        <x14:dataValidation type="list" allowBlank="1" showInputMessage="1" showErrorMessage="1">
          <x14:formula1>
            <xm:f>'Main Backend Calculation'!$AW$3:$AW$4</xm:f>
          </x14:formula1>
          <xm:sqref>C30</xm:sqref>
        </x14:dataValidation>
        <x14:dataValidation type="list" allowBlank="1" showInputMessage="1" showErrorMessage="1">
          <x14:formula1>
            <xm:f>'Main Backend Calculation'!$BA$3:$BA$5</xm:f>
          </x14:formula1>
          <xm:sqref>D45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RowHeight="14.4" x14ac:dyDescent="0.3"/>
  <cols>
    <col min="1" max="1" width="17.109375" bestFit="1" customWidth="1"/>
    <col min="2" max="2" width="9.77734375" bestFit="1" customWidth="1"/>
    <col min="3" max="3" width="11.77734375" customWidth="1"/>
  </cols>
  <sheetData>
    <row r="1" spans="1:3" x14ac:dyDescent="0.3">
      <c r="A1" t="s">
        <v>226</v>
      </c>
      <c r="C1">
        <v>35</v>
      </c>
    </row>
    <row r="2" spans="1:3" x14ac:dyDescent="0.3">
      <c r="A2" t="s">
        <v>227</v>
      </c>
      <c r="B2" t="s">
        <v>228</v>
      </c>
      <c r="C2">
        <v>55</v>
      </c>
    </row>
    <row r="3" spans="1:3" x14ac:dyDescent="0.3">
      <c r="A3" t="s">
        <v>229</v>
      </c>
      <c r="B3" t="s">
        <v>230</v>
      </c>
      <c r="C3">
        <v>60</v>
      </c>
    </row>
    <row r="4" spans="1:3" x14ac:dyDescent="0.3">
      <c r="A4" t="s">
        <v>231</v>
      </c>
      <c r="B4">
        <v>718827</v>
      </c>
      <c r="C4">
        <v>61</v>
      </c>
    </row>
    <row r="5" spans="1:3" x14ac:dyDescent="0.3">
      <c r="A5" t="s">
        <v>232</v>
      </c>
      <c r="B5" t="s">
        <v>233</v>
      </c>
      <c r="C5">
        <v>81</v>
      </c>
    </row>
    <row r="6" spans="1:3" x14ac:dyDescent="0.3">
      <c r="A6" t="s">
        <v>234</v>
      </c>
      <c r="B6">
        <v>499680469</v>
      </c>
    </row>
    <row r="7" spans="1:3" x14ac:dyDescent="0.3">
      <c r="A7" t="s">
        <v>235</v>
      </c>
      <c r="B7">
        <v>100000</v>
      </c>
    </row>
    <row r="8" spans="1:3" x14ac:dyDescent="0.3">
      <c r="A8" t="s">
        <v>236</v>
      </c>
      <c r="B8" s="24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A32" sqref="A32:A34"/>
    </sheetView>
  </sheetViews>
  <sheetFormatPr defaultRowHeight="14.4" x14ac:dyDescent="0.3"/>
  <cols>
    <col min="1" max="1" width="27.44140625" bestFit="1" customWidth="1"/>
    <col min="2" max="2" width="43" bestFit="1" customWidth="1"/>
    <col min="3" max="8" width="10.5546875" bestFit="1" customWidth="1"/>
  </cols>
  <sheetData>
    <row r="1" spans="1:7" ht="15" thickBot="1" x14ac:dyDescent="0.35">
      <c r="A1" s="123" t="s">
        <v>165</v>
      </c>
      <c r="B1" s="124" t="s">
        <v>208</v>
      </c>
      <c r="C1" s="124" t="s">
        <v>209</v>
      </c>
      <c r="D1" s="124" t="s">
        <v>210</v>
      </c>
      <c r="E1" s="124" t="s">
        <v>211</v>
      </c>
      <c r="F1" s="124" t="s">
        <v>212</v>
      </c>
      <c r="G1" s="124" t="s">
        <v>213</v>
      </c>
    </row>
    <row r="2" spans="1:7" ht="15" thickBot="1" x14ac:dyDescent="0.35">
      <c r="A2" s="38" t="s">
        <v>66</v>
      </c>
      <c r="B2" s="70" t="s">
        <v>166</v>
      </c>
      <c r="C2" s="70" t="s">
        <v>167</v>
      </c>
      <c r="D2" s="70" t="s">
        <v>104</v>
      </c>
      <c r="E2" s="70" t="s">
        <v>168</v>
      </c>
      <c r="F2" s="70" t="s">
        <v>169</v>
      </c>
      <c r="G2" s="70" t="s">
        <v>105</v>
      </c>
    </row>
    <row r="3" spans="1:7" x14ac:dyDescent="0.3">
      <c r="A3" s="71" t="s">
        <v>170</v>
      </c>
      <c r="B3" s="72">
        <v>46.97128</v>
      </c>
      <c r="C3" s="73">
        <v>33.911076999999999</v>
      </c>
      <c r="D3" s="73">
        <v>23.244382000000002</v>
      </c>
      <c r="E3" s="73">
        <v>31.910029999999999</v>
      </c>
      <c r="F3" s="73">
        <v>24.736291999999999</v>
      </c>
      <c r="G3" s="74">
        <v>16.274101999999999</v>
      </c>
    </row>
    <row r="4" spans="1:7" ht="15" thickBot="1" x14ac:dyDescent="0.35">
      <c r="A4" s="71" t="s">
        <v>171</v>
      </c>
      <c r="B4" s="72">
        <v>41.907589999999999</v>
      </c>
      <c r="C4" s="73">
        <v>35.817838000000002</v>
      </c>
      <c r="D4" s="73">
        <v>28.692482999999999</v>
      </c>
      <c r="E4" s="73">
        <v>38.072482999999998</v>
      </c>
      <c r="F4" s="73">
        <v>28.000800000000002</v>
      </c>
      <c r="G4" s="74">
        <v>16.540013999999999</v>
      </c>
    </row>
    <row r="5" spans="1:7" x14ac:dyDescent="0.3">
      <c r="A5" s="75" t="s">
        <v>172</v>
      </c>
      <c r="B5" s="76">
        <v>39.544575000000002</v>
      </c>
      <c r="C5" s="76">
        <v>26.122451000000002</v>
      </c>
      <c r="D5" s="76">
        <v>18.412955</v>
      </c>
      <c r="E5" s="77">
        <v>27.475588999999999</v>
      </c>
      <c r="F5" s="76">
        <v>23.133061999999999</v>
      </c>
      <c r="G5" s="78">
        <v>15.09525</v>
      </c>
    </row>
    <row r="6" spans="1:7" x14ac:dyDescent="0.3">
      <c r="A6" s="79" t="s">
        <v>173</v>
      </c>
      <c r="B6" s="27">
        <v>30.576817999999999</v>
      </c>
      <c r="C6" s="27">
        <v>21.178155</v>
      </c>
      <c r="D6" s="27">
        <v>14.67597</v>
      </c>
      <c r="E6" s="80">
        <v>23.580197999999999</v>
      </c>
      <c r="F6" s="27">
        <v>19.741344000000002</v>
      </c>
      <c r="G6" s="28">
        <v>13.390663999999999</v>
      </c>
    </row>
    <row r="7" spans="1:7" ht="15" thickBot="1" x14ac:dyDescent="0.35">
      <c r="A7" s="81" t="s">
        <v>174</v>
      </c>
      <c r="B7" s="82">
        <v>38.278241000000001</v>
      </c>
      <c r="C7" s="82">
        <v>24.522696</v>
      </c>
      <c r="D7" s="82">
        <v>17.286794</v>
      </c>
      <c r="E7" s="83">
        <v>26.210778000000001</v>
      </c>
      <c r="F7" s="82">
        <v>21.909569999999999</v>
      </c>
      <c r="G7" s="84">
        <v>14.563731000000001</v>
      </c>
    </row>
    <row r="8" spans="1:7" ht="15" thickBot="1" x14ac:dyDescent="0.35">
      <c r="A8" s="125" t="s">
        <v>175</v>
      </c>
      <c r="B8" s="126"/>
      <c r="C8" s="126"/>
      <c r="D8" s="126"/>
      <c r="E8" s="126"/>
      <c r="F8" s="126"/>
      <c r="G8" s="126"/>
    </row>
    <row r="9" spans="1:7" ht="15" thickBot="1" x14ac:dyDescent="0.35">
      <c r="A9" s="38" t="s">
        <v>66</v>
      </c>
      <c r="B9" s="70" t="s">
        <v>166</v>
      </c>
      <c r="C9" s="70" t="s">
        <v>167</v>
      </c>
      <c r="D9" s="70" t="s">
        <v>104</v>
      </c>
      <c r="E9" s="70" t="s">
        <v>168</v>
      </c>
      <c r="F9" s="70" t="s">
        <v>169</v>
      </c>
      <c r="G9" s="70" t="s">
        <v>105</v>
      </c>
    </row>
    <row r="10" spans="1:7" x14ac:dyDescent="0.3">
      <c r="A10" s="34" t="s">
        <v>176</v>
      </c>
      <c r="B10" s="85">
        <v>58.856543000000002</v>
      </c>
      <c r="C10" s="29">
        <v>41.778624000000001</v>
      </c>
      <c r="D10" s="29">
        <v>28.59901</v>
      </c>
      <c r="E10" s="29">
        <v>35.929059000000002</v>
      </c>
      <c r="F10" s="29">
        <v>28.529677</v>
      </c>
      <c r="G10" s="30">
        <v>18.534562999999999</v>
      </c>
    </row>
    <row r="11" spans="1:7" ht="15" thickBot="1" x14ac:dyDescent="0.35">
      <c r="A11" s="86" t="s">
        <v>177</v>
      </c>
      <c r="B11" s="87">
        <v>52.872636999999997</v>
      </c>
      <c r="C11" s="82">
        <v>34.55303</v>
      </c>
      <c r="D11" s="82">
        <v>24.505859999999998</v>
      </c>
      <c r="E11" s="82">
        <v>39.708658</v>
      </c>
      <c r="F11" s="82">
        <v>36.946728</v>
      </c>
      <c r="G11" s="84">
        <v>20.783901</v>
      </c>
    </row>
    <row r="12" spans="1:7" x14ac:dyDescent="0.3">
      <c r="A12" s="35" t="s">
        <v>172</v>
      </c>
      <c r="B12" s="31">
        <v>39.544575000000002</v>
      </c>
      <c r="C12" s="31">
        <v>26.122451000000002</v>
      </c>
      <c r="D12" s="31">
        <v>18.412955</v>
      </c>
      <c r="E12" s="88">
        <v>27.475588999999999</v>
      </c>
      <c r="F12" s="31">
        <v>23.133061999999999</v>
      </c>
      <c r="G12" s="32">
        <v>15.09525</v>
      </c>
    </row>
    <row r="13" spans="1:7" x14ac:dyDescent="0.3">
      <c r="A13" s="79" t="s">
        <v>173</v>
      </c>
      <c r="B13" s="27">
        <v>30.576817999999999</v>
      </c>
      <c r="C13" s="27">
        <v>21.178155</v>
      </c>
      <c r="D13" s="27">
        <v>14.67597</v>
      </c>
      <c r="E13" s="80">
        <v>23.580197999999999</v>
      </c>
      <c r="F13" s="27">
        <v>19.741344000000002</v>
      </c>
      <c r="G13" s="28">
        <v>13.390663999999999</v>
      </c>
    </row>
    <row r="14" spans="1:7" ht="15" thickBot="1" x14ac:dyDescent="0.35">
      <c r="A14" s="81" t="s">
        <v>174</v>
      </c>
      <c r="B14" s="82">
        <v>38.278241000000001</v>
      </c>
      <c r="C14" s="82">
        <v>24.522696</v>
      </c>
      <c r="D14" s="82">
        <v>17.286794</v>
      </c>
      <c r="E14" s="83">
        <v>26.210778000000001</v>
      </c>
      <c r="F14" s="82">
        <v>21.909569999999999</v>
      </c>
      <c r="G14" s="84">
        <v>14.563731000000001</v>
      </c>
    </row>
    <row r="15" spans="1:7" ht="15" thickBot="1" x14ac:dyDescent="0.35">
      <c r="A15" s="125" t="s">
        <v>178</v>
      </c>
      <c r="B15" s="126"/>
      <c r="C15" s="126"/>
      <c r="D15" s="126"/>
      <c r="E15" s="126"/>
      <c r="F15" s="126"/>
      <c r="G15" s="126"/>
    </row>
    <row r="16" spans="1:7" ht="15" thickBot="1" x14ac:dyDescent="0.35">
      <c r="A16" s="38" t="s">
        <v>66</v>
      </c>
      <c r="B16" s="70" t="s">
        <v>166</v>
      </c>
      <c r="C16" s="70" t="s">
        <v>167</v>
      </c>
      <c r="D16" s="70" t="s">
        <v>104</v>
      </c>
      <c r="E16" s="70" t="s">
        <v>168</v>
      </c>
      <c r="F16" s="70" t="s">
        <v>169</v>
      </c>
      <c r="G16" s="70" t="s">
        <v>105</v>
      </c>
    </row>
    <row r="17" spans="1:8" x14ac:dyDescent="0.3">
      <c r="A17" s="89" t="s">
        <v>179</v>
      </c>
      <c r="B17" s="90">
        <v>36.419034000000003</v>
      </c>
      <c r="C17" s="29">
        <v>28.783517</v>
      </c>
      <c r="D17" s="29">
        <v>24.208987</v>
      </c>
      <c r="E17" s="29">
        <v>29.475459000000001</v>
      </c>
      <c r="F17" s="29">
        <v>22.432845</v>
      </c>
      <c r="G17" s="30">
        <v>14.575227999999999</v>
      </c>
    </row>
    <row r="18" spans="1:8" ht="15" thickBot="1" x14ac:dyDescent="0.35">
      <c r="A18" s="89" t="s">
        <v>180</v>
      </c>
      <c r="B18" s="90">
        <v>22.934819999999998</v>
      </c>
      <c r="C18" s="29">
        <v>16.806842</v>
      </c>
      <c r="D18" s="29">
        <v>13.720655000000001</v>
      </c>
      <c r="E18" s="29">
        <v>16.625136000000001</v>
      </c>
      <c r="F18" s="29">
        <v>15.072782999999999</v>
      </c>
      <c r="G18" s="30">
        <v>11.607476</v>
      </c>
    </row>
    <row r="19" spans="1:8" x14ac:dyDescent="0.3">
      <c r="A19" s="75" t="s">
        <v>172</v>
      </c>
      <c r="B19" s="76">
        <v>39.544575000000002</v>
      </c>
      <c r="C19" s="76">
        <v>26.122451000000002</v>
      </c>
      <c r="D19" s="76">
        <v>18.412955</v>
      </c>
      <c r="E19" s="77">
        <v>27.475588999999999</v>
      </c>
      <c r="F19" s="76">
        <v>23.133061999999999</v>
      </c>
      <c r="G19" s="78">
        <v>15.09525</v>
      </c>
    </row>
    <row r="20" spans="1:8" x14ac:dyDescent="0.3">
      <c r="A20" s="79" t="s">
        <v>173</v>
      </c>
      <c r="B20" s="27">
        <v>30.576817999999999</v>
      </c>
      <c r="C20" s="27">
        <v>21.178155</v>
      </c>
      <c r="D20" s="27">
        <v>14.67597</v>
      </c>
      <c r="E20" s="80">
        <v>23.580197999999999</v>
      </c>
      <c r="F20" s="27">
        <v>19.741344000000002</v>
      </c>
      <c r="G20" s="28">
        <v>13.390663999999999</v>
      </c>
    </row>
    <row r="21" spans="1:8" x14ac:dyDescent="0.3">
      <c r="A21" s="129" t="s">
        <v>174</v>
      </c>
      <c r="B21" s="73">
        <v>38.278241000000001</v>
      </c>
      <c r="C21" s="73">
        <v>24.522696</v>
      </c>
      <c r="D21" s="73">
        <v>17.286794</v>
      </c>
      <c r="E21" s="130">
        <v>26.210778000000001</v>
      </c>
      <c r="F21" s="73">
        <v>21.909569999999999</v>
      </c>
      <c r="G21" s="74">
        <v>14.563731000000001</v>
      </c>
    </row>
    <row r="22" spans="1:8" ht="15" thickBot="1" x14ac:dyDescent="0.35">
      <c r="A22" s="169" t="s">
        <v>181</v>
      </c>
      <c r="B22" s="170"/>
      <c r="C22" s="170"/>
      <c r="D22" s="170"/>
      <c r="E22" s="170"/>
      <c r="F22" s="170"/>
      <c r="G22" s="170"/>
    </row>
    <row r="23" spans="1:8" ht="15" thickBot="1" x14ac:dyDescent="0.35">
      <c r="A23" s="38" t="s">
        <v>66</v>
      </c>
      <c r="B23" s="70" t="s">
        <v>166</v>
      </c>
      <c r="C23" s="70" t="s">
        <v>167</v>
      </c>
      <c r="D23" s="70" t="s">
        <v>104</v>
      </c>
      <c r="E23" s="70" t="s">
        <v>168</v>
      </c>
      <c r="F23" s="70" t="s">
        <v>169</v>
      </c>
      <c r="G23" s="70" t="s">
        <v>105</v>
      </c>
    </row>
    <row r="24" spans="1:8" x14ac:dyDescent="0.3">
      <c r="A24" s="91" t="s">
        <v>182</v>
      </c>
      <c r="B24" s="92">
        <v>29.957432000000001</v>
      </c>
      <c r="C24" s="25">
        <v>25.760086000000001</v>
      </c>
      <c r="D24" s="25">
        <v>22.226659999999999</v>
      </c>
      <c r="E24" s="25">
        <v>27.560334000000001</v>
      </c>
      <c r="F24" s="25">
        <v>22.593582999999999</v>
      </c>
      <c r="G24" s="26">
        <v>14.855007000000001</v>
      </c>
    </row>
    <row r="25" spans="1:8" ht="15" thickBot="1" x14ac:dyDescent="0.35">
      <c r="A25" s="86" t="s">
        <v>183</v>
      </c>
      <c r="B25" s="93">
        <v>44.594498000000002</v>
      </c>
      <c r="C25" s="73">
        <v>28.331001000000001</v>
      </c>
      <c r="D25" s="73">
        <v>24.186031</v>
      </c>
      <c r="E25" s="73">
        <v>32.238062999999997</v>
      </c>
      <c r="F25" s="73">
        <v>29.239229999999999</v>
      </c>
      <c r="G25" s="74">
        <v>17.562303</v>
      </c>
    </row>
    <row r="26" spans="1:8" x14ac:dyDescent="0.3">
      <c r="A26" s="75" t="s">
        <v>172</v>
      </c>
      <c r="B26" s="76">
        <v>39.544575000000002</v>
      </c>
      <c r="C26" s="76">
        <v>26.122451000000002</v>
      </c>
      <c r="D26" s="76">
        <v>18.412955</v>
      </c>
      <c r="E26" s="77">
        <v>27.475588999999999</v>
      </c>
      <c r="F26" s="76">
        <v>23.133061999999999</v>
      </c>
      <c r="G26" s="78">
        <v>15.09525</v>
      </c>
    </row>
    <row r="27" spans="1:8" x14ac:dyDescent="0.3">
      <c r="A27" s="79" t="s">
        <v>173</v>
      </c>
      <c r="B27" s="27">
        <v>30.576817999999999</v>
      </c>
      <c r="C27" s="27">
        <v>21.178155</v>
      </c>
      <c r="D27" s="27">
        <v>14.67597</v>
      </c>
      <c r="E27" s="80">
        <v>23.580197999999999</v>
      </c>
      <c r="F27" s="27">
        <v>19.741344000000002</v>
      </c>
      <c r="G27" s="28">
        <v>13.390663999999999</v>
      </c>
    </row>
    <row r="28" spans="1:8" ht="15" thickBot="1" x14ac:dyDescent="0.35">
      <c r="A28" s="81" t="s">
        <v>174</v>
      </c>
      <c r="B28" s="82">
        <v>38.278241000000001</v>
      </c>
      <c r="C28" s="82">
        <v>24.522696</v>
      </c>
      <c r="D28" s="82">
        <v>17.286794</v>
      </c>
      <c r="E28" s="83">
        <v>26.210778000000001</v>
      </c>
      <c r="F28" s="82">
        <v>21.909569999999999</v>
      </c>
      <c r="G28" s="84">
        <v>14.563731000000001</v>
      </c>
    </row>
    <row r="31" spans="1:8" ht="15" thickBot="1" x14ac:dyDescent="0.35">
      <c r="A31" s="127" t="s">
        <v>214</v>
      </c>
      <c r="B31" t="s">
        <v>208</v>
      </c>
      <c r="C31" t="s">
        <v>209</v>
      </c>
      <c r="D31" t="s">
        <v>210</v>
      </c>
      <c r="E31" t="s">
        <v>211</v>
      </c>
      <c r="F31" t="s">
        <v>212</v>
      </c>
      <c r="G31" t="s">
        <v>213</v>
      </c>
      <c r="H31" t="s">
        <v>219</v>
      </c>
    </row>
    <row r="32" spans="1:8" ht="15" thickBot="1" x14ac:dyDescent="0.35">
      <c r="A32" s="150" t="s">
        <v>215</v>
      </c>
      <c r="B32" s="38" t="s">
        <v>66</v>
      </c>
      <c r="C32" s="70" t="s">
        <v>166</v>
      </c>
      <c r="D32" s="70" t="s">
        <v>167</v>
      </c>
      <c r="E32" s="70" t="s">
        <v>104</v>
      </c>
      <c r="F32" s="70" t="s">
        <v>168</v>
      </c>
      <c r="G32" s="70" t="s">
        <v>169</v>
      </c>
      <c r="H32" s="70" t="s">
        <v>105</v>
      </c>
    </row>
    <row r="33" spans="1:8" x14ac:dyDescent="0.3">
      <c r="A33" s="150"/>
      <c r="B33" s="144" t="s">
        <v>170</v>
      </c>
      <c r="C33" s="132">
        <v>46.97128</v>
      </c>
      <c r="D33" s="133">
        <v>33.911076999999999</v>
      </c>
      <c r="E33" s="133">
        <v>23.244382000000002</v>
      </c>
      <c r="F33" s="133">
        <v>31.910029999999999</v>
      </c>
      <c r="G33" s="133">
        <v>24.736291999999999</v>
      </c>
      <c r="H33" s="131">
        <v>16.274101999999999</v>
      </c>
    </row>
    <row r="34" spans="1:8" ht="15" thickBot="1" x14ac:dyDescent="0.35">
      <c r="A34" s="150"/>
      <c r="B34" s="145" t="s">
        <v>171</v>
      </c>
      <c r="C34" s="134">
        <v>41.907589999999999</v>
      </c>
      <c r="D34" s="135">
        <v>35.817838000000002</v>
      </c>
      <c r="E34" s="135">
        <v>28.692482999999999</v>
      </c>
      <c r="F34" s="135">
        <v>38.072482999999998</v>
      </c>
      <c r="G34" s="135">
        <v>28.000800000000002</v>
      </c>
      <c r="H34" s="136">
        <v>16.540013999999999</v>
      </c>
    </row>
    <row r="35" spans="1:8" ht="15" thickBot="1" x14ac:dyDescent="0.35">
      <c r="A35" s="150" t="s">
        <v>178</v>
      </c>
      <c r="B35" s="38" t="s">
        <v>66</v>
      </c>
      <c r="C35" s="70" t="s">
        <v>166</v>
      </c>
      <c r="D35" s="70" t="s">
        <v>167</v>
      </c>
      <c r="E35" s="70" t="s">
        <v>104</v>
      </c>
      <c r="F35" s="70" t="s">
        <v>168</v>
      </c>
      <c r="G35" s="70" t="s">
        <v>169</v>
      </c>
      <c r="H35" s="70" t="s">
        <v>105</v>
      </c>
    </row>
    <row r="36" spans="1:8" x14ac:dyDescent="0.3">
      <c r="A36" s="150"/>
      <c r="B36" s="146" t="s">
        <v>179</v>
      </c>
      <c r="C36" s="90">
        <v>36.419034000000003</v>
      </c>
      <c r="D36" s="29">
        <v>28.783517</v>
      </c>
      <c r="E36" s="29">
        <v>24.208987</v>
      </c>
      <c r="F36" s="29">
        <v>29.475459000000001</v>
      </c>
      <c r="G36" s="29">
        <v>22.432845</v>
      </c>
      <c r="H36" s="30">
        <v>14.575227999999999</v>
      </c>
    </row>
    <row r="37" spans="1:8" ht="15" thickBot="1" x14ac:dyDescent="0.35">
      <c r="A37" s="150"/>
      <c r="B37" s="147" t="s">
        <v>180</v>
      </c>
      <c r="C37" s="143">
        <v>22.934819999999998</v>
      </c>
      <c r="D37" s="140">
        <v>16.806842</v>
      </c>
      <c r="E37" s="140">
        <v>13.720655000000001</v>
      </c>
      <c r="F37" s="140">
        <v>16.625136000000001</v>
      </c>
      <c r="G37" s="140">
        <v>15.072782999999999</v>
      </c>
      <c r="H37" s="141">
        <v>11.607476</v>
      </c>
    </row>
    <row r="38" spans="1:8" ht="15" thickBot="1" x14ac:dyDescent="0.35">
      <c r="A38" s="150" t="s">
        <v>216</v>
      </c>
      <c r="B38" s="38" t="s">
        <v>66</v>
      </c>
      <c r="C38" s="70" t="s">
        <v>166</v>
      </c>
      <c r="D38" s="70" t="s">
        <v>167</v>
      </c>
      <c r="E38" s="70" t="s">
        <v>104</v>
      </c>
      <c r="F38" s="70" t="s">
        <v>168</v>
      </c>
      <c r="G38" s="70" t="s">
        <v>169</v>
      </c>
      <c r="H38" s="70" t="s">
        <v>105</v>
      </c>
    </row>
    <row r="39" spans="1:8" x14ac:dyDescent="0.3">
      <c r="A39" s="150"/>
      <c r="B39" s="148" t="s">
        <v>176</v>
      </c>
      <c r="C39" s="139">
        <v>58.856543000000002</v>
      </c>
      <c r="D39" s="140">
        <v>41.778624000000001</v>
      </c>
      <c r="E39" s="140">
        <v>28.59901</v>
      </c>
      <c r="F39" s="140">
        <v>35.929059000000002</v>
      </c>
      <c r="G39" s="140">
        <v>28.529677</v>
      </c>
      <c r="H39" s="141">
        <v>18.534562999999999</v>
      </c>
    </row>
    <row r="40" spans="1:8" ht="15" thickBot="1" x14ac:dyDescent="0.35">
      <c r="A40" s="150"/>
      <c r="B40" s="149" t="s">
        <v>177</v>
      </c>
      <c r="C40" s="142">
        <v>52.872636999999997</v>
      </c>
      <c r="D40" s="137">
        <v>34.55303</v>
      </c>
      <c r="E40" s="137">
        <v>24.505859999999998</v>
      </c>
      <c r="F40" s="137">
        <v>39.708658</v>
      </c>
      <c r="G40" s="137">
        <v>36.946728</v>
      </c>
      <c r="H40" s="138">
        <v>20.783901</v>
      </c>
    </row>
    <row r="41" spans="1:8" ht="15" thickBot="1" x14ac:dyDescent="0.35">
      <c r="A41" s="150" t="s">
        <v>217</v>
      </c>
      <c r="B41" s="38" t="s">
        <v>66</v>
      </c>
      <c r="C41" s="70" t="s">
        <v>166</v>
      </c>
      <c r="D41" s="70" t="s">
        <v>167</v>
      </c>
      <c r="E41" s="70" t="s">
        <v>104</v>
      </c>
      <c r="F41" s="70" t="s">
        <v>168</v>
      </c>
      <c r="G41" s="70" t="s">
        <v>169</v>
      </c>
      <c r="H41" s="70" t="s">
        <v>105</v>
      </c>
    </row>
    <row r="42" spans="1:8" x14ac:dyDescent="0.3">
      <c r="A42" s="150"/>
      <c r="B42" s="91" t="s">
        <v>182</v>
      </c>
      <c r="C42" s="92">
        <v>29.957432000000001</v>
      </c>
      <c r="D42" s="25">
        <v>25.760086000000001</v>
      </c>
      <c r="E42" s="25">
        <v>22.226659999999999</v>
      </c>
      <c r="F42" s="25">
        <v>27.560334000000001</v>
      </c>
      <c r="G42" s="25">
        <v>22.593582999999999</v>
      </c>
      <c r="H42" s="26">
        <v>14.855007000000001</v>
      </c>
    </row>
    <row r="43" spans="1:8" ht="15" thickBot="1" x14ac:dyDescent="0.35">
      <c r="A43" s="150"/>
      <c r="B43" s="86" t="s">
        <v>183</v>
      </c>
      <c r="C43" s="93">
        <v>44.594498000000002</v>
      </c>
      <c r="D43" s="73">
        <v>28.331001000000001</v>
      </c>
      <c r="E43" s="73">
        <v>24.186031</v>
      </c>
      <c r="F43" s="73">
        <v>32.238062999999997</v>
      </c>
      <c r="G43" s="73">
        <v>29.239229999999999</v>
      </c>
      <c r="H43" s="74">
        <v>17.562303</v>
      </c>
    </row>
    <row r="44" spans="1:8" x14ac:dyDescent="0.3">
      <c r="A44" s="150" t="s">
        <v>218</v>
      </c>
      <c r="B44" s="75" t="s">
        <v>172</v>
      </c>
      <c r="C44" s="76">
        <v>39.544575000000002</v>
      </c>
      <c r="D44" s="76">
        <v>26.122451000000002</v>
      </c>
      <c r="E44" s="76">
        <v>18.412955</v>
      </c>
      <c r="F44" s="77">
        <v>27.475588999999999</v>
      </c>
      <c r="G44" s="76">
        <v>23.133061999999999</v>
      </c>
      <c r="H44" s="78">
        <v>15.09525</v>
      </c>
    </row>
    <row r="45" spans="1:8" x14ac:dyDescent="0.3">
      <c r="A45" s="150"/>
      <c r="B45" s="79" t="s">
        <v>173</v>
      </c>
      <c r="C45" s="27">
        <v>30.576817999999999</v>
      </c>
      <c r="D45" s="27">
        <v>21.178155</v>
      </c>
      <c r="E45" s="27">
        <v>14.67597</v>
      </c>
      <c r="F45" s="80">
        <v>23.580197999999999</v>
      </c>
      <c r="G45" s="27">
        <v>19.741344000000002</v>
      </c>
      <c r="H45" s="28">
        <v>13.390663999999999</v>
      </c>
    </row>
    <row r="46" spans="1:8" ht="15" thickBot="1" x14ac:dyDescent="0.35">
      <c r="A46" s="150"/>
      <c r="B46" s="81" t="s">
        <v>174</v>
      </c>
      <c r="C46" s="82">
        <v>38.278241000000001</v>
      </c>
      <c r="D46" s="82">
        <v>24.522696</v>
      </c>
      <c r="E46" s="82">
        <v>17.286794</v>
      </c>
      <c r="F46" s="83">
        <v>26.210778000000001</v>
      </c>
      <c r="G46" s="82">
        <v>21.909569999999999</v>
      </c>
      <c r="H46" s="84">
        <v>14.563731000000001</v>
      </c>
    </row>
    <row r="48" spans="1:8" x14ac:dyDescent="0.3">
      <c r="A48" t="s">
        <v>214</v>
      </c>
      <c r="B48" t="s">
        <v>208</v>
      </c>
      <c r="C48" t="s">
        <v>209</v>
      </c>
      <c r="D48" t="s">
        <v>210</v>
      </c>
      <c r="E48" t="s">
        <v>211</v>
      </c>
      <c r="F48" t="s">
        <v>212</v>
      </c>
      <c r="G48" t="s">
        <v>213</v>
      </c>
      <c r="H48" t="s">
        <v>219</v>
      </c>
    </row>
    <row r="49" spans="1:8" x14ac:dyDescent="0.3">
      <c r="A49" s="127" t="s">
        <v>215</v>
      </c>
      <c r="B49" t="s">
        <v>66</v>
      </c>
      <c r="C49" t="s">
        <v>166</v>
      </c>
      <c r="D49" t="s">
        <v>167</v>
      </c>
      <c r="E49" t="s">
        <v>104</v>
      </c>
      <c r="F49" t="s">
        <v>168</v>
      </c>
      <c r="G49" t="s">
        <v>169</v>
      </c>
      <c r="H49" t="s">
        <v>105</v>
      </c>
    </row>
    <row r="50" spans="1:8" x14ac:dyDescent="0.3">
      <c r="A50" s="127"/>
      <c r="B50" t="s">
        <v>170</v>
      </c>
      <c r="C50">
        <v>46.97128</v>
      </c>
      <c r="D50">
        <v>33.911076999999999</v>
      </c>
      <c r="E50">
        <v>23.244382000000002</v>
      </c>
      <c r="F50">
        <v>31.910029999999999</v>
      </c>
      <c r="G50">
        <v>24.736291999999999</v>
      </c>
      <c r="H50">
        <v>16.274101999999999</v>
      </c>
    </row>
    <row r="51" spans="1:8" x14ac:dyDescent="0.3">
      <c r="A51" s="127"/>
      <c r="B51" t="s">
        <v>171</v>
      </c>
      <c r="C51">
        <v>41.907589999999999</v>
      </c>
      <c r="D51">
        <v>35.817838000000002</v>
      </c>
      <c r="E51">
        <v>28.692482999999999</v>
      </c>
      <c r="F51">
        <v>38.072482999999998</v>
      </c>
      <c r="G51">
        <v>28.000800000000002</v>
      </c>
      <c r="H51">
        <v>16.540013999999999</v>
      </c>
    </row>
    <row r="52" spans="1:8" x14ac:dyDescent="0.3">
      <c r="A52" t="s">
        <v>178</v>
      </c>
      <c r="B52" t="s">
        <v>66</v>
      </c>
      <c r="C52" t="s">
        <v>166</v>
      </c>
      <c r="D52" t="s">
        <v>167</v>
      </c>
      <c r="E52" t="s">
        <v>104</v>
      </c>
      <c r="F52" t="s">
        <v>168</v>
      </c>
      <c r="G52" t="s">
        <v>169</v>
      </c>
      <c r="H52" t="s">
        <v>105</v>
      </c>
    </row>
    <row r="53" spans="1:8" x14ac:dyDescent="0.3">
      <c r="B53" t="s">
        <v>179</v>
      </c>
      <c r="C53">
        <v>36.419034000000003</v>
      </c>
      <c r="D53">
        <v>28.783517</v>
      </c>
      <c r="E53">
        <v>24.208987</v>
      </c>
      <c r="F53">
        <v>29.475459000000001</v>
      </c>
      <c r="G53">
        <v>22.432845</v>
      </c>
      <c r="H53">
        <v>14.575227999999999</v>
      </c>
    </row>
    <row r="54" spans="1:8" x14ac:dyDescent="0.3">
      <c r="B54" t="s">
        <v>180</v>
      </c>
      <c r="C54">
        <v>22.934819999999998</v>
      </c>
      <c r="D54">
        <v>16.806842</v>
      </c>
      <c r="E54">
        <v>13.720655000000001</v>
      </c>
      <c r="F54">
        <v>16.625136000000001</v>
      </c>
      <c r="G54">
        <v>15.072782999999999</v>
      </c>
      <c r="H54">
        <v>11.607476</v>
      </c>
    </row>
    <row r="55" spans="1:8" x14ac:dyDescent="0.3">
      <c r="A55" s="127" t="s">
        <v>216</v>
      </c>
      <c r="B55" t="s">
        <v>66</v>
      </c>
      <c r="C55" t="s">
        <v>166</v>
      </c>
      <c r="D55" t="s">
        <v>167</v>
      </c>
      <c r="E55" t="s">
        <v>104</v>
      </c>
      <c r="F55" t="s">
        <v>168</v>
      </c>
      <c r="G55" t="s">
        <v>169</v>
      </c>
      <c r="H55" t="s">
        <v>105</v>
      </c>
    </row>
    <row r="56" spans="1:8" x14ac:dyDescent="0.3">
      <c r="B56" t="s">
        <v>176</v>
      </c>
      <c r="C56">
        <v>58.856543000000002</v>
      </c>
      <c r="D56">
        <v>41.778624000000001</v>
      </c>
      <c r="E56">
        <v>28.59901</v>
      </c>
      <c r="F56">
        <v>35.929059000000002</v>
      </c>
      <c r="G56">
        <v>28.529677</v>
      </c>
      <c r="H56">
        <v>18.534562999999999</v>
      </c>
    </row>
    <row r="57" spans="1:8" x14ac:dyDescent="0.3">
      <c r="B57" t="s">
        <v>177</v>
      </c>
      <c r="C57">
        <v>52.872636999999997</v>
      </c>
      <c r="D57">
        <v>34.55303</v>
      </c>
      <c r="E57">
        <v>24.505859999999998</v>
      </c>
      <c r="F57">
        <v>39.708658</v>
      </c>
      <c r="G57">
        <v>36.946728</v>
      </c>
      <c r="H57">
        <v>20.783901</v>
      </c>
    </row>
    <row r="58" spans="1:8" x14ac:dyDescent="0.3">
      <c r="A58" s="127" t="s">
        <v>217</v>
      </c>
      <c r="B58" t="s">
        <v>66</v>
      </c>
      <c r="C58" t="s">
        <v>166</v>
      </c>
      <c r="D58" t="s">
        <v>167</v>
      </c>
      <c r="E58" t="s">
        <v>104</v>
      </c>
      <c r="F58" t="s">
        <v>168</v>
      </c>
      <c r="G58" t="s">
        <v>169</v>
      </c>
      <c r="H58" t="s">
        <v>105</v>
      </c>
    </row>
    <row r="59" spans="1:8" x14ac:dyDescent="0.3">
      <c r="B59" t="s">
        <v>182</v>
      </c>
      <c r="C59">
        <v>29.957432000000001</v>
      </c>
      <c r="D59">
        <v>25.760086000000001</v>
      </c>
      <c r="E59">
        <v>22.226659999999999</v>
      </c>
      <c r="F59">
        <v>27.560334000000001</v>
      </c>
      <c r="G59">
        <v>22.593582999999999</v>
      </c>
      <c r="H59">
        <v>14.855007000000001</v>
      </c>
    </row>
    <row r="60" spans="1:8" x14ac:dyDescent="0.3">
      <c r="B60" t="s">
        <v>183</v>
      </c>
      <c r="C60">
        <v>44.594498000000002</v>
      </c>
      <c r="D60">
        <v>28.331001000000001</v>
      </c>
      <c r="E60">
        <v>24.186031</v>
      </c>
      <c r="F60">
        <v>32.238062999999997</v>
      </c>
      <c r="G60">
        <v>29.239229999999999</v>
      </c>
      <c r="H60">
        <v>17.562303</v>
      </c>
    </row>
    <row r="61" spans="1:8" x14ac:dyDescent="0.3">
      <c r="A61" s="127" t="s">
        <v>218</v>
      </c>
      <c r="B61" t="s">
        <v>172</v>
      </c>
      <c r="C61">
        <v>39.544575000000002</v>
      </c>
      <c r="D61">
        <v>26.122451000000002</v>
      </c>
      <c r="E61">
        <v>18.412955</v>
      </c>
      <c r="F61">
        <v>27.475588999999999</v>
      </c>
      <c r="G61">
        <v>23.133061999999999</v>
      </c>
      <c r="H61">
        <v>15.09525</v>
      </c>
    </row>
    <row r="62" spans="1:8" x14ac:dyDescent="0.3">
      <c r="B62" t="s">
        <v>173</v>
      </c>
      <c r="C62">
        <v>30.576817999999999</v>
      </c>
      <c r="D62">
        <v>21.178155</v>
      </c>
      <c r="E62">
        <v>14.67597</v>
      </c>
      <c r="F62">
        <v>23.580197999999999</v>
      </c>
      <c r="G62">
        <v>19.741344000000002</v>
      </c>
      <c r="H62">
        <v>13.390663999999999</v>
      </c>
    </row>
    <row r="63" spans="1:8" x14ac:dyDescent="0.3">
      <c r="B63" t="s">
        <v>174</v>
      </c>
      <c r="C63">
        <v>38.278241000000001</v>
      </c>
      <c r="D63">
        <v>24.522696</v>
      </c>
      <c r="E63">
        <v>17.286794</v>
      </c>
      <c r="F63">
        <v>26.210778000000001</v>
      </c>
      <c r="G63">
        <v>21.909569999999999</v>
      </c>
      <c r="H63">
        <v>14.563731000000001</v>
      </c>
    </row>
  </sheetData>
  <mergeCells count="1">
    <mergeCell ref="A22:G22"/>
  </mergeCells>
  <conditionalFormatting sqref="B17">
    <cfRule type="top10" dxfId="140" priority="73" percent="1" rank="25"/>
    <cfRule type="top10" dxfId="139" priority="74" percent="1" rank="50"/>
  </conditionalFormatting>
  <conditionalFormatting sqref="F17">
    <cfRule type="top10" dxfId="138" priority="75" percent="1" rank="25"/>
    <cfRule type="top10" dxfId="137" priority="76" percent="1" rank="50"/>
  </conditionalFormatting>
  <conditionalFormatting sqref="E17">
    <cfRule type="top10" dxfId="136" priority="77" percent="1" rank="25"/>
    <cfRule type="top10" dxfId="135" priority="78" percent="1" rank="50"/>
  </conditionalFormatting>
  <conditionalFormatting sqref="D17">
    <cfRule type="top10" dxfId="134" priority="79" percent="1" rank="25"/>
    <cfRule type="top10" dxfId="133" priority="80" percent="1" rank="50"/>
  </conditionalFormatting>
  <conditionalFormatting sqref="C17">
    <cfRule type="top10" dxfId="132" priority="81" percent="1" rank="25"/>
    <cfRule type="top10" dxfId="131" priority="82" percent="1" rank="50"/>
  </conditionalFormatting>
  <conditionalFormatting sqref="G17">
    <cfRule type="top10" dxfId="130" priority="83" percent="1" rank="25"/>
    <cfRule type="top10" dxfId="129" priority="84" percent="1" rank="50"/>
  </conditionalFormatting>
  <conditionalFormatting sqref="B18">
    <cfRule type="top10" dxfId="128" priority="61" percent="1" rank="25"/>
    <cfRule type="top10" dxfId="127" priority="62" percent="1" rank="50"/>
  </conditionalFormatting>
  <conditionalFormatting sqref="F18">
    <cfRule type="top10" dxfId="126" priority="63" percent="1" rank="25"/>
    <cfRule type="top10" dxfId="125" priority="64" percent="1" rank="50"/>
  </conditionalFormatting>
  <conditionalFormatting sqref="E18">
    <cfRule type="top10" dxfId="124" priority="65" percent="1" rank="25"/>
    <cfRule type="top10" dxfId="123" priority="66" percent="1" rank="50"/>
  </conditionalFormatting>
  <conditionalFormatting sqref="D18">
    <cfRule type="top10" dxfId="122" priority="67" percent="1" rank="25"/>
    <cfRule type="top10" dxfId="121" priority="68" percent="1" rank="50"/>
  </conditionalFormatting>
  <conditionalFormatting sqref="C18">
    <cfRule type="top10" dxfId="120" priority="69" percent="1" rank="25"/>
    <cfRule type="top10" dxfId="119" priority="70" percent="1" rank="50"/>
  </conditionalFormatting>
  <conditionalFormatting sqref="G18">
    <cfRule type="top10" dxfId="118" priority="71" percent="1" rank="25"/>
    <cfRule type="top10" dxfId="117" priority="72" percent="1" rank="50"/>
  </conditionalFormatting>
  <conditionalFormatting sqref="C3:C4">
    <cfRule type="top10" dxfId="116" priority="85" percent="1" rank="25"/>
    <cfRule type="top10" dxfId="115" priority="86" percent="1" rank="50"/>
  </conditionalFormatting>
  <conditionalFormatting sqref="D3:D4">
    <cfRule type="top10" dxfId="114" priority="87" percent="1" rank="25"/>
    <cfRule type="top10" dxfId="113" priority="88" percent="1" rank="50"/>
  </conditionalFormatting>
  <conditionalFormatting sqref="E3:E4">
    <cfRule type="top10" dxfId="112" priority="89" percent="1" rank="25"/>
    <cfRule type="top10" dxfId="111" priority="90" percent="1" rank="50"/>
  </conditionalFormatting>
  <conditionalFormatting sqref="F3:F4">
    <cfRule type="top10" dxfId="110" priority="91" percent="1" rank="25"/>
    <cfRule type="top10" dxfId="109" priority="92" percent="1" rank="50"/>
  </conditionalFormatting>
  <conditionalFormatting sqref="G3:G4">
    <cfRule type="top10" dxfId="108" priority="93" percent="1" rank="25"/>
    <cfRule type="top10" dxfId="107" priority="94" percent="1" rank="50"/>
  </conditionalFormatting>
  <conditionalFormatting sqref="B3:B4">
    <cfRule type="top10" dxfId="106" priority="95" percent="1" rank="25"/>
    <cfRule type="top10" dxfId="105" priority="96" percent="1" rank="50"/>
  </conditionalFormatting>
  <conditionalFormatting sqref="C24:C25">
    <cfRule type="top10" dxfId="104" priority="97" percent="1" rank="25"/>
    <cfRule type="top10" dxfId="103" priority="98" percent="1" rank="50"/>
  </conditionalFormatting>
  <conditionalFormatting sqref="D24:D25">
    <cfRule type="top10" dxfId="102" priority="99" percent="1" rank="25"/>
    <cfRule type="top10" dxfId="101" priority="100" percent="1" rank="50"/>
  </conditionalFormatting>
  <conditionalFormatting sqref="E24:E25">
    <cfRule type="top10" dxfId="100" priority="101" percent="1" rank="25"/>
    <cfRule type="top10" dxfId="99" priority="102" percent="1" rank="50"/>
  </conditionalFormatting>
  <conditionalFormatting sqref="F24:F25">
    <cfRule type="top10" dxfId="98" priority="103" percent="1" rank="25"/>
    <cfRule type="top10" dxfId="97" priority="104" percent="1" rank="50"/>
  </conditionalFormatting>
  <conditionalFormatting sqref="G24:G25">
    <cfRule type="top10" dxfId="96" priority="105" percent="1" rank="25"/>
    <cfRule type="top10" dxfId="95" priority="106" percent="1" rank="50"/>
  </conditionalFormatting>
  <conditionalFormatting sqref="B24:B25">
    <cfRule type="top10" dxfId="94" priority="107" percent="1" rank="25"/>
    <cfRule type="top10" dxfId="93" priority="108" percent="1" rank="50"/>
  </conditionalFormatting>
  <conditionalFormatting sqref="B10:B11">
    <cfRule type="top10" dxfId="92" priority="109" percent="1" rank="25"/>
    <cfRule type="top10" dxfId="91" priority="110" percent="1" rank="50"/>
  </conditionalFormatting>
  <conditionalFormatting sqref="C10:C11">
    <cfRule type="top10" dxfId="90" priority="111" percent="1" rank="25"/>
    <cfRule type="top10" dxfId="89" priority="112" percent="1" rank="50"/>
  </conditionalFormatting>
  <conditionalFormatting sqref="D10:D11">
    <cfRule type="top10" dxfId="88" priority="113" percent="1" rank="25"/>
    <cfRule type="top10" dxfId="87" priority="114" percent="1" rank="50"/>
  </conditionalFormatting>
  <conditionalFormatting sqref="E10:E11">
    <cfRule type="top10" dxfId="86" priority="115" percent="1" rank="25"/>
    <cfRule type="top10" dxfId="85" priority="116" percent="1" rank="50"/>
  </conditionalFormatting>
  <conditionalFormatting sqref="F10:F11">
    <cfRule type="top10" dxfId="84" priority="117" percent="1" rank="25"/>
    <cfRule type="top10" dxfId="83" priority="118" percent="1" rank="50"/>
  </conditionalFormatting>
  <conditionalFormatting sqref="G10:G11">
    <cfRule type="top10" dxfId="82" priority="119" percent="1" rank="25"/>
    <cfRule type="top10" dxfId="81" priority="120" percent="1" rank="50"/>
  </conditionalFormatting>
  <conditionalFormatting sqref="D33:D34">
    <cfRule type="top10" dxfId="80" priority="49" percent="1" rank="25"/>
    <cfRule type="top10" dxfId="79" priority="50" percent="1" rank="50"/>
  </conditionalFormatting>
  <conditionalFormatting sqref="E33:E34">
    <cfRule type="top10" dxfId="78" priority="51" percent="1" rank="25"/>
    <cfRule type="top10" dxfId="77" priority="52" percent="1" rank="50"/>
  </conditionalFormatting>
  <conditionalFormatting sqref="F33:F34">
    <cfRule type="top10" dxfId="76" priority="53" percent="1" rank="25"/>
    <cfRule type="top10" dxfId="75" priority="54" percent="1" rank="50"/>
  </conditionalFormatting>
  <conditionalFormatting sqref="G33:G34">
    <cfRule type="top10" dxfId="74" priority="55" percent="1" rank="25"/>
    <cfRule type="top10" dxfId="73" priority="56" percent="1" rank="50"/>
  </conditionalFormatting>
  <conditionalFormatting sqref="H33:H34">
    <cfRule type="top10" dxfId="72" priority="57" percent="1" rank="25"/>
    <cfRule type="top10" dxfId="71" priority="58" percent="1" rank="50"/>
  </conditionalFormatting>
  <conditionalFormatting sqref="C33:C34">
    <cfRule type="top10" dxfId="70" priority="59" percent="1" rank="25"/>
    <cfRule type="top10" dxfId="69" priority="60" percent="1" rank="50"/>
  </conditionalFormatting>
  <conditionalFormatting sqref="C36">
    <cfRule type="top10" dxfId="68" priority="37" percent="1" rank="25"/>
    <cfRule type="top10" dxfId="67" priority="38" percent="1" rank="50"/>
  </conditionalFormatting>
  <conditionalFormatting sqref="G36">
    <cfRule type="top10" dxfId="66" priority="39" percent="1" rank="25"/>
    <cfRule type="top10" dxfId="65" priority="40" percent="1" rank="50"/>
  </conditionalFormatting>
  <conditionalFormatting sqref="F36">
    <cfRule type="top10" dxfId="64" priority="41" percent="1" rank="25"/>
    <cfRule type="top10" dxfId="63" priority="42" percent="1" rank="50"/>
  </conditionalFormatting>
  <conditionalFormatting sqref="E36">
    <cfRule type="top10" dxfId="62" priority="43" percent="1" rank="25"/>
    <cfRule type="top10" dxfId="61" priority="44" percent="1" rank="50"/>
  </conditionalFormatting>
  <conditionalFormatting sqref="D36">
    <cfRule type="top10" dxfId="60" priority="45" percent="1" rank="25"/>
    <cfRule type="top10" dxfId="59" priority="46" percent="1" rank="50"/>
  </conditionalFormatting>
  <conditionalFormatting sqref="H36">
    <cfRule type="top10" dxfId="58" priority="47" percent="1" rank="25"/>
    <cfRule type="top10" dxfId="57" priority="48" percent="1" rank="50"/>
  </conditionalFormatting>
  <conditionalFormatting sqref="C37">
    <cfRule type="top10" dxfId="56" priority="25" percent="1" rank="25"/>
    <cfRule type="top10" dxfId="55" priority="26" percent="1" rank="50"/>
  </conditionalFormatting>
  <conditionalFormatting sqref="G37">
    <cfRule type="top10" dxfId="54" priority="27" percent="1" rank="25"/>
    <cfRule type="top10" dxfId="53" priority="28" percent="1" rank="50"/>
  </conditionalFormatting>
  <conditionalFormatting sqref="F37">
    <cfRule type="top10" dxfId="52" priority="29" percent="1" rank="25"/>
    <cfRule type="top10" dxfId="51" priority="30" percent="1" rank="50"/>
  </conditionalFormatting>
  <conditionalFormatting sqref="E37">
    <cfRule type="top10" dxfId="50" priority="31" percent="1" rank="25"/>
    <cfRule type="top10" dxfId="49" priority="32" percent="1" rank="50"/>
  </conditionalFormatting>
  <conditionalFormatting sqref="D37">
    <cfRule type="top10" dxfId="48" priority="33" percent="1" rank="25"/>
    <cfRule type="top10" dxfId="47" priority="34" percent="1" rank="50"/>
  </conditionalFormatting>
  <conditionalFormatting sqref="H37">
    <cfRule type="top10" dxfId="46" priority="35" percent="1" rank="25"/>
    <cfRule type="top10" dxfId="45" priority="36" percent="1" rank="50"/>
  </conditionalFormatting>
  <conditionalFormatting sqref="C39:C40">
    <cfRule type="top10" dxfId="44" priority="13" percent="1" rank="25"/>
    <cfRule type="top10" dxfId="43" priority="14" percent="1" rank="50"/>
  </conditionalFormatting>
  <conditionalFormatting sqref="D39:D40">
    <cfRule type="top10" dxfId="42" priority="15" percent="1" rank="25"/>
    <cfRule type="top10" dxfId="41" priority="16" percent="1" rank="50"/>
  </conditionalFormatting>
  <conditionalFormatting sqref="E39:E40">
    <cfRule type="top10" dxfId="40" priority="17" percent="1" rank="25"/>
    <cfRule type="top10" dxfId="39" priority="18" percent="1" rank="50"/>
  </conditionalFormatting>
  <conditionalFormatting sqref="F39:F40">
    <cfRule type="top10" dxfId="38" priority="19" percent="1" rank="25"/>
    <cfRule type="top10" dxfId="37" priority="20" percent="1" rank="50"/>
  </conditionalFormatting>
  <conditionalFormatting sqref="G39:G40">
    <cfRule type="top10" dxfId="36" priority="21" percent="1" rank="25"/>
    <cfRule type="top10" dxfId="35" priority="22" percent="1" rank="50"/>
  </conditionalFormatting>
  <conditionalFormatting sqref="H39:H40">
    <cfRule type="top10" dxfId="34" priority="23" percent="1" rank="25"/>
    <cfRule type="top10" dxfId="33" priority="24" percent="1" rank="50"/>
  </conditionalFormatting>
  <conditionalFormatting sqref="D42:D43">
    <cfRule type="top10" dxfId="32" priority="1" percent="1" rank="25"/>
    <cfRule type="top10" dxfId="31" priority="2" percent="1" rank="50"/>
  </conditionalFormatting>
  <conditionalFormatting sqref="E42:E43">
    <cfRule type="top10" dxfId="30" priority="3" percent="1" rank="25"/>
    <cfRule type="top10" dxfId="29" priority="4" percent="1" rank="50"/>
  </conditionalFormatting>
  <conditionalFormatting sqref="F42:F43">
    <cfRule type="top10" dxfId="28" priority="5" percent="1" rank="25"/>
    <cfRule type="top10" dxfId="27" priority="6" percent="1" rank="50"/>
  </conditionalFormatting>
  <conditionalFormatting sqref="G42:G43">
    <cfRule type="top10" dxfId="26" priority="7" percent="1" rank="25"/>
    <cfRule type="top10" dxfId="25" priority="8" percent="1" rank="50"/>
  </conditionalFormatting>
  <conditionalFormatting sqref="H42:H43">
    <cfRule type="top10" dxfId="24" priority="9" percent="1" rank="25"/>
    <cfRule type="top10" dxfId="23" priority="10" percent="1" rank="50"/>
  </conditionalFormatting>
  <conditionalFormatting sqref="C42:C43">
    <cfRule type="top10" dxfId="22" priority="11" percent="1" rank="25"/>
    <cfRule type="top10" dxfId="21" priority="12" percent="1" rank="50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727"/>
  <sheetViews>
    <sheetView topLeftCell="AK1" workbookViewId="0">
      <selection activeCell="AQ3" sqref="AQ3"/>
    </sheetView>
  </sheetViews>
  <sheetFormatPr defaultRowHeight="14.4" x14ac:dyDescent="0.3"/>
  <cols>
    <col min="13" max="13" width="9.33203125" bestFit="1" customWidth="1"/>
    <col min="14" max="14" width="11" bestFit="1" customWidth="1"/>
    <col min="15" max="15" width="12.5546875" bestFit="1" customWidth="1"/>
    <col min="16" max="16" width="17.33203125" bestFit="1" customWidth="1"/>
    <col min="17" max="17" width="10.77734375" bestFit="1" customWidth="1"/>
    <col min="19" max="19" width="10.77734375" bestFit="1" customWidth="1"/>
    <col min="23" max="23" width="13.44140625" bestFit="1" customWidth="1"/>
    <col min="24" max="24" width="16.33203125" customWidth="1"/>
    <col min="25" max="25" width="68.44140625" bestFit="1" customWidth="1"/>
    <col min="26" max="26" width="11.77734375" bestFit="1" customWidth="1"/>
    <col min="29" max="29" width="7.88671875" bestFit="1" customWidth="1"/>
    <col min="30" max="30" width="14.44140625" bestFit="1" customWidth="1"/>
    <col min="32" max="32" width="9.77734375" bestFit="1" customWidth="1"/>
    <col min="35" max="35" width="18.5546875" bestFit="1" customWidth="1"/>
    <col min="37" max="37" width="74.77734375" bestFit="1" customWidth="1"/>
    <col min="39" max="39" width="20.21875" bestFit="1" customWidth="1"/>
    <col min="41" max="41" width="12.33203125" bestFit="1" customWidth="1"/>
    <col min="42" max="42" width="14.44140625" bestFit="1" customWidth="1"/>
    <col min="43" max="43" width="20.21875" bestFit="1" customWidth="1"/>
    <col min="44" max="44" width="17.77734375" bestFit="1" customWidth="1"/>
    <col min="45" max="45" width="13.44140625" bestFit="1" customWidth="1"/>
    <col min="49" max="49" width="19.21875" bestFit="1" customWidth="1"/>
    <col min="52" max="52" width="11.77734375" bestFit="1" customWidth="1"/>
    <col min="53" max="53" width="14.5546875" bestFit="1" customWidth="1"/>
    <col min="54" max="54" width="14.88671875" bestFit="1" customWidth="1"/>
    <col min="55" max="55" width="10.21875" bestFit="1" customWidth="1"/>
    <col min="56" max="56" width="13.77734375" bestFit="1" customWidth="1"/>
    <col min="58" max="58" width="15.5546875" bestFit="1" customWidth="1"/>
    <col min="59" max="59" width="10.77734375" bestFit="1" customWidth="1"/>
    <col min="65" max="65" width="28.33203125" customWidth="1"/>
    <col min="68" max="68" width="11.77734375" bestFit="1" customWidth="1"/>
    <col min="69" max="69" width="42.5546875" customWidth="1"/>
  </cols>
  <sheetData>
    <row r="1" spans="1:69" x14ac:dyDescent="0.3">
      <c r="A1" t="s">
        <v>91</v>
      </c>
      <c r="N1" t="s">
        <v>103</v>
      </c>
      <c r="O1" t="s">
        <v>102</v>
      </c>
      <c r="P1" t="s">
        <v>124</v>
      </c>
      <c r="R1">
        <v>0</v>
      </c>
      <c r="T1" t="s">
        <v>143</v>
      </c>
      <c r="Y1" t="s">
        <v>127</v>
      </c>
      <c r="AD1" t="s">
        <v>149</v>
      </c>
      <c r="AE1" s="3" t="s">
        <v>88</v>
      </c>
      <c r="AF1" t="s">
        <v>150</v>
      </c>
      <c r="AG1" t="s">
        <v>88</v>
      </c>
      <c r="AH1" t="s">
        <v>151</v>
      </c>
      <c r="AI1" t="s">
        <v>152</v>
      </c>
      <c r="AK1" s="3" t="s">
        <v>156</v>
      </c>
      <c r="AM1" s="172" t="s">
        <v>157</v>
      </c>
      <c r="AN1" s="173"/>
      <c r="AO1" s="173"/>
      <c r="AP1" s="173"/>
      <c r="AQ1" s="173"/>
      <c r="AR1" s="174"/>
      <c r="AW1" s="165" t="s">
        <v>184</v>
      </c>
      <c r="AX1" s="175"/>
      <c r="AY1" s="166"/>
      <c r="BA1" s="165" t="s">
        <v>192</v>
      </c>
      <c r="BB1" s="175"/>
      <c r="BC1" s="166"/>
    </row>
    <row r="2" spans="1:69" x14ac:dyDescent="0.3">
      <c r="M2">
        <f>'SIP CALCULATOR'!E4</f>
        <v>100000</v>
      </c>
      <c r="N2">
        <f>1</f>
        <v>1</v>
      </c>
      <c r="O2">
        <f>$M$2*(((1+$M$4)^(N2)-1)/$M$4*(1+$M$4))</f>
        <v>101836.62433333352</v>
      </c>
      <c r="P2" s="3">
        <f>'SIP CALCULATOR'!$E$4</f>
        <v>100000</v>
      </c>
      <c r="Q2">
        <f>P2</f>
        <v>100000</v>
      </c>
      <c r="R2">
        <f>1</f>
        <v>1</v>
      </c>
      <c r="S2">
        <f>(M2+(M2*M5))</f>
        <v>300000</v>
      </c>
      <c r="T2">
        <f>O2</f>
        <v>101836.62433333352</v>
      </c>
      <c r="Y2" t="s">
        <v>92</v>
      </c>
      <c r="AC2" t="s">
        <v>153</v>
      </c>
      <c r="AD2" s="50">
        <f>$M$2*(((1+'Main Backend Calculation'!$M$4)^('Main Backend Calculation'!AH2)-1)/'Main Backend Calculation'!$M$4)*(1+$M$4)</f>
        <v>101836.62433333352</v>
      </c>
      <c r="AF2" s="3">
        <f>0</f>
        <v>0</v>
      </c>
      <c r="AH2">
        <f>1</f>
        <v>1</v>
      </c>
      <c r="AI2" s="60">
        <f>AD2+AF2</f>
        <v>101836.62433333352</v>
      </c>
      <c r="AK2" s="3"/>
      <c r="AM2" s="61" t="s">
        <v>103</v>
      </c>
      <c r="AN2" s="61" t="s">
        <v>88</v>
      </c>
      <c r="AO2" s="61" t="s">
        <v>158</v>
      </c>
      <c r="AP2" s="61" t="s">
        <v>152</v>
      </c>
      <c r="AQ2" s="61" t="s">
        <v>159</v>
      </c>
      <c r="AR2" s="61" t="s">
        <v>160</v>
      </c>
      <c r="AS2" s="64" t="s">
        <v>163</v>
      </c>
      <c r="BM2" t="s">
        <v>221</v>
      </c>
    </row>
    <row r="3" spans="1:69" x14ac:dyDescent="0.3">
      <c r="A3" t="s">
        <v>92</v>
      </c>
      <c r="L3" s="13">
        <f>EFFECT(M3,12)</f>
        <v>0.24407894304917521</v>
      </c>
      <c r="M3" s="23">
        <f>'SIP CALCULATOR'!E7</f>
        <v>0.22039491999999999</v>
      </c>
      <c r="N3">
        <f>N2+1</f>
        <v>2</v>
      </c>
      <c r="O3">
        <f t="shared" ref="O3:O12" si="0">$M$2*(((1+$M$4)^(N3)-1)/$M$4*(1+$M$4))</f>
        <v>205543.6048894189</v>
      </c>
      <c r="P3" s="3">
        <f>'SIP CALCULATOR'!$E$4</f>
        <v>100000</v>
      </c>
      <c r="Q3">
        <f>Q2+P3</f>
        <v>200000</v>
      </c>
      <c r="R3">
        <f>1+R2</f>
        <v>2</v>
      </c>
      <c r="S3">
        <f>S2+(S2*$M$5)</f>
        <v>900000</v>
      </c>
      <c r="T3">
        <f t="shared" ref="T3:T13" si="1">O3</f>
        <v>205543.6048894189</v>
      </c>
      <c r="Y3" t="s">
        <v>100</v>
      </c>
      <c r="AB3" t="s">
        <v>154</v>
      </c>
      <c r="AC3" s="22">
        <f>'SIP CALCULATOR'!$E$7/12</f>
        <v>1.8366243333333334E-2</v>
      </c>
      <c r="AD3" s="50">
        <f>$M$2*(((1+'Main Backend Calculation'!$M$4)^('Main Backend Calculation'!AH3)-1)/'Main Backend Calculation'!$M$4)*(1+$M$4)</f>
        <v>205543.60488941887</v>
      </c>
      <c r="AF3" s="3">
        <f>0</f>
        <v>0</v>
      </c>
      <c r="AH3">
        <f>AH2+1</f>
        <v>2</v>
      </c>
      <c r="AI3" s="60">
        <f t="shared" ref="AI3:AI66" si="2">AD3+AF3</f>
        <v>205543.60488941887</v>
      </c>
      <c r="AK3" s="50">
        <f>$M$2*'SIP CALCULATOR'!$E$5</f>
        <v>200000</v>
      </c>
      <c r="AM3" s="36">
        <v>1</v>
      </c>
      <c r="AN3">
        <f>IF(AM3="","",AR3)</f>
        <v>100000</v>
      </c>
      <c r="AO3" s="49">
        <f>IF(AM3="","",AN3*AQ3/100)</f>
        <v>1836.6243333333334</v>
      </c>
      <c r="AP3" s="49">
        <f>IF(AM3="","",AN3+AO3)</f>
        <v>101836.62433333334</v>
      </c>
      <c r="AQ3" s="66">
        <f>IF(AM3="","",('SIP CALCULATOR'!$E$7/12)*100)</f>
        <v>1.8366243333333334</v>
      </c>
      <c r="AR3" s="62">
        <f>IF(AM3="","",ROUND(IF(((AM3-1)/12)=0,'SIP CALCULATOR'!$E$4,IF(INT(((AM3-1)/12))-((AM3-1)/12)=0,AR2+('SIP CALCULATOR'!$E$5/100)*AR2,AR2)),2))</f>
        <v>100000</v>
      </c>
      <c r="AS3">
        <f>AR3</f>
        <v>100000</v>
      </c>
      <c r="AW3" s="98" t="s">
        <v>190</v>
      </c>
      <c r="BA3" t="s">
        <v>191</v>
      </c>
      <c r="BL3" t="s">
        <v>146</v>
      </c>
      <c r="BM3" t="s">
        <v>153</v>
      </c>
      <c r="BN3" t="s">
        <v>222</v>
      </c>
      <c r="BO3" t="s">
        <v>223</v>
      </c>
      <c r="BP3" t="s">
        <v>224</v>
      </c>
      <c r="BQ3" t="s">
        <v>225</v>
      </c>
    </row>
    <row r="4" spans="1:69" x14ac:dyDescent="0.3">
      <c r="L4">
        <f>L3/12</f>
        <v>2.0339911920764602E-2</v>
      </c>
      <c r="M4" s="22">
        <f>M3/12</f>
        <v>1.8366243333333334E-2</v>
      </c>
      <c r="N4">
        <f t="shared" ref="N4:N67" si="3">N3+1</f>
        <v>3</v>
      </c>
      <c r="O4">
        <f t="shared" si="0"/>
        <v>311155.29308576178</v>
      </c>
      <c r="P4" s="3">
        <f>'SIP CALCULATOR'!$E$4</f>
        <v>100000</v>
      </c>
      <c r="Q4">
        <f t="shared" ref="Q4:Q67" si="4">Q3+P4</f>
        <v>300000</v>
      </c>
      <c r="R4">
        <f t="shared" ref="R4:R61" si="5">1+R3</f>
        <v>3</v>
      </c>
      <c r="S4">
        <f>S3+(S3*$M$5)</f>
        <v>2700000</v>
      </c>
      <c r="T4">
        <f t="shared" si="1"/>
        <v>311155.29308576178</v>
      </c>
      <c r="AB4" t="s">
        <v>155</v>
      </c>
      <c r="AD4" s="50">
        <f>$M$2*(((1+'Main Backend Calculation'!$M$4)^('Main Backend Calculation'!AH4)-1)/'Main Backend Calculation'!$M$4)*(1+$M$4)</f>
        <v>311155.29308576178</v>
      </c>
      <c r="AF4" s="3">
        <f>0</f>
        <v>0</v>
      </c>
      <c r="AH4">
        <f t="shared" ref="AH4:AH67" si="6">AH3+1</f>
        <v>3</v>
      </c>
      <c r="AI4" s="60">
        <f t="shared" si="2"/>
        <v>311155.29308576178</v>
      </c>
      <c r="AK4" s="50">
        <f>AK3*'SIP CALCULATOR'!$E$5+(AK3)</f>
        <v>600000</v>
      </c>
      <c r="AM4" s="36">
        <f>IF('SIP CALCULATOR'!$E$6&gt;'Main Backend Calculation'!AM3,AM3+1,"")</f>
        <v>2</v>
      </c>
      <c r="AN4">
        <f>IF(AM3="","",AP3+AR3)</f>
        <v>201836.62433333334</v>
      </c>
      <c r="AO4" s="49">
        <f>IF(AM4="","",AN4*AQ4/100)</f>
        <v>3706.980556084588</v>
      </c>
      <c r="AP4" s="49">
        <f>IF(AM4="","",AN4+AO4)</f>
        <v>205543.60488941794</v>
      </c>
      <c r="AQ4" s="66">
        <f>IF(AM4="","",('SIP CALCULATOR'!$E$7/12)*100)</f>
        <v>1.8366243333333334</v>
      </c>
      <c r="AR4" s="62">
        <f>IF(AM4="","",ROUND(IF(((AM4-1)/12)=0,'SIP CALCULATOR'!$E$4,IF(INT(((AM4-1)/12))-((AM4-1)/12)=0,AR3+('SIP CALCULATOR'!$E$5/100)*AR3,AR3)),2))</f>
        <v>100000</v>
      </c>
      <c r="AS4">
        <f>AS3+AR4</f>
        <v>200000</v>
      </c>
      <c r="AW4" s="98" t="s">
        <v>191</v>
      </c>
      <c r="BA4" t="s">
        <v>193</v>
      </c>
      <c r="BL4">
        <f>1</f>
        <v>1</v>
      </c>
      <c r="BM4" s="110">
        <f>'SIP CALCULATOR'!$D$30</f>
        <v>10000000</v>
      </c>
      <c r="BO4">
        <f>('SIP CALCULATOR'!$D$32/12)/100</f>
        <v>5.0000000000000001E-3</v>
      </c>
      <c r="BP4">
        <f>(BM4*BO4*BL4)/100</f>
        <v>500</v>
      </c>
      <c r="BQ4" s="110">
        <f>BM4+BP4</f>
        <v>10000500</v>
      </c>
    </row>
    <row r="5" spans="1:69" x14ac:dyDescent="0.3">
      <c r="A5" t="s">
        <v>93</v>
      </c>
      <c r="M5" s="24">
        <f>'SIP CALCULATOR'!E5</f>
        <v>2</v>
      </c>
      <c r="N5">
        <f t="shared" si="3"/>
        <v>4</v>
      </c>
      <c r="O5">
        <f t="shared" si="0"/>
        <v>418706.67124636343</v>
      </c>
      <c r="P5" s="3">
        <f>'SIP CALCULATOR'!$E$4</f>
        <v>100000</v>
      </c>
      <c r="Q5">
        <f t="shared" si="4"/>
        <v>400000</v>
      </c>
      <c r="R5">
        <f t="shared" si="5"/>
        <v>4</v>
      </c>
      <c r="S5">
        <f t="shared" ref="S5:S60" si="7">S4+(S4*$M$5)</f>
        <v>8100000</v>
      </c>
      <c r="T5">
        <f t="shared" si="1"/>
        <v>418706.67124636343</v>
      </c>
      <c r="Y5" s="45">
        <f>$M$2*(((1+$M$4)^('SIP CALCULATOR'!$E$6)-1)/('Main Backend Calculation'!$M$4)*(1+'Main Backend Calculation'!$M$4))</f>
        <v>431818640.28572983</v>
      </c>
      <c r="Z5" s="45">
        <f>$M$2*(((1+$M$4)^('SIP CALCULATOR'!$E$6)-1)/('Main Backend Calculation'!$M$4))</f>
        <v>424030787.658764</v>
      </c>
      <c r="AB5">
        <f>O25</f>
        <v>5670551.4422191633</v>
      </c>
      <c r="AD5" s="50">
        <f>$M$2*(((1+'Main Backend Calculation'!$M$4)^('Main Backend Calculation'!AH5)-1)/'Main Backend Calculation'!$M$4)*(1+$M$4)</f>
        <v>418706.67124636349</v>
      </c>
      <c r="AF5" s="3">
        <f>0</f>
        <v>0</v>
      </c>
      <c r="AH5">
        <f t="shared" si="6"/>
        <v>4</v>
      </c>
      <c r="AI5" s="60">
        <f t="shared" si="2"/>
        <v>418706.67124636349</v>
      </c>
      <c r="AK5" s="50">
        <f>AK4*'SIP CALCULATOR'!$E$5+(AK4)</f>
        <v>1800000</v>
      </c>
      <c r="AM5" s="36">
        <f>IF('SIP CALCULATOR'!$E$6&gt;'Main Backend Calculation'!AM4,AM4+1,"")</f>
        <v>3</v>
      </c>
      <c r="AN5">
        <f>IF(AM4="","",AP4+AR5)</f>
        <v>305543.60488941794</v>
      </c>
      <c r="AO5" s="49">
        <f t="shared" ref="AO5:AO68" si="8">IF(AM5="","",AN5*AQ5/100)</f>
        <v>5611.6881963429068</v>
      </c>
      <c r="AP5" s="49">
        <f t="shared" ref="AP5:AP68" si="9">IF(AM5="","",AN5+AO5)</f>
        <v>311155.29308576084</v>
      </c>
      <c r="AQ5" s="66">
        <f>IF(AM5="","",('SIP CALCULATOR'!$E$7/12)*100)</f>
        <v>1.8366243333333334</v>
      </c>
      <c r="AR5" s="62">
        <f>IF(AM5="","",ROUND(IF(((AM5-1)/12)=0,'SIP CALCULATOR'!$E$4,IF(INT(((AM5-1)/12))-((AM5-1)/12)=0,AR4+('SIP CALCULATOR'!$E$5/100)*AR4,AR4)),2))</f>
        <v>100000</v>
      </c>
      <c r="AS5">
        <f t="shared" ref="AS5:AS68" si="10">AS4+AR5</f>
        <v>300000</v>
      </c>
      <c r="BA5" t="s">
        <v>194</v>
      </c>
      <c r="BL5">
        <f>BL4+1</f>
        <v>2</v>
      </c>
      <c r="BM5" s="110">
        <f>BQ4</f>
        <v>10000500</v>
      </c>
      <c r="BO5">
        <f>('SIP CALCULATOR'!$D$32/12)/100</f>
        <v>5.0000000000000001E-3</v>
      </c>
      <c r="BP5">
        <f>(BM5*BO5*BL5)/100</f>
        <v>1000.05</v>
      </c>
      <c r="BQ5" s="110">
        <f>BM5+BP5</f>
        <v>10001500.050000001</v>
      </c>
    </row>
    <row r="6" spans="1:69" x14ac:dyDescent="0.3">
      <c r="N6">
        <f t="shared" si="3"/>
        <v>5</v>
      </c>
      <c r="O6">
        <f t="shared" si="0"/>
        <v>528233.36418909766</v>
      </c>
      <c r="P6" s="3">
        <f>'SIP CALCULATOR'!$E$4</f>
        <v>100000</v>
      </c>
      <c r="Q6">
        <f t="shared" si="4"/>
        <v>500000</v>
      </c>
      <c r="R6">
        <f t="shared" si="5"/>
        <v>5</v>
      </c>
      <c r="S6">
        <f t="shared" si="7"/>
        <v>24300000</v>
      </c>
      <c r="T6">
        <f t="shared" si="1"/>
        <v>528233.36418909766</v>
      </c>
      <c r="AD6" s="50">
        <f>$M$2*(((1+'Main Backend Calculation'!$M$4)^('Main Backend Calculation'!AH6)-1)/'Main Backend Calculation'!$M$4)*(1+$M$4)</f>
        <v>528233.36418909766</v>
      </c>
      <c r="AF6" s="3">
        <f>0</f>
        <v>0</v>
      </c>
      <c r="AH6">
        <f t="shared" si="6"/>
        <v>5</v>
      </c>
      <c r="AI6" s="60">
        <f t="shared" si="2"/>
        <v>528233.36418909766</v>
      </c>
      <c r="AK6" s="50">
        <f>AK5*'SIP CALCULATOR'!$E$5+(AK5)</f>
        <v>5400000</v>
      </c>
      <c r="AM6" s="36">
        <f>IF('SIP CALCULATOR'!$E$6&gt;'Main Backend Calculation'!AM5,AM5+1,"")</f>
        <v>4</v>
      </c>
      <c r="AN6">
        <f t="shared" ref="AN6:AN69" si="11">IF(AM5="","",AP5+AR6)</f>
        <v>411155.29308576084</v>
      </c>
      <c r="AO6" s="49">
        <f t="shared" si="8"/>
        <v>7551.3781606010689</v>
      </c>
      <c r="AP6" s="49">
        <f t="shared" si="9"/>
        <v>418706.67124636192</v>
      </c>
      <c r="AQ6" s="66">
        <f>IF(AM6="","",('SIP CALCULATOR'!$E$7/12)*100)</f>
        <v>1.8366243333333334</v>
      </c>
      <c r="AR6" s="62">
        <f>IF(AM6="","",ROUND(IF(((AM6-1)/12)=0,'SIP CALCULATOR'!$E$4,IF(INT(((AM6-1)/12))-((AM6-1)/12)=0,AR5+('SIP CALCULATOR'!$E$5/100)*AR5,AR5)),2))</f>
        <v>100000</v>
      </c>
      <c r="AS6">
        <f t="shared" si="10"/>
        <v>400000</v>
      </c>
      <c r="BL6">
        <f t="shared" ref="BL6:BL69" si="12">BL5+1</f>
        <v>3</v>
      </c>
      <c r="BM6" s="110">
        <f>BQ5</f>
        <v>10001500.050000001</v>
      </c>
      <c r="BO6">
        <f>('SIP CALCULATOR'!$D$32/12)/100</f>
        <v>5.0000000000000001E-3</v>
      </c>
      <c r="BP6">
        <f>(BM6*BO6*BL6)/100</f>
        <v>1500.2250075000002</v>
      </c>
      <c r="BQ6" s="110">
        <f t="shared" ref="BQ6:BQ69" si="13">BM6+BP6</f>
        <v>10003000.275007501</v>
      </c>
    </row>
    <row r="7" spans="1:69" x14ac:dyDescent="0.3">
      <c r="A7" t="s">
        <v>94</v>
      </c>
      <c r="M7">
        <f>($M$2*$M$5)*((1+$M$5/100)^('SIP CALCULATOR'!$E$6)-1)/('SIP CALCULATOR'!$E$5/100)</f>
        <v>1148887351.5294368</v>
      </c>
      <c r="N7">
        <f t="shared" si="3"/>
        <v>6</v>
      </c>
      <c r="O7">
        <f t="shared" si="0"/>
        <v>639771.65102591354</v>
      </c>
      <c r="P7" s="3">
        <f>'SIP CALCULATOR'!$E$4</f>
        <v>100000</v>
      </c>
      <c r="Q7">
        <f t="shared" si="4"/>
        <v>600000</v>
      </c>
      <c r="R7">
        <f t="shared" si="5"/>
        <v>6</v>
      </c>
      <c r="S7">
        <f t="shared" si="7"/>
        <v>72900000</v>
      </c>
      <c r="T7">
        <f t="shared" si="1"/>
        <v>639771.65102591354</v>
      </c>
      <c r="AD7" s="50">
        <f>$M$2*(((1+'Main Backend Calculation'!$M$4)^('Main Backend Calculation'!AH7)-1)/'Main Backend Calculation'!$M$4)*(1+$M$4)</f>
        <v>639771.65102591354</v>
      </c>
      <c r="AF7" s="3">
        <f>0</f>
        <v>0</v>
      </c>
      <c r="AH7">
        <f t="shared" si="6"/>
        <v>6</v>
      </c>
      <c r="AI7" s="60">
        <f t="shared" si="2"/>
        <v>639771.65102591354</v>
      </c>
      <c r="AK7" s="50">
        <f>AK6*'SIP CALCULATOR'!$E$5+(AK6)</f>
        <v>16200000</v>
      </c>
      <c r="AM7" s="36">
        <f>IF('SIP CALCULATOR'!$E$6&gt;'Main Backend Calculation'!AM6,AM6+1,"")</f>
        <v>5</v>
      </c>
      <c r="AN7">
        <f t="shared" si="11"/>
        <v>518706.67124636192</v>
      </c>
      <c r="AO7" s="49">
        <f t="shared" si="8"/>
        <v>9526.6929427340201</v>
      </c>
      <c r="AP7" s="49">
        <f t="shared" si="9"/>
        <v>528233.36418909591</v>
      </c>
      <c r="AQ7" s="66">
        <f>IF(AM7="","",('SIP CALCULATOR'!$E$7/12)*100)</f>
        <v>1.8366243333333334</v>
      </c>
      <c r="AR7" s="62">
        <f>IF(AM7="","",ROUND(IF(((AM7-1)/12)=0,'SIP CALCULATOR'!$E$4,IF(INT(((AM7-1)/12))-((AM7-1)/12)=0,AR6+('SIP CALCULATOR'!$E$5/100)*AR6,AR6)),2))</f>
        <v>100000</v>
      </c>
      <c r="AS7">
        <f t="shared" si="10"/>
        <v>500000</v>
      </c>
      <c r="BA7" t="s">
        <v>146</v>
      </c>
      <c r="BB7" t="s">
        <v>195</v>
      </c>
      <c r="BC7" t="s">
        <v>196</v>
      </c>
      <c r="BD7" t="s">
        <v>197</v>
      </c>
      <c r="BE7" t="s">
        <v>200</v>
      </c>
      <c r="BF7" t="s">
        <v>220</v>
      </c>
      <c r="BG7" t="s">
        <v>202</v>
      </c>
      <c r="BI7" t="s">
        <v>203</v>
      </c>
      <c r="BL7">
        <f t="shared" si="12"/>
        <v>4</v>
      </c>
      <c r="BM7" s="110">
        <f>BQ6</f>
        <v>10003000.275007501</v>
      </c>
      <c r="BO7">
        <f>('SIP CALCULATOR'!$D$32/12)/100</f>
        <v>5.0000000000000001E-3</v>
      </c>
      <c r="BP7">
        <f t="shared" ref="BP7:BP69" si="14">(BM7*BO7*BL7)/100</f>
        <v>2000.6000550015003</v>
      </c>
      <c r="BQ7" s="110">
        <f t="shared" si="13"/>
        <v>10005000.875062503</v>
      </c>
    </row>
    <row r="8" spans="1:69" x14ac:dyDescent="0.3">
      <c r="A8" t="s">
        <v>95</v>
      </c>
      <c r="N8">
        <f t="shared" si="3"/>
        <v>7</v>
      </c>
      <c r="O8">
        <f t="shared" si="0"/>
        <v>753358.47717975732</v>
      </c>
      <c r="P8" s="3">
        <f>'SIP CALCULATOR'!$E$4</f>
        <v>100000</v>
      </c>
      <c r="Q8">
        <f t="shared" si="4"/>
        <v>700000</v>
      </c>
      <c r="R8">
        <f t="shared" si="5"/>
        <v>7</v>
      </c>
      <c r="S8">
        <f t="shared" si="7"/>
        <v>218700000</v>
      </c>
      <c r="T8">
        <f t="shared" si="1"/>
        <v>753358.47717975732</v>
      </c>
      <c r="AD8" s="50">
        <f>$M$2*(((1+'Main Backend Calculation'!$M$4)^('Main Backend Calculation'!AH8)-1)/'Main Backend Calculation'!$M$4)*(1+$M$4)</f>
        <v>753358.4771797572</v>
      </c>
      <c r="AF8" s="3">
        <f>0</f>
        <v>0</v>
      </c>
      <c r="AH8">
        <f t="shared" si="6"/>
        <v>7</v>
      </c>
      <c r="AI8" s="60">
        <f t="shared" si="2"/>
        <v>753358.4771797572</v>
      </c>
      <c r="AK8" s="50">
        <f>AK7*'SIP CALCULATOR'!$E$5+(AK7)</f>
        <v>48600000</v>
      </c>
      <c r="AM8" s="36">
        <f>IF('SIP CALCULATOR'!$E$6&gt;'Main Backend Calculation'!AM7,AM7+1,"")</f>
        <v>6</v>
      </c>
      <c r="AN8">
        <f t="shared" si="11"/>
        <v>628233.36418909591</v>
      </c>
      <c r="AO8" s="49">
        <f t="shared" si="8"/>
        <v>11538.286836815556</v>
      </c>
      <c r="AP8" s="49">
        <f t="shared" si="9"/>
        <v>639771.65102591144</v>
      </c>
      <c r="AQ8" s="66">
        <f>IF(AM8="","",('SIP CALCULATOR'!$E$7/12)*100)</f>
        <v>1.8366243333333334</v>
      </c>
      <c r="AR8" s="62">
        <f>IF(AM8="","",ROUND(IF(((AM8-1)/12)=0,'SIP CALCULATOR'!$E$4,IF(INT(((AM8-1)/12))-((AM8-1)/12)=0,AR7+('SIP CALCULATOR'!$E$5/100)*AR7,AR7)),2))</f>
        <v>100000</v>
      </c>
      <c r="AS8">
        <f t="shared" si="10"/>
        <v>600000</v>
      </c>
      <c r="AY8">
        <f>BA8</f>
        <v>1</v>
      </c>
      <c r="AZ8">
        <f>IF(BB8&lt;0,0,BB8)</f>
        <v>109574536.71654862</v>
      </c>
      <c r="BA8">
        <v>1</v>
      </c>
      <c r="BB8" s="110">
        <f>'SIP CALCULATOR'!$E$45</f>
        <v>109574536.71654862</v>
      </c>
      <c r="BC8">
        <f>$BB$8*'SIP CALCULATOR'!$E$48/100</f>
        <v>13148944.405985834</v>
      </c>
      <c r="BD8" s="110">
        <f>(BB8-BC8)*$BE$8/100</f>
        <v>803546.60258802329</v>
      </c>
      <c r="BE8" s="151">
        <f>('SIP CALCULATOR'!E47/12)</f>
        <v>0.83333333333333337</v>
      </c>
      <c r="BF8" s="110">
        <f>BD8</f>
        <v>803546.60258802329</v>
      </c>
      <c r="BG8">
        <f>IF(BB8&gt;0,BB8,"-")</f>
        <v>109574536.71654862</v>
      </c>
      <c r="BI8">
        <f>IF(BD8&gt;0,BD8,"-")</f>
        <v>803546.60258802329</v>
      </c>
      <c r="BL8">
        <f t="shared" si="12"/>
        <v>5</v>
      </c>
      <c r="BM8" s="110">
        <f t="shared" ref="BM8:BM69" si="15">BQ7</f>
        <v>10005000.875062503</v>
      </c>
      <c r="BO8">
        <f>('SIP CALCULATOR'!$D$32/12)/100</f>
        <v>5.0000000000000001E-3</v>
      </c>
      <c r="BP8">
        <f t="shared" si="14"/>
        <v>2501.2502187656255</v>
      </c>
      <c r="BQ8" s="110">
        <f t="shared" si="13"/>
        <v>10007502.125281269</v>
      </c>
    </row>
    <row r="9" spans="1:69" x14ac:dyDescent="0.3">
      <c r="A9" t="s">
        <v>96</v>
      </c>
      <c r="M9">
        <f>'SIP CALCULATOR'!E6</f>
        <v>240</v>
      </c>
      <c r="N9">
        <f t="shared" si="3"/>
        <v>8</v>
      </c>
      <c r="O9">
        <f t="shared" si="0"/>
        <v>869031.46662220417</v>
      </c>
      <c r="P9" s="3">
        <f>'SIP CALCULATOR'!$E$4</f>
        <v>100000</v>
      </c>
      <c r="Q9">
        <f t="shared" si="4"/>
        <v>800000</v>
      </c>
      <c r="R9">
        <f t="shared" si="5"/>
        <v>8</v>
      </c>
      <c r="S9">
        <f t="shared" si="7"/>
        <v>656100000</v>
      </c>
      <c r="T9">
        <f t="shared" si="1"/>
        <v>869031.46662220417</v>
      </c>
      <c r="AD9" s="50">
        <f>$M$2*(((1+'Main Backend Calculation'!$M$4)^('Main Backend Calculation'!AH9)-1)/'Main Backend Calculation'!$M$4)*(1+$M$4)</f>
        <v>869031.46662220429</v>
      </c>
      <c r="AF9" s="3">
        <f>0</f>
        <v>0</v>
      </c>
      <c r="AH9">
        <f t="shared" si="6"/>
        <v>8</v>
      </c>
      <c r="AI9" s="60">
        <f t="shared" si="2"/>
        <v>869031.46662220429</v>
      </c>
      <c r="AK9" s="50">
        <f>AK8*'SIP CALCULATOR'!$E$5+(AK8)</f>
        <v>145800000</v>
      </c>
      <c r="AM9" s="36">
        <f>IF('SIP CALCULATOR'!$E$6&gt;'Main Backend Calculation'!AM8,AM8+1,"")</f>
        <v>7</v>
      </c>
      <c r="AN9">
        <f t="shared" si="11"/>
        <v>739771.65102591144</v>
      </c>
      <c r="AO9" s="49">
        <f t="shared" si="8"/>
        <v>13586.82615384364</v>
      </c>
      <c r="AP9" s="49">
        <f t="shared" si="9"/>
        <v>753358.47717975511</v>
      </c>
      <c r="AQ9" s="66">
        <f>IF(AM9="","",('SIP CALCULATOR'!$E$7/12)*100)</f>
        <v>1.8366243333333334</v>
      </c>
      <c r="AR9" s="62">
        <f>IF(AM9="","",ROUND(IF(((AM9-1)/12)=0,'SIP CALCULATOR'!$E$4,IF(INT(((AM9-1)/12))-((AM9-1)/12)=0,AR8+('SIP CALCULATOR'!$E$5/100)*AR8,AR8)),2))</f>
        <v>100000</v>
      </c>
      <c r="AS9">
        <f t="shared" si="10"/>
        <v>700000</v>
      </c>
      <c r="AY9">
        <f t="shared" ref="AY9:AY72" si="16">BA9</f>
        <v>2</v>
      </c>
      <c r="AZ9">
        <f t="shared" ref="AZ9:AZ72" si="17">IF(BB9&lt;0,0,BB9)</f>
        <v>97229138.913150817</v>
      </c>
      <c r="BA9">
        <f>BA8+1</f>
        <v>2</v>
      </c>
      <c r="BB9" s="110">
        <f>(BB8-BC8)+BD8</f>
        <v>97229138.913150817</v>
      </c>
      <c r="BC9">
        <f>$BB$8*'SIP CALCULATOR'!$E$48/100</f>
        <v>13148944.405985834</v>
      </c>
      <c r="BD9" s="110">
        <f>(BB9-BC9)*$BE$8/100</f>
        <v>700668.28755970823</v>
      </c>
      <c r="BF9" s="110">
        <f>BF8+BD9</f>
        <v>1504214.8901477316</v>
      </c>
      <c r="BG9">
        <f>IF(BB9&gt;0,BB9,"-")</f>
        <v>97229138.913150817</v>
      </c>
      <c r="BI9">
        <f t="shared" ref="BI9:BI72" si="18">IF(BD9&gt;0,BD9,"-")</f>
        <v>700668.28755970823</v>
      </c>
      <c r="BL9">
        <f t="shared" si="12"/>
        <v>6</v>
      </c>
      <c r="BM9" s="110">
        <f t="shared" si="15"/>
        <v>10007502.125281269</v>
      </c>
      <c r="BO9">
        <f>('SIP CALCULATOR'!$D$32/12)/100</f>
        <v>5.0000000000000001E-3</v>
      </c>
      <c r="BP9">
        <f t="shared" si="14"/>
        <v>3002.2506375843805</v>
      </c>
      <c r="BQ9" s="110">
        <f t="shared" si="13"/>
        <v>10010504.375918854</v>
      </c>
    </row>
    <row r="10" spans="1:69" x14ac:dyDescent="0.3">
      <c r="A10" t="s">
        <v>97</v>
      </c>
      <c r="M10">
        <f>M9/12</f>
        <v>20</v>
      </c>
      <c r="N10">
        <f t="shared" si="3"/>
        <v>9</v>
      </c>
      <c r="O10">
        <f t="shared" si="0"/>
        <v>986828.93433584447</v>
      </c>
      <c r="P10" s="3">
        <f>'SIP CALCULATOR'!$E$4</f>
        <v>100000</v>
      </c>
      <c r="Q10">
        <f t="shared" si="4"/>
        <v>900000</v>
      </c>
      <c r="R10">
        <f t="shared" si="5"/>
        <v>9</v>
      </c>
      <c r="S10">
        <f t="shared" si="7"/>
        <v>1968300000</v>
      </c>
      <c r="T10">
        <f t="shared" si="1"/>
        <v>986828.93433584447</v>
      </c>
      <c r="AD10" s="50">
        <f>$M$2*(((1+'Main Backend Calculation'!$M$4)^('Main Backend Calculation'!AH10)-1)/'Main Backend Calculation'!$M$4)*(1+$M$4)</f>
        <v>986828.93433584447</v>
      </c>
      <c r="AF10" s="3">
        <f>0</f>
        <v>0</v>
      </c>
      <c r="AH10">
        <f t="shared" si="6"/>
        <v>9</v>
      </c>
      <c r="AI10" s="60">
        <f t="shared" si="2"/>
        <v>986828.93433584447</v>
      </c>
      <c r="AK10" s="50">
        <f>AK9*'SIP CALCULATOR'!$E$5+(AK9)</f>
        <v>437400000</v>
      </c>
      <c r="AM10" s="36">
        <f>IF('SIP CALCULATOR'!$E$6&gt;'Main Backend Calculation'!AM9,AM9+1,"")</f>
        <v>8</v>
      </c>
      <c r="AN10">
        <f t="shared" si="11"/>
        <v>853358.47717975511</v>
      </c>
      <c r="AO10" s="49">
        <f t="shared" si="8"/>
        <v>15672.989442446164</v>
      </c>
      <c r="AP10" s="49">
        <f t="shared" si="9"/>
        <v>869031.46662220126</v>
      </c>
      <c r="AQ10" s="66">
        <f>IF(AM10="","",('SIP CALCULATOR'!$E$7/12)*100)</f>
        <v>1.8366243333333334</v>
      </c>
      <c r="AR10" s="62">
        <f>IF(AM10="","",ROUND(IF(((AM10-1)/12)=0,'SIP CALCULATOR'!$E$4,IF(INT(((AM10-1)/12))-((AM10-1)/12)=0,AR9+('SIP CALCULATOR'!$E$5/100)*AR9,AR9)),2))</f>
        <v>100000</v>
      </c>
      <c r="AS10">
        <f t="shared" si="10"/>
        <v>800000</v>
      </c>
      <c r="AY10">
        <f t="shared" si="16"/>
        <v>3</v>
      </c>
      <c r="AZ10">
        <f t="shared" si="17"/>
        <v>84780862.794724688</v>
      </c>
      <c r="BA10">
        <f t="shared" ref="BA10:BA73" si="19">BA9+1</f>
        <v>3</v>
      </c>
      <c r="BB10" s="110">
        <f>(BB9-BC9)+BD9</f>
        <v>84780862.794724688</v>
      </c>
      <c r="BC10">
        <f>$BB$8*'SIP CALCULATOR'!$E$48/100</f>
        <v>13148944.405985834</v>
      </c>
      <c r="BD10" s="110">
        <f>(BB10-BC10)*$BE$8/100</f>
        <v>596932.65323949046</v>
      </c>
      <c r="BF10" s="110">
        <f t="shared" ref="BF10:BF73" si="20">BF9+BD10</f>
        <v>2101147.5433872221</v>
      </c>
      <c r="BG10">
        <f t="shared" ref="BG10:BG73" si="21">IF(BB10&gt;0,BB10,"-")</f>
        <v>84780862.794724688</v>
      </c>
      <c r="BI10">
        <f t="shared" si="18"/>
        <v>596932.65323949046</v>
      </c>
      <c r="BL10">
        <f t="shared" si="12"/>
        <v>7</v>
      </c>
      <c r="BM10" s="110">
        <f t="shared" si="15"/>
        <v>10010504.375918854</v>
      </c>
      <c r="BO10">
        <f>('SIP CALCULATOR'!$D$32/12)/100</f>
        <v>5.0000000000000001E-3</v>
      </c>
      <c r="BP10">
        <f t="shared" si="14"/>
        <v>3503.6765315715993</v>
      </c>
      <c r="BQ10" s="110">
        <f t="shared" si="13"/>
        <v>10014008.052450426</v>
      </c>
    </row>
    <row r="11" spans="1:69" x14ac:dyDescent="0.3">
      <c r="N11">
        <f t="shared" si="3"/>
        <v>10</v>
      </c>
      <c r="O11">
        <f t="shared" si="0"/>
        <v>1106789.8990055656</v>
      </c>
      <c r="P11" s="3">
        <f>'SIP CALCULATOR'!$E$4</f>
        <v>100000</v>
      </c>
      <c r="Q11">
        <f t="shared" si="4"/>
        <v>1000000</v>
      </c>
      <c r="R11">
        <f t="shared" si="5"/>
        <v>10</v>
      </c>
      <c r="S11">
        <f t="shared" si="7"/>
        <v>5904900000</v>
      </c>
      <c r="T11">
        <f t="shared" si="1"/>
        <v>1106789.8990055656</v>
      </c>
      <c r="AD11" s="50">
        <f>$M$2*(((1+'Main Backend Calculation'!$M$4)^('Main Backend Calculation'!AH11)-1)/'Main Backend Calculation'!$M$4)*(1+$M$4)</f>
        <v>1106789.8990055656</v>
      </c>
      <c r="AF11" s="3">
        <f>0</f>
        <v>0</v>
      </c>
      <c r="AH11">
        <f t="shared" si="6"/>
        <v>10</v>
      </c>
      <c r="AI11" s="60">
        <f t="shared" si="2"/>
        <v>1106789.8990055656</v>
      </c>
      <c r="AK11" s="50">
        <f>AK10*'SIP CALCULATOR'!$E$5+(AK10)</f>
        <v>1312200000</v>
      </c>
      <c r="AM11" s="36">
        <f>IF('SIP CALCULATOR'!$E$6&gt;'Main Backend Calculation'!AM10,AM10+1,"")</f>
        <v>9</v>
      </c>
      <c r="AN11">
        <f t="shared" si="11"/>
        <v>969031.46662220126</v>
      </c>
      <c r="AO11" s="49">
        <f t="shared" si="8"/>
        <v>17797.467713640228</v>
      </c>
      <c r="AP11" s="49">
        <f t="shared" si="9"/>
        <v>986828.93433584145</v>
      </c>
      <c r="AQ11" s="66">
        <f>IF(AM11="","",('SIP CALCULATOR'!$E$7/12)*100)</f>
        <v>1.8366243333333334</v>
      </c>
      <c r="AR11" s="62">
        <f>IF(AM11="","",ROUND(IF(((AM11-1)/12)=0,'SIP CALCULATOR'!$E$4,IF(INT(((AM11-1)/12))-((AM11-1)/12)=0,AR10+('SIP CALCULATOR'!$E$5/100)*AR10,AR10)),2))</f>
        <v>100000</v>
      </c>
      <c r="AS11">
        <f t="shared" si="10"/>
        <v>900000</v>
      </c>
      <c r="AY11">
        <f t="shared" si="16"/>
        <v>4</v>
      </c>
      <c r="AZ11">
        <f t="shared" si="17"/>
        <v>72228851.041978344</v>
      </c>
      <c r="BA11">
        <f t="shared" si="19"/>
        <v>4</v>
      </c>
      <c r="BB11" s="110">
        <f t="shared" ref="BB11:BB74" si="22">(BB10-BC10)+BD10</f>
        <v>72228851.041978344</v>
      </c>
      <c r="BC11">
        <f>$BB$8*'SIP CALCULATOR'!$E$48/100</f>
        <v>13148944.405985834</v>
      </c>
      <c r="BD11" s="110">
        <f t="shared" ref="BD11:BD74" si="23">(BB11-BC11)*$BE$8/100</f>
        <v>492332.55529993767</v>
      </c>
      <c r="BF11" s="110">
        <f t="shared" si="20"/>
        <v>2593480.0986871598</v>
      </c>
      <c r="BG11">
        <f t="shared" si="21"/>
        <v>72228851.041978344</v>
      </c>
      <c r="BI11">
        <f t="shared" si="18"/>
        <v>492332.55529993767</v>
      </c>
      <c r="BL11">
        <f t="shared" si="12"/>
        <v>8</v>
      </c>
      <c r="BM11" s="110">
        <f t="shared" si="15"/>
        <v>10014008.052450426</v>
      </c>
      <c r="BO11">
        <f>('SIP CALCULATOR'!$D$32/12)/100</f>
        <v>5.0000000000000001E-3</v>
      </c>
      <c r="BP11">
        <f t="shared" si="14"/>
        <v>4005.6032209801701</v>
      </c>
      <c r="BQ11" s="110">
        <f t="shared" si="13"/>
        <v>10018013.655671407</v>
      </c>
    </row>
    <row r="12" spans="1:69" x14ac:dyDescent="0.3">
      <c r="A12" t="s">
        <v>98</v>
      </c>
      <c r="N12">
        <f t="shared" si="3"/>
        <v>11</v>
      </c>
      <c r="O12">
        <f t="shared" si="0"/>
        <v>1228954.0959429103</v>
      </c>
      <c r="P12" s="3">
        <f>'SIP CALCULATOR'!$E$4</f>
        <v>100000</v>
      </c>
      <c r="Q12">
        <f t="shared" si="4"/>
        <v>1100000</v>
      </c>
      <c r="R12">
        <f t="shared" si="5"/>
        <v>11</v>
      </c>
      <c r="S12">
        <f t="shared" si="7"/>
        <v>17714700000</v>
      </c>
      <c r="T12">
        <f t="shared" si="1"/>
        <v>1228954.0959429103</v>
      </c>
      <c r="AD12" s="50">
        <f>$M$2*(((1+'Main Backend Calculation'!$M$4)^('Main Backend Calculation'!AH12)-1)/'Main Backend Calculation'!$M$4)*(1+$M$4)</f>
        <v>1228954.0959429103</v>
      </c>
      <c r="AF12" s="3">
        <f>0</f>
        <v>0</v>
      </c>
      <c r="AH12">
        <f t="shared" si="6"/>
        <v>11</v>
      </c>
      <c r="AI12" s="60">
        <f t="shared" si="2"/>
        <v>1228954.0959429103</v>
      </c>
      <c r="AK12" s="50">
        <f>AK11*'SIP CALCULATOR'!$E$5+(AK11)</f>
        <v>3936600000</v>
      </c>
      <c r="AM12" s="36">
        <f>IF('SIP CALCULATOR'!$E$6&gt;'Main Backend Calculation'!AM11,AM11+1,"")</f>
        <v>10</v>
      </c>
      <c r="AN12">
        <f t="shared" si="11"/>
        <v>1086828.9343358413</v>
      </c>
      <c r="AO12" s="49">
        <f t="shared" si="8"/>
        <v>19960.964669719418</v>
      </c>
      <c r="AP12" s="49">
        <f t="shared" si="9"/>
        <v>1106789.8990055607</v>
      </c>
      <c r="AQ12" s="66">
        <f>IF(AM12="","",('SIP CALCULATOR'!$E$7/12)*100)</f>
        <v>1.8366243333333334</v>
      </c>
      <c r="AR12" s="62">
        <f>IF(AM12="","",ROUND(IF(((AM12-1)/12)=0,'SIP CALCULATOR'!$E$4,IF(INT(((AM12-1)/12))-((AM12-1)/12)=0,AR11+('SIP CALCULATOR'!$E$5/100)*AR11,AR11)),2))</f>
        <v>100000</v>
      </c>
      <c r="AS12">
        <f t="shared" si="10"/>
        <v>1000000</v>
      </c>
      <c r="AW12" s="151">
        <v>7.4999999999999997E-2</v>
      </c>
      <c r="AY12">
        <f t="shared" si="16"/>
        <v>5</v>
      </c>
      <c r="AZ12">
        <f t="shared" si="17"/>
        <v>59572239.19129245</v>
      </c>
      <c r="BA12">
        <f t="shared" si="19"/>
        <v>5</v>
      </c>
      <c r="BB12" s="110">
        <f t="shared" si="22"/>
        <v>59572239.19129245</v>
      </c>
      <c r="BC12">
        <f>$BB$8*'SIP CALCULATOR'!$E$48/100</f>
        <v>13148944.405985834</v>
      </c>
      <c r="BD12" s="110">
        <f t="shared" si="23"/>
        <v>386860.78987755516</v>
      </c>
      <c r="BF12" s="110">
        <f t="shared" si="20"/>
        <v>2980340.8885647152</v>
      </c>
      <c r="BG12">
        <f t="shared" si="21"/>
        <v>59572239.19129245</v>
      </c>
      <c r="BI12">
        <f t="shared" si="18"/>
        <v>386860.78987755516</v>
      </c>
      <c r="BL12">
        <f t="shared" si="12"/>
        <v>9</v>
      </c>
      <c r="BM12" s="110">
        <f t="shared" si="15"/>
        <v>10018013.655671407</v>
      </c>
      <c r="BO12">
        <f>('SIP CALCULATOR'!$D$32/12)/100</f>
        <v>5.0000000000000001E-3</v>
      </c>
      <c r="BP12">
        <f t="shared" si="14"/>
        <v>4508.1061450521338</v>
      </c>
      <c r="BQ12" s="110">
        <f t="shared" si="13"/>
        <v>10022521.761816459</v>
      </c>
    </row>
    <row r="13" spans="1:69" x14ac:dyDescent="0.3">
      <c r="N13">
        <f t="shared" si="3"/>
        <v>12</v>
      </c>
      <c r="O13" s="46">
        <f>$M$2*(((1+$M$4)^(N13)-1)/$M$4*(1+$M$4))</f>
        <v>1353361.9902478287</v>
      </c>
      <c r="P13" s="47">
        <f>'SIP CALCULATOR'!$E$4</f>
        <v>100000</v>
      </c>
      <c r="Q13" s="46">
        <f t="shared" si="4"/>
        <v>1200000</v>
      </c>
      <c r="R13" s="46">
        <f t="shared" si="5"/>
        <v>12</v>
      </c>
      <c r="S13" s="46">
        <f t="shared" si="7"/>
        <v>53144100000</v>
      </c>
      <c r="T13" s="46">
        <f t="shared" si="1"/>
        <v>1353361.9902478287</v>
      </c>
      <c r="X13">
        <f>201747</f>
        <v>201747</v>
      </c>
      <c r="Y13">
        <f>O13</f>
        <v>1353361.9902478287</v>
      </c>
      <c r="AD13" s="50">
        <f>$M$2*(((1+'Main Backend Calculation'!$M$4)^('Main Backend Calculation'!AH13)-1)/'Main Backend Calculation'!$M$4)*(1+$M$4)</f>
        <v>1353361.9902478289</v>
      </c>
      <c r="AF13" s="3">
        <f>0</f>
        <v>0</v>
      </c>
      <c r="AH13">
        <f>AH12+1</f>
        <v>12</v>
      </c>
      <c r="AI13" s="60">
        <f t="shared" si="2"/>
        <v>1353361.9902478289</v>
      </c>
      <c r="AK13" s="50">
        <f>AK12*'SIP CALCULATOR'!$E$5+(AK12)</f>
        <v>11809800000</v>
      </c>
      <c r="AM13" s="36">
        <f>IF('SIP CALCULATOR'!$E$6&gt;'Main Backend Calculation'!AM12,AM12+1,"")</f>
        <v>11</v>
      </c>
      <c r="AN13">
        <f t="shared" si="11"/>
        <v>1206789.8990055607</v>
      </c>
      <c r="AO13" s="49">
        <f t="shared" si="8"/>
        <v>22164.196937344885</v>
      </c>
      <c r="AP13" s="49">
        <f t="shared" si="9"/>
        <v>1228954.0959429056</v>
      </c>
      <c r="AQ13" s="66">
        <f>IF(AM13="","",('SIP CALCULATOR'!$E$7/12)*100)</f>
        <v>1.8366243333333334</v>
      </c>
      <c r="AR13" s="62">
        <f>IF(AM13="","",ROUND(IF(((AM13-1)/12)=0,'SIP CALCULATOR'!$E$4,IF(INT(((AM13-1)/12))-((AM13-1)/12)=0,AR12+('SIP CALCULATOR'!$E$5/100)*AR12,AR12)),2))</f>
        <v>100000</v>
      </c>
      <c r="AS13">
        <f t="shared" si="10"/>
        <v>1100000</v>
      </c>
      <c r="AY13">
        <f t="shared" si="16"/>
        <v>6</v>
      </c>
      <c r="AZ13">
        <f t="shared" si="17"/>
        <v>46810155.575184174</v>
      </c>
      <c r="BA13">
        <f t="shared" si="19"/>
        <v>6</v>
      </c>
      <c r="BB13" s="110">
        <f t="shared" si="22"/>
        <v>46810155.575184174</v>
      </c>
      <c r="BC13">
        <f>$BB$8*'SIP CALCULATOR'!$E$48/100</f>
        <v>13148944.405985834</v>
      </c>
      <c r="BD13" s="110">
        <f t="shared" si="23"/>
        <v>280510.09307665285</v>
      </c>
      <c r="BF13" s="110">
        <f t="shared" si="20"/>
        <v>3260850.981641368</v>
      </c>
      <c r="BG13">
        <f t="shared" si="21"/>
        <v>46810155.575184174</v>
      </c>
      <c r="BI13">
        <f t="shared" si="18"/>
        <v>280510.09307665285</v>
      </c>
      <c r="BL13">
        <f t="shared" si="12"/>
        <v>10</v>
      </c>
      <c r="BM13" s="110">
        <f t="shared" si="15"/>
        <v>10022521.761816459</v>
      </c>
      <c r="BO13">
        <f>('SIP CALCULATOR'!$D$32/12)/100</f>
        <v>5.0000000000000001E-3</v>
      </c>
      <c r="BP13">
        <f t="shared" si="14"/>
        <v>5011.2608809082294</v>
      </c>
      <c r="BQ13" s="110">
        <f t="shared" si="13"/>
        <v>10027533.022697367</v>
      </c>
    </row>
    <row r="14" spans="1:69" x14ac:dyDescent="0.3">
      <c r="A14" t="s">
        <v>99</v>
      </c>
      <c r="N14">
        <f t="shared" si="3"/>
        <v>13</v>
      </c>
      <c r="O14" s="48">
        <f>(O13+(O13*$M$4)+P14)</f>
        <v>1678218.1658788046</v>
      </c>
      <c r="P14" s="3">
        <f>$P$13+($P$13*'SIP CALCULATOR'!$E$5)</f>
        <v>300000</v>
      </c>
      <c r="Q14">
        <f t="shared" si="4"/>
        <v>1500000</v>
      </c>
      <c r="R14">
        <f t="shared" si="5"/>
        <v>13</v>
      </c>
      <c r="S14">
        <f t="shared" si="7"/>
        <v>159432300000</v>
      </c>
      <c r="T14" s="44">
        <f>$V$14*((1+$M$4)^($M$9-1)-1)/($M$4)</f>
        <v>832570385.03386867</v>
      </c>
      <c r="V14">
        <f>M2*M5</f>
        <v>200000</v>
      </c>
      <c r="AD14" s="50">
        <f>$M$2*(((1+'Main Backend Calculation'!$M$4)^('Main Backend Calculation'!AH14)-1)/'Main Backend Calculation'!$M$4)*(1+$M$4)</f>
        <v>1480054.7902121376</v>
      </c>
      <c r="AF14">
        <f>$AK$3*(((1+$M$4)^($AH$3)-1)/$AC$3)*(1+$AC$3)</f>
        <v>411087.20977883774</v>
      </c>
      <c r="AH14">
        <f t="shared" si="6"/>
        <v>13</v>
      </c>
      <c r="AI14" s="60">
        <f t="shared" si="2"/>
        <v>1891141.9999909755</v>
      </c>
      <c r="AK14" s="50">
        <f>AK13*'SIP CALCULATOR'!$E$5+(AK13)</f>
        <v>35429400000</v>
      </c>
      <c r="AM14" s="36">
        <f>IF('SIP CALCULATOR'!$E$6&gt;'Main Backend Calculation'!AM13,AM13+1,"")</f>
        <v>12</v>
      </c>
      <c r="AN14">
        <f>IF(AM13="","",AP13+AR14)</f>
        <v>1328954.0959429056</v>
      </c>
      <c r="AO14" s="49">
        <f>IF(AM14="","",AN14*AQ14/100)</f>
        <v>24407.894304917416</v>
      </c>
      <c r="AP14" s="49">
        <f>IF(AM14="","",AN14+AO14)</f>
        <v>1353361.9902478231</v>
      </c>
      <c r="AQ14" s="66">
        <f>IF(AM14="","",('SIP CALCULATOR'!$E$7/12)*100)</f>
        <v>1.8366243333333334</v>
      </c>
      <c r="AR14" s="62">
        <f>IF(AM14="","",ROUND(IF(((AM14-1)/12)=0,'SIP CALCULATOR'!$E$4,IF(INT(((AM14-1)/12))-((AM14-1)/12)=0,AR13+('SIP CALCULATOR'!$E$5/100)*AR13,AR13)),2))</f>
        <v>100000</v>
      </c>
      <c r="AS14">
        <f t="shared" si="10"/>
        <v>1200000</v>
      </c>
      <c r="AY14">
        <f t="shared" si="16"/>
        <v>7</v>
      </c>
      <c r="AZ14">
        <f t="shared" si="17"/>
        <v>33941721.262274995</v>
      </c>
      <c r="BA14">
        <f t="shared" si="19"/>
        <v>7</v>
      </c>
      <c r="BB14" s="110">
        <f t="shared" si="22"/>
        <v>33941721.262274995</v>
      </c>
      <c r="BC14">
        <f>$BB$8*'SIP CALCULATOR'!$E$48/100</f>
        <v>13148944.405985834</v>
      </c>
      <c r="BD14" s="110">
        <f t="shared" si="23"/>
        <v>173273.14046907637</v>
      </c>
      <c r="BF14" s="110">
        <f t="shared" si="20"/>
        <v>3434124.1221104446</v>
      </c>
      <c r="BG14">
        <f t="shared" si="21"/>
        <v>33941721.262274995</v>
      </c>
      <c r="BI14">
        <f t="shared" si="18"/>
        <v>173273.14046907637</v>
      </c>
      <c r="BL14">
        <f t="shared" si="12"/>
        <v>11</v>
      </c>
      <c r="BM14" s="110">
        <f t="shared" si="15"/>
        <v>10027533.022697367</v>
      </c>
      <c r="BO14">
        <f>('SIP CALCULATOR'!$D$32/12)/100</f>
        <v>5.0000000000000001E-3</v>
      </c>
      <c r="BP14">
        <f t="shared" si="14"/>
        <v>5515.1431624835523</v>
      </c>
      <c r="BQ14" s="110">
        <f t="shared" si="13"/>
        <v>10033048.16585985</v>
      </c>
    </row>
    <row r="15" spans="1:69" x14ac:dyDescent="0.3">
      <c r="N15">
        <f t="shared" si="3"/>
        <v>14</v>
      </c>
      <c r="O15" s="48">
        <f t="shared" ref="O15:O78" si="24">(O14+(O14*$M$4)+P15)</f>
        <v>2009040.729079755</v>
      </c>
      <c r="P15" s="3">
        <f>$P$13+($P$13*'SIP CALCULATOR'!$E$5)</f>
        <v>300000</v>
      </c>
      <c r="Q15">
        <f t="shared" si="4"/>
        <v>1800000</v>
      </c>
      <c r="R15">
        <f t="shared" si="5"/>
        <v>14</v>
      </c>
      <c r="S15">
        <f t="shared" si="7"/>
        <v>478296900000</v>
      </c>
      <c r="AD15" s="50">
        <f>$M$2*(((1+'Main Backend Calculation'!$M$4)^('Main Backend Calculation'!AH15)-1)/'Main Backend Calculation'!$M$4)*(1+$M$4)</f>
        <v>1609074.4609691733</v>
      </c>
      <c r="AF15">
        <f t="shared" ref="AF15:AF25" si="25">$AK$3*(((1+$M$4)^($AH$3)-1)/$AC$3)*(1+$AC$3)</f>
        <v>411087.20977883774</v>
      </c>
      <c r="AH15">
        <f t="shared" si="6"/>
        <v>14</v>
      </c>
      <c r="AI15" s="60">
        <f t="shared" si="2"/>
        <v>2020161.6707480112</v>
      </c>
      <c r="AK15" s="50">
        <f>AK14*'SIP CALCULATOR'!$E$5+(AK14)</f>
        <v>106288200000</v>
      </c>
      <c r="AM15" s="47">
        <f>IF('SIP CALCULATOR'!$E$6&gt;'Main Backend Calculation'!AM14,AM14+1,"")</f>
        <v>13</v>
      </c>
      <c r="AN15">
        <f>IF(AM14="","",AP14+AR15)</f>
        <v>1455361.9902478231</v>
      </c>
      <c r="AO15" s="67">
        <f>IF(AM15="","",AN15*AQ15/100)</f>
        <v>26729.532450975814</v>
      </c>
      <c r="AP15" s="67">
        <f t="shared" si="9"/>
        <v>1482091.5226987989</v>
      </c>
      <c r="AQ15" s="68">
        <f>IF(AM15="","",('SIP CALCULATOR'!$E$7/12)*100)</f>
        <v>1.8366243333333334</v>
      </c>
      <c r="AR15" s="69">
        <f>IF(AM15="","",ROUND(IF(((AM15-1)/12)=0,'SIP CALCULATOR'!$E$4,IF(INT(((AM15-1)/12))-((AM15-1)/12)=0,AR14+('SIP CALCULATOR'!$E$5/100)*AR14,AR14)),2))</f>
        <v>102000</v>
      </c>
      <c r="AS15" s="46">
        <f t="shared" si="10"/>
        <v>1302000</v>
      </c>
      <c r="AY15">
        <f t="shared" si="16"/>
        <v>8</v>
      </c>
      <c r="AZ15">
        <f t="shared" si="17"/>
        <v>20966049.996758241</v>
      </c>
      <c r="BA15">
        <f t="shared" si="19"/>
        <v>8</v>
      </c>
      <c r="BB15" s="110">
        <f t="shared" si="22"/>
        <v>20966049.996758241</v>
      </c>
      <c r="BC15">
        <f>$BB$8*'SIP CALCULATOR'!$E$48/100</f>
        <v>13148944.405985834</v>
      </c>
      <c r="BD15" s="110">
        <f t="shared" si="23"/>
        <v>65142.546589770063</v>
      </c>
      <c r="BF15" s="110">
        <f t="shared" si="20"/>
        <v>3499266.6687002145</v>
      </c>
      <c r="BG15">
        <f t="shared" si="21"/>
        <v>20966049.996758241</v>
      </c>
      <c r="BI15">
        <f t="shared" si="18"/>
        <v>65142.546589770063</v>
      </c>
      <c r="BL15">
        <f t="shared" si="12"/>
        <v>12</v>
      </c>
      <c r="BM15" s="110">
        <f t="shared" si="15"/>
        <v>10033048.16585985</v>
      </c>
      <c r="BO15">
        <f>('SIP CALCULATOR'!$D$32/12)/100</f>
        <v>5.0000000000000001E-3</v>
      </c>
      <c r="BP15">
        <f t="shared" si="14"/>
        <v>6019.8288995159101</v>
      </c>
      <c r="BQ15" s="110">
        <f t="shared" si="13"/>
        <v>10039067.994759366</v>
      </c>
    </row>
    <row r="16" spans="1:69" x14ac:dyDescent="0.3">
      <c r="A16" t="s">
        <v>100</v>
      </c>
      <c r="N16">
        <f t="shared" si="3"/>
        <v>15</v>
      </c>
      <c r="O16" s="48">
        <f t="shared" si="24"/>
        <v>2345939.2599766115</v>
      </c>
      <c r="P16" s="3">
        <f>$P$13+($P$13*'SIP CALCULATOR'!$E$5)</f>
        <v>300000</v>
      </c>
      <c r="Q16">
        <f t="shared" si="4"/>
        <v>2100000</v>
      </c>
      <c r="R16">
        <f t="shared" si="5"/>
        <v>15</v>
      </c>
      <c r="S16">
        <f t="shared" si="7"/>
        <v>1434890700000</v>
      </c>
      <c r="Y16">
        <f>O14-O13</f>
        <v>324856.17563097598</v>
      </c>
      <c r="AD16" s="50">
        <f>$M$2*(((1+'Main Backend Calculation'!$M$4)^('Main Backend Calculation'!AH16)-1)/'Main Backend Calculation'!$M$4)*(1+$M$4)</f>
        <v>1740463.7383941181</v>
      </c>
      <c r="AF16">
        <f t="shared" si="25"/>
        <v>411087.20977883774</v>
      </c>
      <c r="AH16">
        <f t="shared" si="6"/>
        <v>15</v>
      </c>
      <c r="AI16" s="60">
        <f t="shared" si="2"/>
        <v>2151550.9481729558</v>
      </c>
      <c r="AK16" s="50">
        <f>AK15*'SIP CALCULATOR'!$E$5+(AK15)</f>
        <v>318864600000</v>
      </c>
      <c r="AM16" s="36">
        <f>IF('SIP CALCULATOR'!$E$6&gt;'Main Backend Calculation'!AM15,AM15+1,"")</f>
        <v>14</v>
      </c>
      <c r="AN16">
        <f t="shared" si="11"/>
        <v>1584091.5226987989</v>
      </c>
      <c r="AO16" s="49">
        <f t="shared" si="8"/>
        <v>29093.810368156664</v>
      </c>
      <c r="AP16" s="49">
        <f t="shared" si="9"/>
        <v>1613185.3330669557</v>
      </c>
      <c r="AQ16" s="66">
        <f>IF(AM16="","",('SIP CALCULATOR'!$E$7/12)*100)</f>
        <v>1.8366243333333334</v>
      </c>
      <c r="AR16" s="62">
        <f>IF(AM16="","",ROUND(IF(((AM16-1)/12)=0,'SIP CALCULATOR'!$E$4,IF(INT(((AM16-1)/12))-((AM16-1)/12)=0,AR15+('SIP CALCULATOR'!$E$5/100)*AR15,AR15)),2))</f>
        <v>102000</v>
      </c>
      <c r="AS16">
        <f t="shared" si="10"/>
        <v>1404000</v>
      </c>
      <c r="AY16">
        <f t="shared" si="16"/>
        <v>9</v>
      </c>
      <c r="AZ16">
        <f t="shared" si="17"/>
        <v>7882248.1373621775</v>
      </c>
      <c r="BA16">
        <f t="shared" si="19"/>
        <v>9</v>
      </c>
      <c r="BB16" s="110">
        <f t="shared" si="22"/>
        <v>7882248.1373621775</v>
      </c>
      <c r="BC16">
        <f>$BB$8*'SIP CALCULATOR'!$E$48/100</f>
        <v>13148944.405985834</v>
      </c>
      <c r="BD16" s="110">
        <f t="shared" si="23"/>
        <v>-43889.135571863808</v>
      </c>
      <c r="BF16" s="110">
        <f t="shared" si="20"/>
        <v>3455377.5331283505</v>
      </c>
      <c r="BG16">
        <f t="shared" si="21"/>
        <v>7882248.1373621775</v>
      </c>
      <c r="BI16" t="str">
        <f t="shared" si="18"/>
        <v>-</v>
      </c>
      <c r="BL16">
        <f t="shared" si="12"/>
        <v>13</v>
      </c>
      <c r="BM16" s="110">
        <f t="shared" si="15"/>
        <v>10039067.994759366</v>
      </c>
      <c r="BO16">
        <f>('SIP CALCULATOR'!$D$32/12)/100</f>
        <v>5.0000000000000001E-3</v>
      </c>
      <c r="BP16">
        <f t="shared" si="14"/>
        <v>6525.3941965935883</v>
      </c>
      <c r="BQ16" s="110">
        <f t="shared" si="13"/>
        <v>10045593.38895596</v>
      </c>
    </row>
    <row r="17" spans="1:69" x14ac:dyDescent="0.3">
      <c r="N17">
        <f t="shared" si="3"/>
        <v>16</v>
      </c>
      <c r="O17" s="48">
        <f t="shared" si="24"/>
        <v>2689025.351270562</v>
      </c>
      <c r="P17" s="3">
        <f>$P$13+($P$13*'SIP CALCULATOR'!$E$5)</f>
        <v>300000</v>
      </c>
      <c r="Q17">
        <f t="shared" si="4"/>
        <v>2400000</v>
      </c>
      <c r="R17">
        <f t="shared" si="5"/>
        <v>16</v>
      </c>
      <c r="S17">
        <f t="shared" si="7"/>
        <v>4304672100000</v>
      </c>
      <c r="AD17" s="50">
        <f>$M$2*(((1+'Main Backend Calculation'!$M$4)^('Main Backend Calculation'!AH17)-1)/'Main Backend Calculation'!$M$4)*(1+$M$4)</f>
        <v>1874266.1432596429</v>
      </c>
      <c r="AF17">
        <f t="shared" si="25"/>
        <v>411087.20977883774</v>
      </c>
      <c r="AH17">
        <f t="shared" si="6"/>
        <v>16</v>
      </c>
      <c r="AI17" s="60">
        <f t="shared" si="2"/>
        <v>2285353.3530384805</v>
      </c>
      <c r="AK17" s="50">
        <f>AK16*'SIP CALCULATOR'!$E$5+(AK16)</f>
        <v>956593800000</v>
      </c>
      <c r="AM17" s="36">
        <f>IF('SIP CALCULATOR'!$E$6&gt;'Main Backend Calculation'!AM16,AM16+1,"")</f>
        <v>15</v>
      </c>
      <c r="AN17">
        <f t="shared" si="11"/>
        <v>1715185.3330669557</v>
      </c>
      <c r="AO17" s="49">
        <f t="shared" si="8"/>
        <v>31501.511188872089</v>
      </c>
      <c r="AP17" s="49">
        <f t="shared" si="9"/>
        <v>1746686.8442558278</v>
      </c>
      <c r="AQ17" s="66">
        <f>IF(AM17="","",('SIP CALCULATOR'!$E$7/12)*100)</f>
        <v>1.8366243333333334</v>
      </c>
      <c r="AR17" s="62">
        <f>IF(AM17="","",ROUND(IF(((AM17-1)/12)=0,'SIP CALCULATOR'!$E$4,IF(INT(((AM17-1)/12))-((AM17-1)/12)=0,AR16+('SIP CALCULATOR'!$E$5/100)*AR16,AR16)),2))</f>
        <v>102000</v>
      </c>
      <c r="AS17">
        <f t="shared" si="10"/>
        <v>1506000</v>
      </c>
      <c r="AY17">
        <f t="shared" si="16"/>
        <v>10</v>
      </c>
      <c r="AZ17">
        <f t="shared" si="17"/>
        <v>0</v>
      </c>
      <c r="BA17">
        <f t="shared" si="19"/>
        <v>10</v>
      </c>
      <c r="BB17" s="110">
        <f t="shared" si="22"/>
        <v>-5310585.4041955201</v>
      </c>
      <c r="BC17">
        <f>$BB$8*'SIP CALCULATOR'!$E$48/100</f>
        <v>13148944.405985834</v>
      </c>
      <c r="BD17" s="110">
        <f t="shared" si="23"/>
        <v>-153829.41508484463</v>
      </c>
      <c r="BF17" s="110">
        <f t="shared" si="20"/>
        <v>3301548.1180435061</v>
      </c>
      <c r="BG17" t="str">
        <f t="shared" si="21"/>
        <v>-</v>
      </c>
      <c r="BI17" t="str">
        <f t="shared" si="18"/>
        <v>-</v>
      </c>
      <c r="BL17">
        <f t="shared" si="12"/>
        <v>14</v>
      </c>
      <c r="BM17" s="110">
        <f t="shared" si="15"/>
        <v>10045593.38895596</v>
      </c>
      <c r="BO17">
        <f>('SIP CALCULATOR'!$D$32/12)/100</f>
        <v>5.0000000000000001E-3</v>
      </c>
      <c r="BP17">
        <f t="shared" si="14"/>
        <v>7031.9153722691726</v>
      </c>
      <c r="BQ17" s="110">
        <f t="shared" si="13"/>
        <v>10052625.304328229</v>
      </c>
    </row>
    <row r="18" spans="1:69" x14ac:dyDescent="0.3">
      <c r="A18" t="s">
        <v>101</v>
      </c>
      <c r="L18">
        <f>1000*(((1+0.01)^(12)-1)/0.01)*(1+0.01)</f>
        <v>12809.328043328946</v>
      </c>
      <c r="N18">
        <f t="shared" si="3"/>
        <v>17</v>
      </c>
      <c r="O18" s="48">
        <f t="shared" si="24"/>
        <v>3038412.6452014991</v>
      </c>
      <c r="P18" s="3">
        <f>$P$13+($P$13*'SIP CALCULATOR'!$E$5)</f>
        <v>300000</v>
      </c>
      <c r="Q18">
        <f t="shared" si="4"/>
        <v>2700000</v>
      </c>
      <c r="R18">
        <f t="shared" si="5"/>
        <v>17</v>
      </c>
      <c r="S18">
        <f t="shared" si="7"/>
        <v>12914016300000</v>
      </c>
      <c r="AD18" s="50">
        <f>$M$2*(((1+'Main Backend Calculation'!$M$4)^('Main Backend Calculation'!AH18)-1)/'Main Backend Calculation'!$M$4)*(1+$M$4)</f>
        <v>2010525.995651511</v>
      </c>
      <c r="AF18">
        <f t="shared" si="25"/>
        <v>411087.20977883774</v>
      </c>
      <c r="AH18">
        <f t="shared" si="6"/>
        <v>17</v>
      </c>
      <c r="AI18" s="60">
        <f t="shared" si="2"/>
        <v>2421613.2054303489</v>
      </c>
      <c r="AK18" s="50">
        <f>AK17*'SIP CALCULATOR'!$E$5+(AK17)</f>
        <v>2869781400000</v>
      </c>
      <c r="AM18" s="36">
        <f>IF('SIP CALCULATOR'!$E$6&gt;'Main Backend Calculation'!AM17,AM17+1,"")</f>
        <v>16</v>
      </c>
      <c r="AN18">
        <f t="shared" si="11"/>
        <v>1848686.8442558278</v>
      </c>
      <c r="AO18" s="49">
        <f t="shared" si="8"/>
        <v>33953.432428734639</v>
      </c>
      <c r="AP18" s="49">
        <f t="shared" si="9"/>
        <v>1882640.2766845624</v>
      </c>
      <c r="AQ18" s="66">
        <f>IF(AM18="","",('SIP CALCULATOR'!$E$7/12)*100)</f>
        <v>1.8366243333333334</v>
      </c>
      <c r="AR18" s="62">
        <f>IF(AM18="","",ROUND(IF(((AM18-1)/12)=0,'SIP CALCULATOR'!$E$4,IF(INT(((AM18-1)/12))-((AM18-1)/12)=0,AR17+('SIP CALCULATOR'!$E$5/100)*AR17,AR17)),2))</f>
        <v>102000</v>
      </c>
      <c r="AS18">
        <f t="shared" si="10"/>
        <v>1608000</v>
      </c>
      <c r="AY18">
        <f t="shared" si="16"/>
        <v>11</v>
      </c>
      <c r="AZ18">
        <f t="shared" si="17"/>
        <v>0</v>
      </c>
      <c r="BA18">
        <f t="shared" si="19"/>
        <v>11</v>
      </c>
      <c r="BB18" s="110">
        <f t="shared" si="22"/>
        <v>-18613359.2252662</v>
      </c>
      <c r="BC18">
        <f>$BB$8*'SIP CALCULATOR'!$E$48/100</f>
        <v>13148944.405985834</v>
      </c>
      <c r="BD18" s="110">
        <f t="shared" si="23"/>
        <v>-264685.86359376699</v>
      </c>
      <c r="BF18" s="110">
        <f>BF17+BD18</f>
        <v>3036862.2544497391</v>
      </c>
      <c r="BG18" t="str">
        <f t="shared" si="21"/>
        <v>-</v>
      </c>
      <c r="BI18" t="str">
        <f t="shared" si="18"/>
        <v>-</v>
      </c>
      <c r="BL18">
        <f t="shared" si="12"/>
        <v>15</v>
      </c>
      <c r="BM18" s="110">
        <f t="shared" si="15"/>
        <v>10052625.304328229</v>
      </c>
      <c r="BO18">
        <f>('SIP CALCULATOR'!$D$32/12)/100</f>
        <v>5.0000000000000001E-3</v>
      </c>
      <c r="BP18">
        <f t="shared" si="14"/>
        <v>7539.4689782461719</v>
      </c>
      <c r="BQ18" s="110">
        <f t="shared" si="13"/>
        <v>10060164.773306476</v>
      </c>
    </row>
    <row r="19" spans="1:69" x14ac:dyDescent="0.3">
      <c r="N19">
        <f t="shared" si="3"/>
        <v>18</v>
      </c>
      <c r="O19" s="48">
        <f t="shared" si="24"/>
        <v>3394216.8711903468</v>
      </c>
      <c r="P19" s="3">
        <f>$P$13+($P$13*'SIP CALCULATOR'!$E$5)</f>
        <v>300000</v>
      </c>
      <c r="Q19">
        <f t="shared" si="4"/>
        <v>3000000</v>
      </c>
      <c r="R19">
        <f t="shared" si="5"/>
        <v>18</v>
      </c>
      <c r="S19">
        <f t="shared" si="7"/>
        <v>38742048900000</v>
      </c>
      <c r="V19" s="171" t="s">
        <v>145</v>
      </c>
      <c r="W19" s="171"/>
      <c r="X19" s="171"/>
      <c r="AD19" s="50">
        <f>$M$2*(((1+'Main Backend Calculation'!$M$4)^('Main Backend Calculation'!AH19)-1)/'Main Backend Calculation'!$M$4)*(1+$M$4)</f>
        <v>2149288.429648974</v>
      </c>
      <c r="AF19">
        <f t="shared" si="25"/>
        <v>411087.20977883774</v>
      </c>
      <c r="AH19">
        <f t="shared" si="6"/>
        <v>18</v>
      </c>
      <c r="AI19" s="60">
        <f t="shared" si="2"/>
        <v>2560375.6394278118</v>
      </c>
      <c r="AK19" s="50">
        <f>AK18*'SIP CALCULATOR'!$E$5+(AK18)</f>
        <v>8609344200000</v>
      </c>
      <c r="AM19" s="36">
        <f>IF('SIP CALCULATOR'!$E$6&gt;'Main Backend Calculation'!AM18,AM18+1,"")</f>
        <v>17</v>
      </c>
      <c r="AN19">
        <f t="shared" si="11"/>
        <v>1984640.2766845624</v>
      </c>
      <c r="AO19" s="49">
        <f t="shared" si="8"/>
        <v>36450.386250722666</v>
      </c>
      <c r="AP19" s="49">
        <f t="shared" si="9"/>
        <v>2021090.6629352851</v>
      </c>
      <c r="AQ19" s="66">
        <f>IF(AM19="","",('SIP CALCULATOR'!$E$7/12)*100)</f>
        <v>1.8366243333333334</v>
      </c>
      <c r="AR19" s="62">
        <f>IF(AM19="","",ROUND(IF(((AM19-1)/12)=0,'SIP CALCULATOR'!$E$4,IF(INT(((AM19-1)/12))-((AM19-1)/12)=0,AR18+('SIP CALCULATOR'!$E$5/100)*AR18,AR18)),2))</f>
        <v>102000</v>
      </c>
      <c r="AS19">
        <f t="shared" si="10"/>
        <v>1710000</v>
      </c>
      <c r="AY19">
        <f t="shared" si="16"/>
        <v>12</v>
      </c>
      <c r="AZ19">
        <f t="shared" si="17"/>
        <v>0</v>
      </c>
      <c r="BA19">
        <f t="shared" si="19"/>
        <v>12</v>
      </c>
      <c r="BB19" s="110">
        <f t="shared" si="22"/>
        <v>-32026989.494845804</v>
      </c>
      <c r="BC19">
        <f>$BB$8*'SIP CALCULATOR'!$E$48/100</f>
        <v>13148944.405985834</v>
      </c>
      <c r="BD19" s="110">
        <f t="shared" si="23"/>
        <v>-376466.11584026366</v>
      </c>
      <c r="BF19" s="110">
        <f t="shared" si="20"/>
        <v>2660396.1386094755</v>
      </c>
      <c r="BG19" t="str">
        <f t="shared" si="21"/>
        <v>-</v>
      </c>
      <c r="BI19" t="str">
        <f t="shared" si="18"/>
        <v>-</v>
      </c>
      <c r="BL19">
        <f t="shared" si="12"/>
        <v>16</v>
      </c>
      <c r="BM19" s="110">
        <f t="shared" si="15"/>
        <v>10060164.773306476</v>
      </c>
      <c r="BO19">
        <f>('SIP CALCULATOR'!$D$32/12)/100</f>
        <v>5.0000000000000001E-3</v>
      </c>
      <c r="BP19">
        <f t="shared" si="14"/>
        <v>8048.1318186451808</v>
      </c>
      <c r="BQ19" s="110">
        <f t="shared" si="13"/>
        <v>10068212.905125121</v>
      </c>
    </row>
    <row r="20" spans="1:69" x14ac:dyDescent="0.3">
      <c r="N20">
        <f t="shared" si="3"/>
        <v>19</v>
      </c>
      <c r="O20" s="48">
        <f t="shared" si="24"/>
        <v>3756555.8841727339</v>
      </c>
      <c r="P20" s="3">
        <f>$P$13+($P$13*'SIP CALCULATOR'!$E$5)</f>
        <v>300000</v>
      </c>
      <c r="Q20">
        <f t="shared" si="4"/>
        <v>3300000</v>
      </c>
      <c r="R20">
        <f>1+R19</f>
        <v>19</v>
      </c>
      <c r="S20">
        <f t="shared" si="7"/>
        <v>116226146700000</v>
      </c>
      <c r="V20" s="3" t="s">
        <v>146</v>
      </c>
      <c r="W20" s="3" t="s">
        <v>147</v>
      </c>
      <c r="X20" s="3" t="s">
        <v>162</v>
      </c>
      <c r="AD20" s="50">
        <f>$M$2*(((1+'Main Backend Calculation'!$M$4)^('Main Backend Calculation'!AH20)-1)/'Main Backend Calculation'!$M$4)*(1+$M$4)</f>
        <v>2290599.4082747572</v>
      </c>
      <c r="AF20">
        <f t="shared" si="25"/>
        <v>411087.20977883774</v>
      </c>
      <c r="AH20">
        <f t="shared" si="6"/>
        <v>19</v>
      </c>
      <c r="AI20" s="60">
        <f t="shared" si="2"/>
        <v>2701686.6180535951</v>
      </c>
      <c r="AK20" s="50">
        <f>AK19*'SIP CALCULATOR'!$E$5+(AK19)</f>
        <v>25828032600000</v>
      </c>
      <c r="AM20" s="36">
        <f>IF('SIP CALCULATOR'!$E$6&gt;'Main Backend Calculation'!AM19,AM19+1,"")</f>
        <v>18</v>
      </c>
      <c r="AN20">
        <f t="shared" si="11"/>
        <v>2123090.6629352849</v>
      </c>
      <c r="AO20" s="49">
        <f t="shared" si="8"/>
        <v>38993.199734197427</v>
      </c>
      <c r="AP20" s="49">
        <f t="shared" si="9"/>
        <v>2162083.8626694824</v>
      </c>
      <c r="AQ20" s="66">
        <f>IF(AM20="","",('SIP CALCULATOR'!$E$7/12)*100)</f>
        <v>1.8366243333333334</v>
      </c>
      <c r="AR20" s="62">
        <f>IF(AM20="","",ROUND(IF(((AM20-1)/12)=0,'SIP CALCULATOR'!$E$4,IF(INT(((AM20-1)/12))-((AM20-1)/12)=0,AR19+('SIP CALCULATOR'!$E$5/100)*AR19,AR19)),2))</f>
        <v>102000</v>
      </c>
      <c r="AS20">
        <f t="shared" si="10"/>
        <v>1812000</v>
      </c>
      <c r="AY20">
        <f t="shared" si="16"/>
        <v>13</v>
      </c>
      <c r="AZ20">
        <f t="shared" si="17"/>
        <v>0</v>
      </c>
      <c r="BA20">
        <f t="shared" si="19"/>
        <v>13</v>
      </c>
      <c r="BB20" s="110">
        <f t="shared" si="22"/>
        <v>-45552400.016671903</v>
      </c>
      <c r="BC20">
        <f>$BB$8*'SIP CALCULATOR'!$E$48/100</f>
        <v>13148944.405985834</v>
      </c>
      <c r="BD20" s="110">
        <f t="shared" si="23"/>
        <v>-489177.87018881447</v>
      </c>
      <c r="BF20" s="110">
        <f t="shared" si="20"/>
        <v>2171218.2684206609</v>
      </c>
      <c r="BG20" t="str">
        <f t="shared" si="21"/>
        <v>-</v>
      </c>
      <c r="BI20" t="str">
        <f t="shared" si="18"/>
        <v>-</v>
      </c>
      <c r="BL20">
        <f t="shared" si="12"/>
        <v>17</v>
      </c>
      <c r="BM20" s="110">
        <f t="shared" si="15"/>
        <v>10068212.905125121</v>
      </c>
      <c r="BO20">
        <f>('SIP CALCULATOR'!$D$32/12)/100</f>
        <v>5.0000000000000001E-3</v>
      </c>
      <c r="BP20">
        <f t="shared" si="14"/>
        <v>8557.9809693563511</v>
      </c>
      <c r="BQ20" s="110">
        <f t="shared" si="13"/>
        <v>10076770.886094477</v>
      </c>
    </row>
    <row r="21" spans="1:69" x14ac:dyDescent="0.3">
      <c r="N21">
        <f t="shared" si="3"/>
        <v>20</v>
      </c>
      <c r="O21" s="48">
        <f t="shared" si="24"/>
        <v>4125549.7036367157</v>
      </c>
      <c r="P21" s="3">
        <f>$P$13+($P$13*'SIP CALCULATOR'!$E$5)</f>
        <v>300000</v>
      </c>
      <c r="Q21">
        <f t="shared" si="4"/>
        <v>3600000</v>
      </c>
      <c r="R21">
        <f t="shared" si="5"/>
        <v>20</v>
      </c>
      <c r="S21">
        <f t="shared" si="7"/>
        <v>348678440100000</v>
      </c>
      <c r="V21" s="3">
        <f>AM38</f>
        <v>36</v>
      </c>
      <c r="W21" s="49">
        <f>VLOOKUP(V21,$AM$3:$AP$722,4,0)/10000000</f>
        <v>0.52200429757494982</v>
      </c>
      <c r="X21" s="65">
        <f>VLOOKUP(V21,$AM$3:$AS$722,7,0)/10000000</f>
        <v>0.36724800000000002</v>
      </c>
      <c r="Y21" s="41"/>
      <c r="AD21" s="50">
        <f>$M$2*(((1+'Main Backend Calculation'!$M$4)^('Main Backend Calculation'!AH21)-1)/'Main Backend Calculation'!$M$4)*(1+$M$4)</f>
        <v>2434505.7387196552</v>
      </c>
      <c r="AF21">
        <f t="shared" si="25"/>
        <v>411087.20977883774</v>
      </c>
      <c r="AH21">
        <f t="shared" si="6"/>
        <v>20</v>
      </c>
      <c r="AI21" s="60">
        <f t="shared" si="2"/>
        <v>2845592.9484984931</v>
      </c>
      <c r="AK21" s="50">
        <f>AK20*'SIP CALCULATOR'!$E$5+(AK20)</f>
        <v>77484097800000</v>
      </c>
      <c r="AM21" s="36">
        <f>IF('SIP CALCULATOR'!$E$6&gt;'Main Backend Calculation'!AM20,AM20+1,"")</f>
        <v>19</v>
      </c>
      <c r="AN21">
        <f t="shared" si="11"/>
        <v>2264083.8626694824</v>
      </c>
      <c r="AO21" s="49">
        <f t="shared" si="8"/>
        <v>41582.715148860967</v>
      </c>
      <c r="AP21" s="49">
        <f t="shared" si="9"/>
        <v>2305666.5778183434</v>
      </c>
      <c r="AQ21" s="66">
        <f>IF(AM21="","",('SIP CALCULATOR'!$E$7/12)*100)</f>
        <v>1.8366243333333334</v>
      </c>
      <c r="AR21" s="62">
        <f>IF(AM21="","",ROUND(IF(((AM21-1)/12)=0,'SIP CALCULATOR'!$E$4,IF(INT(((AM21-1)/12))-((AM21-1)/12)=0,AR20+('SIP CALCULATOR'!$E$5/100)*AR20,AR20)),2))</f>
        <v>102000</v>
      </c>
      <c r="AS21">
        <f t="shared" si="10"/>
        <v>1914000</v>
      </c>
      <c r="AY21">
        <f t="shared" si="16"/>
        <v>14</v>
      </c>
      <c r="AZ21">
        <f t="shared" si="17"/>
        <v>0</v>
      </c>
      <c r="BA21">
        <f t="shared" si="19"/>
        <v>14</v>
      </c>
      <c r="BB21" s="110">
        <f t="shared" si="22"/>
        <v>-59190522.292846553</v>
      </c>
      <c r="BC21">
        <f>$BB$8*'SIP CALCULATOR'!$E$48/100</f>
        <v>13148944.405985834</v>
      </c>
      <c r="BD21" s="110">
        <f t="shared" si="23"/>
        <v>-602828.88915693667</v>
      </c>
      <c r="BF21" s="110">
        <f t="shared" si="20"/>
        <v>1568389.3792637242</v>
      </c>
      <c r="BG21" t="str">
        <f t="shared" si="21"/>
        <v>-</v>
      </c>
      <c r="BI21" t="str">
        <f t="shared" si="18"/>
        <v>-</v>
      </c>
      <c r="BL21">
        <f t="shared" si="12"/>
        <v>18</v>
      </c>
      <c r="BM21" s="110">
        <f t="shared" si="15"/>
        <v>10076770.886094477</v>
      </c>
      <c r="BO21">
        <f>('SIP CALCULATOR'!$D$32/12)/100</f>
        <v>5.0000000000000001E-3</v>
      </c>
      <c r="BP21">
        <f t="shared" si="14"/>
        <v>9069.0937974850294</v>
      </c>
      <c r="BQ21" s="110">
        <f t="shared" si="13"/>
        <v>10085839.979891961</v>
      </c>
    </row>
    <row r="22" spans="1:69" x14ac:dyDescent="0.3">
      <c r="N22">
        <f t="shared" si="3"/>
        <v>21</v>
      </c>
      <c r="O22" s="48">
        <f t="shared" si="24"/>
        <v>4501320.5533774691</v>
      </c>
      <c r="P22" s="3">
        <f>$P$13+($P$13*'SIP CALCULATOR'!$E$5)</f>
        <v>300000</v>
      </c>
      <c r="Q22">
        <f t="shared" si="4"/>
        <v>3900000</v>
      </c>
      <c r="R22">
        <f t="shared" si="5"/>
        <v>21</v>
      </c>
      <c r="S22">
        <f t="shared" si="7"/>
        <v>1046035320300000</v>
      </c>
      <c r="V22" s="3">
        <f>AM62</f>
        <v>60</v>
      </c>
      <c r="W22" s="49">
        <f t="shared" ref="W22:W23" si="26">VLOOKUP(V22,$AM$3:$AP$722,4,0)/10000000</f>
        <v>1.1330896725943511</v>
      </c>
      <c r="X22" s="65">
        <f t="shared" ref="X22:X23" si="27">VLOOKUP(V22,$AM$3:$AS$722,7,0)/10000000</f>
        <v>0.62448482399999949</v>
      </c>
      <c r="AD22" s="50">
        <f>$M$2*(((1+'Main Backend Calculation'!$M$4)^('Main Backend Calculation'!AH22)-1)/'Main Backend Calculation'!$M$4)*(1+$M$4)</f>
        <v>2581055.0878467108</v>
      </c>
      <c r="AF22">
        <f t="shared" si="25"/>
        <v>411087.20977883774</v>
      </c>
      <c r="AH22">
        <f t="shared" si="6"/>
        <v>21</v>
      </c>
      <c r="AI22" s="60">
        <f t="shared" si="2"/>
        <v>2992142.2976255487</v>
      </c>
      <c r="AK22" s="50">
        <f>AK21*'SIP CALCULATOR'!$E$5+(AK21)</f>
        <v>232452293400000</v>
      </c>
      <c r="AM22" s="36">
        <f>IF('SIP CALCULATOR'!$E$6&gt;'Main Backend Calculation'!AM21,AM21+1,"")</f>
        <v>20</v>
      </c>
      <c r="AN22">
        <f t="shared" si="11"/>
        <v>2407666.5778183434</v>
      </c>
      <c r="AO22" s="49">
        <f t="shared" si="8"/>
        <v>44219.790233745633</v>
      </c>
      <c r="AP22" s="49">
        <f t="shared" si="9"/>
        <v>2451886.3680520891</v>
      </c>
      <c r="AQ22" s="66">
        <f>IF(AM22="","",('SIP CALCULATOR'!$E$7/12)*100)</f>
        <v>1.8366243333333334</v>
      </c>
      <c r="AR22" s="62">
        <f>IF(AM22="","",ROUND(IF(((AM22-1)/12)=0,'SIP CALCULATOR'!$E$4,IF(INT(((AM22-1)/12))-((AM22-1)/12)=0,AR21+('SIP CALCULATOR'!$E$5/100)*AR21,AR21)),2))</f>
        <v>102000</v>
      </c>
      <c r="AS22">
        <f t="shared" si="10"/>
        <v>2016000</v>
      </c>
      <c r="AY22">
        <f t="shared" si="16"/>
        <v>15</v>
      </c>
      <c r="AZ22">
        <f t="shared" si="17"/>
        <v>0</v>
      </c>
      <c r="BA22">
        <f t="shared" si="19"/>
        <v>15</v>
      </c>
      <c r="BB22" s="110">
        <f t="shared" si="22"/>
        <v>-72942295.58798933</v>
      </c>
      <c r="BC22">
        <f>$BB$8*'SIP CALCULATOR'!$E$48/100</f>
        <v>13148944.405985834</v>
      </c>
      <c r="BD22" s="110">
        <f t="shared" si="23"/>
        <v>-717426.9999497931</v>
      </c>
      <c r="BF22" s="110">
        <f t="shared" si="20"/>
        <v>850962.3793139311</v>
      </c>
      <c r="BG22" t="str">
        <f t="shared" si="21"/>
        <v>-</v>
      </c>
      <c r="BI22" t="str">
        <f t="shared" si="18"/>
        <v>-</v>
      </c>
      <c r="BL22">
        <f t="shared" si="12"/>
        <v>19</v>
      </c>
      <c r="BM22" s="110">
        <f t="shared" si="15"/>
        <v>10085839.979891961</v>
      </c>
      <c r="BO22">
        <f>('SIP CALCULATOR'!$D$32/12)/100</f>
        <v>5.0000000000000001E-3</v>
      </c>
      <c r="BP22">
        <f t="shared" si="14"/>
        <v>9581.5479808973632</v>
      </c>
      <c r="BQ22" s="110">
        <f t="shared" si="13"/>
        <v>10095421.527872859</v>
      </c>
    </row>
    <row r="23" spans="1:69" x14ac:dyDescent="0.3">
      <c r="N23">
        <f t="shared" si="3"/>
        <v>22</v>
      </c>
      <c r="O23" s="48">
        <f t="shared" si="24"/>
        <v>4883992.9019821342</v>
      </c>
      <c r="P23" s="3">
        <f>$P$13+($P$13*'SIP CALCULATOR'!$E$5)</f>
        <v>300000</v>
      </c>
      <c r="Q23">
        <f t="shared" si="4"/>
        <v>4200000</v>
      </c>
      <c r="R23">
        <f t="shared" si="5"/>
        <v>22</v>
      </c>
      <c r="S23">
        <f t="shared" si="7"/>
        <v>3138105960900000</v>
      </c>
      <c r="V23" s="3">
        <f>AM122</f>
        <v>120</v>
      </c>
      <c r="W23" s="49">
        <f t="shared" si="26"/>
        <v>4.6278119248746865</v>
      </c>
      <c r="X23" s="65">
        <f t="shared" si="27"/>
        <v>1.3139664960000002</v>
      </c>
      <c r="AD23" s="50">
        <f>$M$2*(((1+'Main Backend Calculation'!$M$4)^('Main Backend Calculation'!AH23)-1)/'Main Backend Calculation'!$M$4)*(1+$M$4)</f>
        <v>2730295.9979801755</v>
      </c>
      <c r="AF23">
        <f t="shared" si="25"/>
        <v>411087.20977883774</v>
      </c>
      <c r="AH23">
        <f t="shared" si="6"/>
        <v>22</v>
      </c>
      <c r="AI23" s="60">
        <f t="shared" si="2"/>
        <v>3141383.2077590134</v>
      </c>
      <c r="AK23" s="50">
        <f>AK22*'SIP CALCULATOR'!$E$5+(AK22)</f>
        <v>697356880200000</v>
      </c>
      <c r="AM23" s="36">
        <f>IF('SIP CALCULATOR'!$E$6&gt;'Main Backend Calculation'!AM22,AM22+1,"")</f>
        <v>21</v>
      </c>
      <c r="AN23">
        <f t="shared" si="11"/>
        <v>2553886.3680520891</v>
      </c>
      <c r="AO23" s="49">
        <f t="shared" si="8"/>
        <v>46905.298481327569</v>
      </c>
      <c r="AP23" s="49">
        <f t="shared" si="9"/>
        <v>2600791.6665334166</v>
      </c>
      <c r="AQ23" s="66">
        <f>IF(AM23="","",('SIP CALCULATOR'!$E$7/12)*100)</f>
        <v>1.8366243333333334</v>
      </c>
      <c r="AR23" s="62">
        <f>IF(AM23="","",ROUND(IF(((AM23-1)/12)=0,'SIP CALCULATOR'!$E$4,IF(INT(((AM23-1)/12))-((AM23-1)/12)=0,AR22+('SIP CALCULATOR'!$E$5/100)*AR22,AR22)),2))</f>
        <v>102000</v>
      </c>
      <c r="AS23">
        <f t="shared" si="10"/>
        <v>2118000</v>
      </c>
      <c r="AY23">
        <f t="shared" si="16"/>
        <v>16</v>
      </c>
      <c r="AZ23">
        <f t="shared" si="17"/>
        <v>0</v>
      </c>
      <c r="BA23">
        <f t="shared" si="19"/>
        <v>16</v>
      </c>
      <c r="BB23" s="110">
        <f t="shared" si="22"/>
        <v>-86808666.99392496</v>
      </c>
      <c r="BC23">
        <f>$BB$8*'SIP CALCULATOR'!$E$48/100</f>
        <v>13148944.405985834</v>
      </c>
      <c r="BD23" s="110">
        <f t="shared" si="23"/>
        <v>-832980.09499925654</v>
      </c>
      <c r="BF23" s="110">
        <f t="shared" si="20"/>
        <v>17982.284314674558</v>
      </c>
      <c r="BG23" t="str">
        <f t="shared" si="21"/>
        <v>-</v>
      </c>
      <c r="BI23" t="str">
        <f t="shared" si="18"/>
        <v>-</v>
      </c>
      <c r="BL23">
        <f t="shared" si="12"/>
        <v>20</v>
      </c>
      <c r="BM23" s="110">
        <f t="shared" si="15"/>
        <v>10095421.527872859</v>
      </c>
      <c r="BO23">
        <f>('SIP CALCULATOR'!$D$32/12)/100</f>
        <v>5.0000000000000001E-3</v>
      </c>
      <c r="BP23">
        <f t="shared" si="14"/>
        <v>10095.421527872859</v>
      </c>
      <c r="BQ23" s="110">
        <f t="shared" si="13"/>
        <v>10105516.949400732</v>
      </c>
    </row>
    <row r="24" spans="1:69" x14ac:dyDescent="0.3">
      <c r="N24">
        <f t="shared" si="3"/>
        <v>23</v>
      </c>
      <c r="O24" s="48">
        <f t="shared" si="24"/>
        <v>5273693.5040582111</v>
      </c>
      <c r="P24" s="3">
        <f>$P$13+($P$13*'SIP CALCULATOR'!$E$5)</f>
        <v>300000</v>
      </c>
      <c r="Q24">
        <f t="shared" si="4"/>
        <v>4500000</v>
      </c>
      <c r="R24">
        <f>1+R23</f>
        <v>23</v>
      </c>
      <c r="S24">
        <f t="shared" si="7"/>
        <v>9414317882700000</v>
      </c>
      <c r="AD24" s="50">
        <f>$M$2*(((1+'Main Backend Calculation'!$M$4)^('Main Backend Calculation'!AH24)-1)/'Main Backend Calculation'!$M$4)*(1+$M$4)</f>
        <v>2882277.9029844385</v>
      </c>
      <c r="AF24">
        <f t="shared" si="25"/>
        <v>411087.20977883774</v>
      </c>
      <c r="AH24">
        <f t="shared" si="6"/>
        <v>23</v>
      </c>
      <c r="AI24" s="60">
        <f t="shared" si="2"/>
        <v>3293365.1127632763</v>
      </c>
      <c r="AK24" s="50">
        <f>AK23*'SIP CALCULATOR'!$E$5+(AK23)</f>
        <v>2092070640600000</v>
      </c>
      <c r="AM24" s="36">
        <f>IF('SIP CALCULATOR'!$E$6&gt;'Main Backend Calculation'!AM23,AM23+1,"")</f>
        <v>22</v>
      </c>
      <c r="AN24">
        <f t="shared" si="11"/>
        <v>2702791.6665334166</v>
      </c>
      <c r="AO24" s="49">
        <f t="shared" si="8"/>
        <v>49640.129426858257</v>
      </c>
      <c r="AP24" s="49">
        <f t="shared" si="9"/>
        <v>2752431.795960275</v>
      </c>
      <c r="AQ24" s="66">
        <f>IF(AM24="","",('SIP CALCULATOR'!$E$7/12)*100)</f>
        <v>1.8366243333333334</v>
      </c>
      <c r="AR24" s="62">
        <f>IF(AM24="","",ROUND(IF(((AM24-1)/12)=0,'SIP CALCULATOR'!$E$4,IF(INT(((AM24-1)/12))-((AM24-1)/12)=0,AR23+('SIP CALCULATOR'!$E$5/100)*AR23,AR23)),2))</f>
        <v>102000</v>
      </c>
      <c r="AS24">
        <f t="shared" si="10"/>
        <v>2220000</v>
      </c>
      <c r="AY24">
        <f t="shared" si="16"/>
        <v>17</v>
      </c>
      <c r="AZ24">
        <f t="shared" si="17"/>
        <v>0</v>
      </c>
      <c r="BA24">
        <f t="shared" si="19"/>
        <v>17</v>
      </c>
      <c r="BB24" s="110">
        <f t="shared" si="22"/>
        <v>-100790591.49491005</v>
      </c>
      <c r="BC24">
        <f>$BB$8*'SIP CALCULATOR'!$E$48/100</f>
        <v>13148944.405985834</v>
      </c>
      <c r="BD24" s="110">
        <f t="shared" si="23"/>
        <v>-949496.13250746566</v>
      </c>
      <c r="BF24" s="110">
        <f t="shared" si="20"/>
        <v>-931513.84819279111</v>
      </c>
      <c r="BG24" t="str">
        <f t="shared" si="21"/>
        <v>-</v>
      </c>
      <c r="BI24" t="str">
        <f t="shared" si="18"/>
        <v>-</v>
      </c>
      <c r="BL24">
        <f t="shared" si="12"/>
        <v>21</v>
      </c>
      <c r="BM24" s="110">
        <f t="shared" si="15"/>
        <v>10105516.949400732</v>
      </c>
      <c r="BO24">
        <f>('SIP CALCULATOR'!$D$32/12)/100</f>
        <v>5.0000000000000001E-3</v>
      </c>
      <c r="BP24">
        <f t="shared" si="14"/>
        <v>10610.792796870768</v>
      </c>
      <c r="BQ24" s="110">
        <f t="shared" si="13"/>
        <v>10116127.742197603</v>
      </c>
    </row>
    <row r="25" spans="1:69" x14ac:dyDescent="0.3">
      <c r="N25">
        <f t="shared" si="3"/>
        <v>24</v>
      </c>
      <c r="O25" s="48">
        <f t="shared" si="24"/>
        <v>5670551.4422191633</v>
      </c>
      <c r="P25" s="3">
        <f>$P$13+($P$13*'SIP CALCULATOR'!$E$5)</f>
        <v>300000</v>
      </c>
      <c r="Q25">
        <f t="shared" si="4"/>
        <v>4800000</v>
      </c>
      <c r="R25">
        <f t="shared" si="5"/>
        <v>24</v>
      </c>
      <c r="S25">
        <f t="shared" si="7"/>
        <v>2.82429536481E+16</v>
      </c>
      <c r="AD25" s="50">
        <f>$M$2*(((1+'Main Backend Calculation'!$M$4)^('Main Backend Calculation'!AH25)-1)/'Main Backend Calculation'!$M$4)*(1+$M$4)</f>
        <v>3037051.1446382753</v>
      </c>
      <c r="AF25">
        <f t="shared" si="25"/>
        <v>411087.20977883774</v>
      </c>
      <c r="AH25">
        <f t="shared" si="6"/>
        <v>24</v>
      </c>
      <c r="AI25" s="60">
        <f t="shared" si="2"/>
        <v>3448138.3544171131</v>
      </c>
      <c r="AK25" s="50">
        <f>AK24*'SIP CALCULATOR'!$E$5+(AK24)</f>
        <v>6276211921800000</v>
      </c>
      <c r="AM25" s="36">
        <f>IF('SIP CALCULATOR'!$E$6&gt;'Main Backend Calculation'!AM24,AM24+1,"")</f>
        <v>23</v>
      </c>
      <c r="AN25">
        <f t="shared" si="11"/>
        <v>2854431.795960275</v>
      </c>
      <c r="AO25" s="49">
        <f t="shared" si="8"/>
        <v>52425.188943010093</v>
      </c>
      <c r="AP25" s="49">
        <f t="shared" si="9"/>
        <v>2906856.9849032853</v>
      </c>
      <c r="AQ25" s="66">
        <f>IF(AM25="","",('SIP CALCULATOR'!$E$7/12)*100)</f>
        <v>1.8366243333333334</v>
      </c>
      <c r="AR25" s="62">
        <f>IF(AM25="","",ROUND(IF(((AM25-1)/12)=0,'SIP CALCULATOR'!$E$4,IF(INT(((AM25-1)/12))-((AM25-1)/12)=0,AR24+('SIP CALCULATOR'!$E$5/100)*AR24,AR24)),2))</f>
        <v>102000</v>
      </c>
      <c r="AS25">
        <f t="shared" si="10"/>
        <v>2322000</v>
      </c>
      <c r="AY25">
        <f t="shared" si="16"/>
        <v>18</v>
      </c>
      <c r="AZ25">
        <f t="shared" si="17"/>
        <v>0</v>
      </c>
      <c r="BA25">
        <f t="shared" si="19"/>
        <v>18</v>
      </c>
      <c r="BB25" s="110">
        <f t="shared" si="22"/>
        <v>-114889032.03340334</v>
      </c>
      <c r="BC25">
        <f>$BB$8*'SIP CALCULATOR'!$E$48/100</f>
        <v>13148944.405985834</v>
      </c>
      <c r="BD25" s="110">
        <f t="shared" si="23"/>
        <v>-1066983.1369949097</v>
      </c>
      <c r="BF25" s="110">
        <f t="shared" si="20"/>
        <v>-1998496.9851877009</v>
      </c>
      <c r="BG25" t="str">
        <f t="shared" si="21"/>
        <v>-</v>
      </c>
      <c r="BI25" t="str">
        <f t="shared" si="18"/>
        <v>-</v>
      </c>
      <c r="BL25">
        <f t="shared" si="12"/>
        <v>22</v>
      </c>
      <c r="BM25" s="110">
        <f t="shared" si="15"/>
        <v>10116127.742197603</v>
      </c>
      <c r="BO25">
        <f>('SIP CALCULATOR'!$D$32/12)/100</f>
        <v>5.0000000000000001E-3</v>
      </c>
      <c r="BP25">
        <f t="shared" si="14"/>
        <v>11127.740516417363</v>
      </c>
      <c r="BQ25" s="110">
        <f t="shared" si="13"/>
        <v>10127255.48271402</v>
      </c>
    </row>
    <row r="26" spans="1:69" x14ac:dyDescent="0.3">
      <c r="N26">
        <f t="shared" si="3"/>
        <v>25</v>
      </c>
      <c r="O26" s="48">
        <f t="shared" si="24"/>
        <v>6674698.1698411452</v>
      </c>
      <c r="P26" s="3">
        <f>($P$25+($P$25*$M$5))</f>
        <v>900000</v>
      </c>
      <c r="Q26">
        <f t="shared" si="4"/>
        <v>5700000</v>
      </c>
      <c r="R26">
        <f t="shared" si="5"/>
        <v>25</v>
      </c>
      <c r="S26">
        <f t="shared" si="7"/>
        <v>8.47288609443E+16</v>
      </c>
      <c r="AD26" s="50">
        <f>$M$2*(((1+'Main Backend Calculation'!$M$4)^('Main Backend Calculation'!AH26)-1)/'Main Backend Calculation'!$M$4)*(1+$M$4)</f>
        <v>3194666.9893098134</v>
      </c>
      <c r="AF26">
        <f>$AK$4*(((1+$M$4)^($AH$4)-1)/$AC$3)*(1+$AC$3)</f>
        <v>1866931.7585145708</v>
      </c>
      <c r="AH26">
        <f t="shared" si="6"/>
        <v>25</v>
      </c>
      <c r="AI26" s="60">
        <f>AD26+AF26</f>
        <v>5061598.7478243839</v>
      </c>
      <c r="AK26" s="50">
        <f>AK25*'SIP CALCULATOR'!$E$5+(AK25)</f>
        <v>1.88286357654E+16</v>
      </c>
      <c r="AL26">
        <f>AF26</f>
        <v>1866931.7585145708</v>
      </c>
      <c r="AM26" s="36">
        <f>IF('SIP CALCULATOR'!$E$6&gt;'Main Backend Calculation'!AM25,AM25+1,"")</f>
        <v>24</v>
      </c>
      <c r="AN26">
        <f t="shared" si="11"/>
        <v>3008856.9849032853</v>
      </c>
      <c r="AO26" s="49">
        <f t="shared" si="8"/>
        <v>55261.399539933402</v>
      </c>
      <c r="AP26" s="49">
        <f t="shared" si="9"/>
        <v>3064118.3844432188</v>
      </c>
      <c r="AQ26" s="66">
        <f>IF(AM26="","",('SIP CALCULATOR'!$E$7/12)*100)</f>
        <v>1.8366243333333334</v>
      </c>
      <c r="AR26" s="62">
        <f>IF(AM26="","",ROUND(IF(((AM26-1)/12)=0,'SIP CALCULATOR'!$E$4,IF(INT(((AM26-1)/12))-((AM26-1)/12)=0,AR25+('SIP CALCULATOR'!$E$5/100)*AR25,AR25)),2))</f>
        <v>102000</v>
      </c>
      <c r="AS26">
        <f t="shared" si="10"/>
        <v>2424000</v>
      </c>
      <c r="AY26">
        <f t="shared" si="16"/>
        <v>19</v>
      </c>
      <c r="AZ26">
        <f t="shared" si="17"/>
        <v>0</v>
      </c>
      <c r="BA26">
        <f t="shared" si="19"/>
        <v>19</v>
      </c>
      <c r="BB26" s="110">
        <f t="shared" si="22"/>
        <v>-129104959.57638408</v>
      </c>
      <c r="BC26">
        <f>$BB$8*'SIP CALCULATOR'!$E$48/100</f>
        <v>13148944.405985834</v>
      </c>
      <c r="BD26" s="110">
        <f t="shared" si="23"/>
        <v>-1185449.1998530827</v>
      </c>
      <c r="BF26" s="110">
        <f t="shared" si="20"/>
        <v>-3183946.1850407836</v>
      </c>
      <c r="BG26" t="str">
        <f t="shared" si="21"/>
        <v>-</v>
      </c>
      <c r="BI26" t="str">
        <f t="shared" si="18"/>
        <v>-</v>
      </c>
      <c r="BL26">
        <f t="shared" si="12"/>
        <v>23</v>
      </c>
      <c r="BM26" s="110">
        <f t="shared" si="15"/>
        <v>10127255.48271402</v>
      </c>
      <c r="BO26">
        <f>('SIP CALCULATOR'!$D$32/12)/100</f>
        <v>5.0000000000000001E-3</v>
      </c>
      <c r="BP26">
        <f t="shared" si="14"/>
        <v>11646.343805121123</v>
      </c>
      <c r="BQ26" s="110">
        <f t="shared" si="13"/>
        <v>10138901.826519141</v>
      </c>
    </row>
    <row r="27" spans="1:69" x14ac:dyDescent="0.3">
      <c r="N27">
        <f t="shared" si="3"/>
        <v>26</v>
      </c>
      <c r="O27" s="48">
        <f t="shared" si="24"/>
        <v>7697287.3006050019</v>
      </c>
      <c r="P27" s="3">
        <f t="shared" ref="P27:P37" si="28">($P$25+($P$25*$M$5))</f>
        <v>900000</v>
      </c>
      <c r="Q27">
        <f t="shared" si="4"/>
        <v>6600000</v>
      </c>
      <c r="R27">
        <f t="shared" si="5"/>
        <v>26</v>
      </c>
      <c r="S27">
        <f t="shared" si="7"/>
        <v>2.541865828329E+17</v>
      </c>
      <c r="AD27" s="50">
        <f>$M$2*(((1+'Main Backend Calculation'!$M$4)^('Main Backend Calculation'!AH27)-1)/'Main Backend Calculation'!$M$4)*(1+$M$4)</f>
        <v>3355177.6449377802</v>
      </c>
      <c r="AF27">
        <f t="shared" ref="AF27:AF37" si="29">$AK$4*(((1+$M$4)^($AH$4)-1)/$AC$3)*(1+$AC$3)</f>
        <v>1866931.7585145708</v>
      </c>
      <c r="AH27">
        <f t="shared" si="6"/>
        <v>26</v>
      </c>
      <c r="AI27" s="60">
        <f t="shared" si="2"/>
        <v>5222109.4034523508</v>
      </c>
      <c r="AK27" s="50">
        <f>AK26*'SIP CALCULATOR'!$E$5+(AK26)</f>
        <v>5.64859072962E+16</v>
      </c>
      <c r="AM27" s="36">
        <f>IF('SIP CALCULATOR'!$E$6&gt;'Main Backend Calculation'!AM26,AM26+1,"")</f>
        <v>25</v>
      </c>
      <c r="AN27">
        <f t="shared" si="11"/>
        <v>3168158.3844432188</v>
      </c>
      <c r="AO27" s="49">
        <f t="shared" si="8"/>
        <v>58187.167807224374</v>
      </c>
      <c r="AP27" s="49">
        <f t="shared" si="9"/>
        <v>3226345.552250443</v>
      </c>
      <c r="AQ27" s="66">
        <f>IF(AM27="","",('SIP CALCULATOR'!$E$7/12)*100)</f>
        <v>1.8366243333333334</v>
      </c>
      <c r="AR27" s="62">
        <f>IF(AM27="","",ROUND(IF(((AM27-1)/12)=0,'SIP CALCULATOR'!$E$4,IF(INT(((AM27-1)/12))-((AM27-1)/12)=0,AR26+('SIP CALCULATOR'!$E$5/100)*AR26,AR26)),2))</f>
        <v>104040</v>
      </c>
      <c r="AS27">
        <f t="shared" si="10"/>
        <v>2528040</v>
      </c>
      <c r="AY27">
        <f t="shared" si="16"/>
        <v>20</v>
      </c>
      <c r="AZ27">
        <f t="shared" si="17"/>
        <v>0</v>
      </c>
      <c r="BA27">
        <f t="shared" si="19"/>
        <v>20</v>
      </c>
      <c r="BB27" s="110">
        <f t="shared" si="22"/>
        <v>-143439353.18222302</v>
      </c>
      <c r="BC27">
        <f>$BB$8*'SIP CALCULATOR'!$E$48/100</f>
        <v>13148944.405985834</v>
      </c>
      <c r="BD27" s="110">
        <f t="shared" si="23"/>
        <v>-1304902.4799017406</v>
      </c>
      <c r="BF27" s="110">
        <f t="shared" si="20"/>
        <v>-4488848.6649425244</v>
      </c>
      <c r="BG27" t="str">
        <f t="shared" si="21"/>
        <v>-</v>
      </c>
      <c r="BI27" t="str">
        <f t="shared" si="18"/>
        <v>-</v>
      </c>
      <c r="BL27">
        <f t="shared" si="12"/>
        <v>24</v>
      </c>
      <c r="BM27" s="110">
        <f t="shared" si="15"/>
        <v>10138901.826519141</v>
      </c>
      <c r="BO27">
        <f>('SIP CALCULATOR'!$D$32/12)/100</f>
        <v>5.0000000000000001E-3</v>
      </c>
      <c r="BP27">
        <f t="shared" si="14"/>
        <v>12166.682191822969</v>
      </c>
      <c r="BQ27" s="110">
        <f t="shared" si="13"/>
        <v>10151068.508710964</v>
      </c>
    </row>
    <row r="28" spans="1:69" x14ac:dyDescent="0.3">
      <c r="N28">
        <f t="shared" si="3"/>
        <v>27</v>
      </c>
      <c r="O28" s="48">
        <f t="shared" si="24"/>
        <v>8738657.5521744899</v>
      </c>
      <c r="P28" s="3">
        <f t="shared" si="28"/>
        <v>900000</v>
      </c>
      <c r="Q28">
        <f t="shared" si="4"/>
        <v>7500000</v>
      </c>
      <c r="R28">
        <f t="shared" si="5"/>
        <v>27</v>
      </c>
      <c r="S28">
        <f t="shared" si="7"/>
        <v>7.6255974849870003E+17</v>
      </c>
      <c r="AD28" s="50">
        <f>$M$2*(((1+'Main Backend Calculation'!$M$4)^('Main Backend Calculation'!AH28)-1)/'Main Backend Calculation'!$M$4)*(1+$M$4)</f>
        <v>3518636.2783246008</v>
      </c>
      <c r="AF28">
        <f t="shared" si="29"/>
        <v>1866931.7585145708</v>
      </c>
      <c r="AH28">
        <f t="shared" si="6"/>
        <v>27</v>
      </c>
      <c r="AI28" s="60">
        <f t="shared" si="2"/>
        <v>5385568.0368391713</v>
      </c>
      <c r="AK28" s="50">
        <f>AK27*'SIP CALCULATOR'!$E$5+(AK27)</f>
        <v>1.694577218886E+17</v>
      </c>
      <c r="AM28" s="36">
        <f>IF('SIP CALCULATOR'!$E$6&gt;'Main Backend Calculation'!AM27,AM27+1,"")</f>
        <v>26</v>
      </c>
      <c r="AN28">
        <f t="shared" si="11"/>
        <v>3330385.552250443</v>
      </c>
      <c r="AO28" s="49">
        <f t="shared" si="8"/>
        <v>61166.671446449356</v>
      </c>
      <c r="AP28" s="49">
        <f t="shared" si="9"/>
        <v>3391552.2236968921</v>
      </c>
      <c r="AQ28" s="66">
        <f>IF(AM28="","",('SIP CALCULATOR'!$E$7/12)*100)</f>
        <v>1.8366243333333334</v>
      </c>
      <c r="AR28" s="62">
        <f>IF(AM28="","",ROUND(IF(((AM28-1)/12)=0,'SIP CALCULATOR'!$E$4,IF(INT(((AM28-1)/12))-((AM28-1)/12)=0,AR27+('SIP CALCULATOR'!$E$5/100)*AR27,AR27)),2))</f>
        <v>104040</v>
      </c>
      <c r="AS28">
        <f t="shared" si="10"/>
        <v>2632080</v>
      </c>
      <c r="AY28">
        <f t="shared" si="16"/>
        <v>21</v>
      </c>
      <c r="AZ28">
        <f t="shared" si="17"/>
        <v>0</v>
      </c>
      <c r="BA28">
        <f t="shared" si="19"/>
        <v>21</v>
      </c>
      <c r="BB28" s="110">
        <f t="shared" si="22"/>
        <v>-157893200.06811059</v>
      </c>
      <c r="BC28">
        <f>$BB$8*'SIP CALCULATOR'!$E$48/100</f>
        <v>13148944.405985834</v>
      </c>
      <c r="BD28" s="110">
        <f t="shared" si="23"/>
        <v>-1425351.2039508035</v>
      </c>
      <c r="BF28" s="110">
        <f t="shared" si="20"/>
        <v>-5914199.8688933281</v>
      </c>
      <c r="BG28" t="str">
        <f t="shared" si="21"/>
        <v>-</v>
      </c>
      <c r="BI28" t="str">
        <f t="shared" si="18"/>
        <v>-</v>
      </c>
      <c r="BL28">
        <f t="shared" si="12"/>
        <v>25</v>
      </c>
      <c r="BM28" s="110">
        <f t="shared" si="15"/>
        <v>10151068.508710964</v>
      </c>
      <c r="BO28">
        <f>('SIP CALCULATOR'!$D$32/12)/100</f>
        <v>5.0000000000000001E-3</v>
      </c>
      <c r="BP28">
        <f t="shared" si="14"/>
        <v>12688.835635888705</v>
      </c>
      <c r="BQ28" s="110">
        <f t="shared" si="13"/>
        <v>10163757.344346853</v>
      </c>
    </row>
    <row r="29" spans="1:69" x14ac:dyDescent="0.3">
      <c r="N29">
        <f t="shared" si="3"/>
        <v>28</v>
      </c>
      <c r="O29" s="48">
        <f t="shared" si="24"/>
        <v>9799153.863184398</v>
      </c>
      <c r="P29" s="3">
        <f t="shared" si="28"/>
        <v>900000</v>
      </c>
      <c r="Q29">
        <f t="shared" si="4"/>
        <v>8400000</v>
      </c>
      <c r="R29">
        <f t="shared" si="5"/>
        <v>28</v>
      </c>
      <c r="S29">
        <f t="shared" si="7"/>
        <v>2.2876792454961001E+18</v>
      </c>
      <c r="AD29" s="50">
        <f>$M$2*(((1+'Main Backend Calculation'!$M$4)^('Main Backend Calculation'!AH29)-1)/'Main Backend Calculation'!$M$4)*(1+$M$4)</f>
        <v>3685097.0327471392</v>
      </c>
      <c r="AF29">
        <f t="shared" si="29"/>
        <v>1866931.7585145708</v>
      </c>
      <c r="AH29">
        <f t="shared" si="6"/>
        <v>28</v>
      </c>
      <c r="AI29" s="60">
        <f t="shared" si="2"/>
        <v>5552028.7912617102</v>
      </c>
      <c r="AK29" s="50">
        <f>AK28*'SIP CALCULATOR'!$E$5+(AK28)</f>
        <v>5.083731656658E+17</v>
      </c>
      <c r="AM29" s="36">
        <f>IF('SIP CALCULATOR'!$E$6&gt;'Main Backend Calculation'!AM28,AM28+1,"")</f>
        <v>27</v>
      </c>
      <c r="AN29">
        <f t="shared" si="11"/>
        <v>3495592.2236968921</v>
      </c>
      <c r="AO29" s="49">
        <f t="shared" si="8"/>
        <v>64200.897374524895</v>
      </c>
      <c r="AP29" s="49">
        <f t="shared" si="9"/>
        <v>3559793.1210714169</v>
      </c>
      <c r="AQ29" s="66">
        <f>IF(AM29="","",('SIP CALCULATOR'!$E$7/12)*100)</f>
        <v>1.8366243333333334</v>
      </c>
      <c r="AR29" s="62">
        <f>IF(AM29="","",ROUND(IF(((AM29-1)/12)=0,'SIP CALCULATOR'!$E$4,IF(INT(((AM29-1)/12))-((AM29-1)/12)=0,AR28+('SIP CALCULATOR'!$E$5/100)*AR28,AR28)),2))</f>
        <v>104040</v>
      </c>
      <c r="AS29">
        <f t="shared" si="10"/>
        <v>2736120</v>
      </c>
      <c r="AY29">
        <f t="shared" si="16"/>
        <v>22</v>
      </c>
      <c r="AZ29">
        <f t="shared" si="17"/>
        <v>0</v>
      </c>
      <c r="BA29">
        <f t="shared" si="19"/>
        <v>22</v>
      </c>
      <c r="BB29" s="110">
        <f t="shared" si="22"/>
        <v>-172467495.67804721</v>
      </c>
      <c r="BC29">
        <f>$BB$8*'SIP CALCULATOR'!$E$48/100</f>
        <v>13148944.405985834</v>
      </c>
      <c r="BD29" s="110">
        <f t="shared" si="23"/>
        <v>-1546803.6673669422</v>
      </c>
      <c r="BF29" s="110">
        <f t="shared" si="20"/>
        <v>-7461003.5362602705</v>
      </c>
      <c r="BG29" t="str">
        <f t="shared" si="21"/>
        <v>-</v>
      </c>
      <c r="BI29" t="str">
        <f t="shared" si="18"/>
        <v>-</v>
      </c>
      <c r="BL29">
        <f t="shared" si="12"/>
        <v>26</v>
      </c>
      <c r="BM29" s="110">
        <f t="shared" si="15"/>
        <v>10163757.344346853</v>
      </c>
      <c r="BO29">
        <f>('SIP CALCULATOR'!$D$32/12)/100</f>
        <v>5.0000000000000001E-3</v>
      </c>
      <c r="BP29">
        <f t="shared" si="14"/>
        <v>13212.884547650909</v>
      </c>
      <c r="BQ29" s="110">
        <f t="shared" si="13"/>
        <v>10176970.228894504</v>
      </c>
    </row>
    <row r="30" spans="1:69" x14ac:dyDescent="0.3">
      <c r="N30">
        <f t="shared" si="3"/>
        <v>29</v>
      </c>
      <c r="O30" s="48">
        <f t="shared" si="24"/>
        <v>10879127.507496417</v>
      </c>
      <c r="P30" s="3">
        <f t="shared" si="28"/>
        <v>900000</v>
      </c>
      <c r="Q30">
        <f t="shared" si="4"/>
        <v>9300000</v>
      </c>
      <c r="R30">
        <f t="shared" si="5"/>
        <v>29</v>
      </c>
      <c r="S30">
        <f t="shared" si="7"/>
        <v>6.8630377364883005E+18</v>
      </c>
      <c r="AD30" s="50">
        <f>$M$2*(((1+'Main Backend Calculation'!$M$4)^('Main Backend Calculation'!AH30)-1)/'Main Backend Calculation'!$M$4)*(1+$M$4)</f>
        <v>3854615.04589085</v>
      </c>
      <c r="AF30">
        <f t="shared" si="29"/>
        <v>1866931.7585145708</v>
      </c>
      <c r="AH30">
        <f t="shared" si="6"/>
        <v>29</v>
      </c>
      <c r="AI30" s="60">
        <f t="shared" si="2"/>
        <v>5721546.804405421</v>
      </c>
      <c r="AK30" s="50">
        <f>AK29*'SIP CALCULATOR'!$E$5+(AK29)</f>
        <v>1.5251194969974001E+18</v>
      </c>
      <c r="AM30" s="36">
        <f>IF('SIP CALCULATOR'!$E$6&gt;'Main Backend Calculation'!AM29,AM29+1,"")</f>
        <v>28</v>
      </c>
      <c r="AN30">
        <f t="shared" si="11"/>
        <v>3663833.1210714169</v>
      </c>
      <c r="AO30" s="49">
        <f t="shared" si="8"/>
        <v>67290.850634323768</v>
      </c>
      <c r="AP30" s="49">
        <f t="shared" si="9"/>
        <v>3731123.9717057408</v>
      </c>
      <c r="AQ30" s="66">
        <f>IF(AM30="","",('SIP CALCULATOR'!$E$7/12)*100)</f>
        <v>1.8366243333333334</v>
      </c>
      <c r="AR30" s="62">
        <f>IF(AM30="","",ROUND(IF(((AM30-1)/12)=0,'SIP CALCULATOR'!$E$4,IF(INT(((AM30-1)/12))-((AM30-1)/12)=0,AR29+('SIP CALCULATOR'!$E$5/100)*AR29,AR29)),2))</f>
        <v>104040</v>
      </c>
      <c r="AS30">
        <f t="shared" si="10"/>
        <v>2840160</v>
      </c>
      <c r="AY30">
        <f t="shared" si="16"/>
        <v>23</v>
      </c>
      <c r="AZ30">
        <f t="shared" si="17"/>
        <v>0</v>
      </c>
      <c r="BA30">
        <f t="shared" si="19"/>
        <v>23</v>
      </c>
      <c r="BB30" s="110">
        <f t="shared" si="22"/>
        <v>-187163243.75139999</v>
      </c>
      <c r="BC30">
        <f>$BB$8*'SIP CALCULATOR'!$E$48/100</f>
        <v>13148944.405985834</v>
      </c>
      <c r="BD30" s="110">
        <f t="shared" si="23"/>
        <v>-1669268.2346448821</v>
      </c>
      <c r="BF30" s="110">
        <f t="shared" si="20"/>
        <v>-9130271.770905152</v>
      </c>
      <c r="BG30" t="str">
        <f t="shared" si="21"/>
        <v>-</v>
      </c>
      <c r="BI30" t="str">
        <f t="shared" si="18"/>
        <v>-</v>
      </c>
      <c r="BL30">
        <f t="shared" si="12"/>
        <v>27</v>
      </c>
      <c r="BM30" s="110">
        <f t="shared" si="15"/>
        <v>10176970.228894504</v>
      </c>
      <c r="BO30">
        <f>('SIP CALCULATOR'!$D$32/12)/100</f>
        <v>5.0000000000000001E-3</v>
      </c>
      <c r="BP30">
        <f t="shared" si="14"/>
        <v>13738.909809007582</v>
      </c>
      <c r="BQ30" s="110">
        <f t="shared" si="13"/>
        <v>10190709.138703512</v>
      </c>
    </row>
    <row r="31" spans="1:69" x14ac:dyDescent="0.3">
      <c r="N31">
        <f t="shared" si="3"/>
        <v>30</v>
      </c>
      <c r="O31" s="48">
        <f t="shared" si="24"/>
        <v>11978936.210553456</v>
      </c>
      <c r="P31" s="3">
        <f t="shared" si="28"/>
        <v>900000</v>
      </c>
      <c r="Q31">
        <f t="shared" si="4"/>
        <v>10200000</v>
      </c>
      <c r="R31">
        <f t="shared" si="5"/>
        <v>30</v>
      </c>
      <c r="S31">
        <f t="shared" si="7"/>
        <v>2.0589113209464902E+19</v>
      </c>
      <c r="AD31" s="50">
        <f>$M$2*(((1+'Main Backend Calculation'!$M$4)^('Main Backend Calculation'!AH31)-1)/'Main Backend Calculation'!$M$4)*(1+$M$4)</f>
        <v>4027246.4681133442</v>
      </c>
      <c r="AF31">
        <f t="shared" si="29"/>
        <v>1866931.7585145708</v>
      </c>
      <c r="AH31">
        <f t="shared" si="6"/>
        <v>30</v>
      </c>
      <c r="AI31" s="60">
        <f t="shared" si="2"/>
        <v>5894178.2266279152</v>
      </c>
      <c r="AK31" s="50">
        <f>AK30*'SIP CALCULATOR'!$E$5+(AK30)</f>
        <v>4.5753584909922002E+18</v>
      </c>
      <c r="AM31" s="36">
        <f>IF('SIP CALCULATOR'!$E$6&gt;'Main Backend Calculation'!AM30,AM30+1,"")</f>
        <v>29</v>
      </c>
      <c r="AN31">
        <f t="shared" si="11"/>
        <v>3835163.9717057408</v>
      </c>
      <c r="AO31" s="49">
        <f t="shared" si="8"/>
        <v>70437.554727580748</v>
      </c>
      <c r="AP31" s="49">
        <f t="shared" si="9"/>
        <v>3905601.5264333216</v>
      </c>
      <c r="AQ31" s="66">
        <f>IF(AM31="","",('SIP CALCULATOR'!$E$7/12)*100)</f>
        <v>1.8366243333333334</v>
      </c>
      <c r="AR31" s="62">
        <f>IF(AM31="","",ROUND(IF(((AM31-1)/12)=0,'SIP CALCULATOR'!$E$4,IF(INT(((AM31-1)/12))-((AM31-1)/12)=0,AR30+('SIP CALCULATOR'!$E$5/100)*AR30,AR30)),2))</f>
        <v>104040</v>
      </c>
      <c r="AS31">
        <f t="shared" si="10"/>
        <v>2944200</v>
      </c>
      <c r="AY31">
        <f t="shared" si="16"/>
        <v>24</v>
      </c>
      <c r="AZ31">
        <f t="shared" si="17"/>
        <v>0</v>
      </c>
      <c r="BA31">
        <f t="shared" si="19"/>
        <v>24</v>
      </c>
      <c r="BB31" s="110">
        <f t="shared" si="22"/>
        <v>-201981456.39203072</v>
      </c>
      <c r="BC31">
        <f>$BB$8*'SIP CALCULATOR'!$E$48/100</f>
        <v>13148944.405985834</v>
      </c>
      <c r="BD31" s="110">
        <f t="shared" si="23"/>
        <v>-1792753.3399834714</v>
      </c>
      <c r="BF31" s="110">
        <f t="shared" si="20"/>
        <v>-10923025.110888623</v>
      </c>
      <c r="BG31" t="str">
        <f t="shared" si="21"/>
        <v>-</v>
      </c>
      <c r="BI31" t="str">
        <f t="shared" si="18"/>
        <v>-</v>
      </c>
      <c r="BL31">
        <f t="shared" si="12"/>
        <v>28</v>
      </c>
      <c r="BM31" s="110">
        <f t="shared" si="15"/>
        <v>10190709.138703512</v>
      </c>
      <c r="BO31">
        <f>('SIP CALCULATOR'!$D$32/12)/100</f>
        <v>5.0000000000000001E-3</v>
      </c>
      <c r="BP31">
        <f t="shared" si="14"/>
        <v>14266.992794184918</v>
      </c>
      <c r="BQ31" s="110">
        <f t="shared" si="13"/>
        <v>10204976.131497696</v>
      </c>
    </row>
    <row r="32" spans="1:69" x14ac:dyDescent="0.3">
      <c r="N32">
        <f t="shared" si="3"/>
        <v>31</v>
      </c>
      <c r="O32" s="48">
        <f t="shared" si="24"/>
        <v>13098944.267870959</v>
      </c>
      <c r="P32" s="3">
        <f t="shared" si="28"/>
        <v>900000</v>
      </c>
      <c r="Q32">
        <f t="shared" si="4"/>
        <v>11100000</v>
      </c>
      <c r="R32">
        <f t="shared" si="5"/>
        <v>31</v>
      </c>
      <c r="S32">
        <f t="shared" si="7"/>
        <v>6.1767339628394709E+19</v>
      </c>
      <c r="AD32" s="50">
        <f>$M$2*(((1+'Main Backend Calculation'!$M$4)^('Main Backend Calculation'!AH32)-1)/'Main Backend Calculation'!$M$4)*(1+$M$4)</f>
        <v>4203048.4810433527</v>
      </c>
      <c r="AF32">
        <f t="shared" si="29"/>
        <v>1866931.7585145708</v>
      </c>
      <c r="AH32">
        <f t="shared" si="6"/>
        <v>31</v>
      </c>
      <c r="AI32" s="60">
        <f t="shared" si="2"/>
        <v>6069980.2395579237</v>
      </c>
      <c r="AK32" s="50">
        <f>AK31*'SIP CALCULATOR'!$E$5+(AK31)</f>
        <v>1.3726075472976601E+19</v>
      </c>
      <c r="AM32" s="36">
        <f>IF('SIP CALCULATOR'!$E$6&gt;'Main Backend Calculation'!AM31,AM31+1,"")</f>
        <v>30</v>
      </c>
      <c r="AN32">
        <f t="shared" si="11"/>
        <v>4009641.5264333216</v>
      </c>
      <c r="AO32" s="49">
        <f t="shared" si="8"/>
        <v>73642.051953912494</v>
      </c>
      <c r="AP32" s="49">
        <f t="shared" si="9"/>
        <v>4083283.5783872344</v>
      </c>
      <c r="AQ32" s="66">
        <f>IF(AM32="","",('SIP CALCULATOR'!$E$7/12)*100)</f>
        <v>1.8366243333333334</v>
      </c>
      <c r="AR32" s="62">
        <f>IF(AM32="","",ROUND(IF(((AM32-1)/12)=0,'SIP CALCULATOR'!$E$4,IF(INT(((AM32-1)/12))-((AM32-1)/12)=0,AR31+('SIP CALCULATOR'!$E$5/100)*AR31,AR31)),2))</f>
        <v>104040</v>
      </c>
      <c r="AS32">
        <f t="shared" si="10"/>
        <v>3048240</v>
      </c>
      <c r="AY32">
        <f t="shared" si="16"/>
        <v>25</v>
      </c>
      <c r="AZ32">
        <f t="shared" si="17"/>
        <v>0</v>
      </c>
      <c r="BA32">
        <f t="shared" si="19"/>
        <v>25</v>
      </c>
      <c r="BB32" s="110">
        <f t="shared" si="22"/>
        <v>-216923154.13800001</v>
      </c>
      <c r="BC32">
        <f>$BB$8*'SIP CALCULATOR'!$E$48/100</f>
        <v>13148944.405985834</v>
      </c>
      <c r="BD32" s="110">
        <f t="shared" si="23"/>
        <v>-1917267.4878665488</v>
      </c>
      <c r="BF32" s="110">
        <f t="shared" si="20"/>
        <v>-12840292.598755172</v>
      </c>
      <c r="BG32" t="str">
        <f t="shared" si="21"/>
        <v>-</v>
      </c>
      <c r="BI32" t="str">
        <f t="shared" si="18"/>
        <v>-</v>
      </c>
      <c r="BL32">
        <f t="shared" si="12"/>
        <v>29</v>
      </c>
      <c r="BM32" s="110">
        <f t="shared" si="15"/>
        <v>10204976.131497696</v>
      </c>
      <c r="BO32">
        <f>('SIP CALCULATOR'!$D$32/12)/100</f>
        <v>5.0000000000000001E-3</v>
      </c>
      <c r="BP32">
        <f t="shared" si="14"/>
        <v>14797.215390671659</v>
      </c>
      <c r="BQ32" s="110">
        <f t="shared" si="13"/>
        <v>10219773.346888367</v>
      </c>
    </row>
    <row r="33" spans="14:69" x14ac:dyDescent="0.3">
      <c r="N33">
        <f t="shared" si="3"/>
        <v>32</v>
      </c>
      <c r="O33" s="48">
        <f t="shared" si="24"/>
        <v>14239522.66570445</v>
      </c>
      <c r="P33" s="3">
        <f t="shared" si="28"/>
        <v>900000</v>
      </c>
      <c r="Q33">
        <f t="shared" si="4"/>
        <v>12000000</v>
      </c>
      <c r="R33">
        <f t="shared" si="5"/>
        <v>32</v>
      </c>
      <c r="S33">
        <f t="shared" si="7"/>
        <v>1.8530201888518413E+20</v>
      </c>
      <c r="AD33" s="50">
        <f>$M$2*(((1+'Main Backend Calculation'!$M$4)^('Main Backend Calculation'!AH33)-1)/'Main Backend Calculation'!$M$4)*(1+$M$4)</f>
        <v>4382079.3165213289</v>
      </c>
      <c r="AF33">
        <f t="shared" si="29"/>
        <v>1866931.7585145708</v>
      </c>
      <c r="AH33">
        <f t="shared" si="6"/>
        <v>32</v>
      </c>
      <c r="AI33" s="60">
        <f t="shared" si="2"/>
        <v>6249011.0750358999</v>
      </c>
      <c r="AK33" s="50">
        <f>AK32*'SIP CALCULATOR'!$E$5+(AK32)</f>
        <v>4.1178226418929803E+19</v>
      </c>
      <c r="AM33" s="36">
        <f>IF('SIP CALCULATOR'!$E$6&gt;'Main Backend Calculation'!AM32,AM32+1,"")</f>
        <v>31</v>
      </c>
      <c r="AN33">
        <f t="shared" si="11"/>
        <v>4187323.5783872344</v>
      </c>
      <c r="AO33" s="49">
        <f t="shared" si="8"/>
        <v>76905.403756064028</v>
      </c>
      <c r="AP33" s="49">
        <f t="shared" si="9"/>
        <v>4264228.9821432987</v>
      </c>
      <c r="AQ33" s="66">
        <f>IF(AM33="","",('SIP CALCULATOR'!$E$7/12)*100)</f>
        <v>1.8366243333333334</v>
      </c>
      <c r="AR33" s="62">
        <f>IF(AM33="","",ROUND(IF(((AM33-1)/12)=0,'SIP CALCULATOR'!$E$4,IF(INT(((AM33-1)/12))-((AM33-1)/12)=0,AR32+('SIP CALCULATOR'!$E$5/100)*AR32,AR32)),2))</f>
        <v>104040</v>
      </c>
      <c r="AS33">
        <f t="shared" si="10"/>
        <v>3152280</v>
      </c>
      <c r="AY33">
        <f t="shared" si="16"/>
        <v>26</v>
      </c>
      <c r="AZ33">
        <f t="shared" si="17"/>
        <v>0</v>
      </c>
      <c r="BA33">
        <f t="shared" si="19"/>
        <v>26</v>
      </c>
      <c r="BB33" s="110">
        <f t="shared" si="22"/>
        <v>-231989366.03185239</v>
      </c>
      <c r="BC33">
        <f>$BB$8*'SIP CALCULATOR'!$E$48/100</f>
        <v>13148944.405985834</v>
      </c>
      <c r="BD33" s="110">
        <f t="shared" si="23"/>
        <v>-2042819.2536486518</v>
      </c>
      <c r="BF33" s="110">
        <f t="shared" si="20"/>
        <v>-14883111.852403823</v>
      </c>
      <c r="BG33" t="str">
        <f t="shared" si="21"/>
        <v>-</v>
      </c>
      <c r="BI33" t="str">
        <f t="shared" si="18"/>
        <v>-</v>
      </c>
      <c r="BL33">
        <f t="shared" si="12"/>
        <v>30</v>
      </c>
      <c r="BM33" s="110">
        <f t="shared" si="15"/>
        <v>10219773.346888367</v>
      </c>
      <c r="BO33">
        <f>('SIP CALCULATOR'!$D$32/12)/100</f>
        <v>5.0000000000000001E-3</v>
      </c>
      <c r="BP33">
        <f t="shared" si="14"/>
        <v>15329.660020332551</v>
      </c>
      <c r="BQ33" s="110">
        <f t="shared" si="13"/>
        <v>10235103.0069087</v>
      </c>
    </row>
    <row r="34" spans="14:69" x14ac:dyDescent="0.3">
      <c r="N34">
        <f t="shared" si="3"/>
        <v>33</v>
      </c>
      <c r="O34" s="48">
        <f t="shared" si="24"/>
        <v>15401049.203933293</v>
      </c>
      <c r="P34" s="3">
        <f t="shared" si="28"/>
        <v>900000</v>
      </c>
      <c r="Q34">
        <f t="shared" si="4"/>
        <v>12900000</v>
      </c>
      <c r="R34">
        <f t="shared" si="5"/>
        <v>33</v>
      </c>
      <c r="S34">
        <f t="shared" si="7"/>
        <v>5.5590605665555238E+20</v>
      </c>
      <c r="AD34" s="50">
        <f>$M$2*(((1+'Main Backend Calculation'!$M$4)^('Main Backend Calculation'!AH34)-1)/'Main Backend Calculation'!$M$4)*(1+$M$4)</f>
        <v>4564398.27588786</v>
      </c>
      <c r="AF34">
        <f t="shared" si="29"/>
        <v>1866931.7585145708</v>
      </c>
      <c r="AH34">
        <f t="shared" si="6"/>
        <v>33</v>
      </c>
      <c r="AI34" s="60">
        <f t="shared" si="2"/>
        <v>6431330.034402431</v>
      </c>
      <c r="AK34" s="50">
        <f>AK33*'SIP CALCULATOR'!$E$5+(AK33)</f>
        <v>1.2353467925678942E+20</v>
      </c>
      <c r="AM34" s="36">
        <f>IF('SIP CALCULATOR'!$E$6&gt;'Main Backend Calculation'!AM33,AM33+1,"")</f>
        <v>32</v>
      </c>
      <c r="AN34">
        <f t="shared" si="11"/>
        <v>4368268.9821432987</v>
      </c>
      <c r="AO34" s="49">
        <f t="shared" si="8"/>
        <v>80228.691071496156</v>
      </c>
      <c r="AP34" s="49">
        <f t="shared" si="9"/>
        <v>4448497.6732147951</v>
      </c>
      <c r="AQ34" s="66">
        <f>IF(AM34="","",('SIP CALCULATOR'!$E$7/12)*100)</f>
        <v>1.8366243333333334</v>
      </c>
      <c r="AR34" s="62">
        <f>IF(AM34="","",ROUND(IF(((AM34-1)/12)=0,'SIP CALCULATOR'!$E$4,IF(INT(((AM34-1)/12))-((AM34-1)/12)=0,AR33+('SIP CALCULATOR'!$E$5/100)*AR33,AR33)),2))</f>
        <v>104040</v>
      </c>
      <c r="AS34">
        <f t="shared" si="10"/>
        <v>3256320</v>
      </c>
      <c r="AY34">
        <f t="shared" si="16"/>
        <v>27</v>
      </c>
      <c r="AZ34">
        <f t="shared" si="17"/>
        <v>0</v>
      </c>
      <c r="BA34">
        <f t="shared" si="19"/>
        <v>27</v>
      </c>
      <c r="BB34" s="110">
        <f t="shared" si="22"/>
        <v>-247181129.69148687</v>
      </c>
      <c r="BC34">
        <f>$BB$8*'SIP CALCULATOR'!$E$48/100</f>
        <v>13148944.405985834</v>
      </c>
      <c r="BD34" s="110">
        <f t="shared" si="23"/>
        <v>-2169417.2841456058</v>
      </c>
      <c r="BF34" s="110">
        <f t="shared" si="20"/>
        <v>-17052529.136549428</v>
      </c>
      <c r="BG34" t="str">
        <f t="shared" si="21"/>
        <v>-</v>
      </c>
      <c r="BI34" t="str">
        <f t="shared" si="18"/>
        <v>-</v>
      </c>
      <c r="BL34">
        <f t="shared" si="12"/>
        <v>31</v>
      </c>
      <c r="BM34" s="110">
        <f t="shared" si="15"/>
        <v>10235103.0069087</v>
      </c>
      <c r="BO34">
        <f>('SIP CALCULATOR'!$D$32/12)/100</f>
        <v>5.0000000000000001E-3</v>
      </c>
      <c r="BP34">
        <f t="shared" si="14"/>
        <v>15864.409660708485</v>
      </c>
      <c r="BQ34" s="110">
        <f t="shared" si="13"/>
        <v>10250967.416569408</v>
      </c>
    </row>
    <row r="35" spans="14:69" x14ac:dyDescent="0.3">
      <c r="N35">
        <f t="shared" si="3"/>
        <v>34</v>
      </c>
      <c r="O35" s="48">
        <f t="shared" si="24"/>
        <v>16583908.621201372</v>
      </c>
      <c r="P35" s="3">
        <f t="shared" si="28"/>
        <v>900000</v>
      </c>
      <c r="Q35">
        <f t="shared" si="4"/>
        <v>13800000</v>
      </c>
      <c r="R35">
        <f t="shared" si="5"/>
        <v>34</v>
      </c>
      <c r="S35">
        <f t="shared" si="7"/>
        <v>1.6677181699666571E+21</v>
      </c>
      <c r="AD35" s="50">
        <f>$M$2*(((1+'Main Backend Calculation'!$M$4)^('Main Backend Calculation'!AH35)-1)/'Main Backend Calculation'!$M$4)*(1+$M$4)</f>
        <v>4750065.749626399</v>
      </c>
      <c r="AF35">
        <f t="shared" si="29"/>
        <v>1866931.7585145708</v>
      </c>
      <c r="AH35">
        <f t="shared" si="6"/>
        <v>34</v>
      </c>
      <c r="AI35" s="60">
        <f t="shared" si="2"/>
        <v>6616997.50814097</v>
      </c>
      <c r="AK35" s="50">
        <f>AK34*'SIP CALCULATOR'!$E$5+(AK34)</f>
        <v>3.7060403777036825E+20</v>
      </c>
      <c r="AM35" s="36">
        <f>IF('SIP CALCULATOR'!$E$6&gt;'Main Backend Calculation'!AM34,AM34+1,"")</f>
        <v>33</v>
      </c>
      <c r="AN35">
        <f t="shared" si="11"/>
        <v>4552537.6732147951</v>
      </c>
      <c r="AO35" s="49">
        <f t="shared" si="8"/>
        <v>83613.014690430078</v>
      </c>
      <c r="AP35" s="49">
        <f t="shared" si="9"/>
        <v>4636150.687905225</v>
      </c>
      <c r="AQ35" s="66">
        <f>IF(AM35="","",('SIP CALCULATOR'!$E$7/12)*100)</f>
        <v>1.8366243333333334</v>
      </c>
      <c r="AR35" s="62">
        <f>IF(AM35="","",ROUND(IF(((AM35-1)/12)=0,'SIP CALCULATOR'!$E$4,IF(INT(((AM35-1)/12))-((AM35-1)/12)=0,AR34+('SIP CALCULATOR'!$E$5/100)*AR34,AR34)),2))</f>
        <v>104040</v>
      </c>
      <c r="AS35">
        <f t="shared" si="10"/>
        <v>3360360</v>
      </c>
      <c r="AY35">
        <f t="shared" si="16"/>
        <v>28</v>
      </c>
      <c r="AZ35">
        <f t="shared" si="17"/>
        <v>0</v>
      </c>
      <c r="BA35">
        <f t="shared" si="19"/>
        <v>28</v>
      </c>
      <c r="BB35" s="110">
        <f t="shared" si="22"/>
        <v>-262499491.38161829</v>
      </c>
      <c r="BC35">
        <f>$BB$8*'SIP CALCULATOR'!$E$48/100</f>
        <v>13148944.405985834</v>
      </c>
      <c r="BD35" s="110">
        <f t="shared" si="23"/>
        <v>-2297070.2982300348</v>
      </c>
      <c r="BF35" s="110">
        <f t="shared" si="20"/>
        <v>-19349599.434779461</v>
      </c>
      <c r="BG35" t="str">
        <f t="shared" si="21"/>
        <v>-</v>
      </c>
      <c r="BI35" t="str">
        <f t="shared" si="18"/>
        <v>-</v>
      </c>
      <c r="BL35">
        <f t="shared" si="12"/>
        <v>32</v>
      </c>
      <c r="BM35" s="110">
        <f t="shared" si="15"/>
        <v>10250967.416569408</v>
      </c>
      <c r="BO35">
        <f>('SIP CALCULATOR'!$D$32/12)/100</f>
        <v>5.0000000000000001E-3</v>
      </c>
      <c r="BP35">
        <f t="shared" si="14"/>
        <v>16401.547866511053</v>
      </c>
      <c r="BQ35" s="110">
        <f t="shared" si="13"/>
        <v>10267368.964435918</v>
      </c>
    </row>
    <row r="36" spans="14:69" x14ac:dyDescent="0.3">
      <c r="N36">
        <f t="shared" si="3"/>
        <v>35</v>
      </c>
      <c r="O36" s="48">
        <f t="shared" si="24"/>
        <v>17788492.722356122</v>
      </c>
      <c r="P36" s="3">
        <f t="shared" si="28"/>
        <v>900000</v>
      </c>
      <c r="Q36">
        <f t="shared" si="4"/>
        <v>14700000</v>
      </c>
      <c r="R36">
        <f t="shared" si="5"/>
        <v>35</v>
      </c>
      <c r="S36">
        <f t="shared" si="7"/>
        <v>5.0031545098999714E+21</v>
      </c>
      <c r="AD36" s="50">
        <f>$M$2*(((1+'Main Backend Calculation'!$M$4)^('Main Backend Calculation'!AH36)-1)/'Main Backend Calculation'!$M$4)*(1+$M$4)</f>
        <v>4939143.2373667024</v>
      </c>
      <c r="AF36">
        <f t="shared" si="29"/>
        <v>1866931.7585145708</v>
      </c>
      <c r="AH36">
        <f t="shared" si="6"/>
        <v>35</v>
      </c>
      <c r="AI36" s="60">
        <f t="shared" si="2"/>
        <v>6806074.9958812734</v>
      </c>
      <c r="AK36" s="50">
        <f>AK35*'SIP CALCULATOR'!$E$5+(AK35)</f>
        <v>1.1118121133111048E+21</v>
      </c>
      <c r="AM36" s="36">
        <f>IF('SIP CALCULATOR'!$E$6&gt;'Main Backend Calculation'!AM35,AM35+1,"")</f>
        <v>34</v>
      </c>
      <c r="AN36">
        <f t="shared" si="11"/>
        <v>4740190.687905225</v>
      </c>
      <c r="AO36" s="49">
        <f t="shared" si="8"/>
        <v>87059.495620468093</v>
      </c>
      <c r="AP36" s="49">
        <f t="shared" si="9"/>
        <v>4827250.1835256927</v>
      </c>
      <c r="AQ36" s="66">
        <f>IF(AM36="","",('SIP CALCULATOR'!$E$7/12)*100)</f>
        <v>1.8366243333333334</v>
      </c>
      <c r="AR36" s="62">
        <f>IF(AM36="","",ROUND(IF(((AM36-1)/12)=0,'SIP CALCULATOR'!$E$4,IF(INT(((AM36-1)/12))-((AM36-1)/12)=0,AR35+('SIP CALCULATOR'!$E$5/100)*AR35,AR35)),2))</f>
        <v>104040</v>
      </c>
      <c r="AS36">
        <f t="shared" si="10"/>
        <v>3464400</v>
      </c>
      <c r="AY36">
        <f t="shared" si="16"/>
        <v>29</v>
      </c>
      <c r="AZ36">
        <f t="shared" si="17"/>
        <v>0</v>
      </c>
      <c r="BA36">
        <f t="shared" si="19"/>
        <v>29</v>
      </c>
      <c r="BB36" s="110">
        <f t="shared" si="22"/>
        <v>-277945506.08583421</v>
      </c>
      <c r="BC36">
        <f>$BB$8*'SIP CALCULATOR'!$E$48/100</f>
        <v>13148944.405985834</v>
      </c>
      <c r="BD36" s="110">
        <f t="shared" si="23"/>
        <v>-2425787.0874318336</v>
      </c>
      <c r="BF36" s="110">
        <f t="shared" si="20"/>
        <v>-21775386.522211295</v>
      </c>
      <c r="BG36" t="str">
        <f t="shared" si="21"/>
        <v>-</v>
      </c>
      <c r="BI36" t="str">
        <f t="shared" si="18"/>
        <v>-</v>
      </c>
      <c r="BL36">
        <f t="shared" si="12"/>
        <v>33</v>
      </c>
      <c r="BM36" s="110">
        <f t="shared" si="15"/>
        <v>10267368.964435918</v>
      </c>
      <c r="BO36">
        <f>('SIP CALCULATOR'!$D$32/12)/100</f>
        <v>5.0000000000000001E-3</v>
      </c>
      <c r="BP36">
        <f t="shared" si="14"/>
        <v>16941.158791319263</v>
      </c>
      <c r="BQ36" s="110">
        <f t="shared" si="13"/>
        <v>10284310.123227237</v>
      </c>
    </row>
    <row r="37" spans="14:69" x14ac:dyDescent="0.3">
      <c r="N37">
        <f t="shared" si="3"/>
        <v>36</v>
      </c>
      <c r="O37" s="48">
        <f t="shared" si="24"/>
        <v>19015200.508228142</v>
      </c>
      <c r="P37" s="3">
        <f t="shared" si="28"/>
        <v>900000</v>
      </c>
      <c r="Q37">
        <f t="shared" si="4"/>
        <v>15600000</v>
      </c>
      <c r="R37">
        <f t="shared" si="5"/>
        <v>36</v>
      </c>
      <c r="S37">
        <f t="shared" si="7"/>
        <v>1.5009463529699914E+22</v>
      </c>
      <c r="AD37" s="50">
        <f>$M$2*(((1+'Main Backend Calculation'!$M$4)^('Main Backend Calculation'!AH37)-1)/'Main Backend Calculation'!$M$4)*(1+$M$4)</f>
        <v>5131693.3682557018</v>
      </c>
      <c r="AF37">
        <f t="shared" si="29"/>
        <v>1866931.7585145708</v>
      </c>
      <c r="AH37">
        <f t="shared" si="6"/>
        <v>36</v>
      </c>
      <c r="AI37" s="60">
        <f t="shared" si="2"/>
        <v>6998625.1267702729</v>
      </c>
      <c r="AK37" s="50">
        <f>AK36*'SIP CALCULATOR'!$E$5+(AK36)</f>
        <v>3.3354363399333143E+21</v>
      </c>
      <c r="AM37" s="36">
        <f>IF('SIP CALCULATOR'!$E$6&gt;'Main Backend Calculation'!AM36,AM36+1,"")</f>
        <v>35</v>
      </c>
      <c r="AN37">
        <f t="shared" si="11"/>
        <v>4931290.1835256927</v>
      </c>
      <c r="AO37" s="49">
        <f t="shared" si="8"/>
        <v>90569.275457910859</v>
      </c>
      <c r="AP37" s="49">
        <f t="shared" si="9"/>
        <v>5021859.4589836039</v>
      </c>
      <c r="AQ37" s="66">
        <f>IF(AM37="","",('SIP CALCULATOR'!$E$7/12)*100)</f>
        <v>1.8366243333333334</v>
      </c>
      <c r="AR37" s="62">
        <f>IF(AM37="","",ROUND(IF(((AM37-1)/12)=0,'SIP CALCULATOR'!$E$4,IF(INT(((AM37-1)/12))-((AM37-1)/12)=0,AR36+('SIP CALCULATOR'!$E$5/100)*AR36,AR36)),2))</f>
        <v>104040</v>
      </c>
      <c r="AS37">
        <f t="shared" si="10"/>
        <v>3568440</v>
      </c>
      <c r="AY37">
        <f t="shared" si="16"/>
        <v>30</v>
      </c>
      <c r="AZ37">
        <f t="shared" si="17"/>
        <v>0</v>
      </c>
      <c r="BA37">
        <f t="shared" si="19"/>
        <v>30</v>
      </c>
      <c r="BB37" s="110">
        <f t="shared" si="22"/>
        <v>-293520237.57925189</v>
      </c>
      <c r="BC37">
        <f>$BB$8*'SIP CALCULATOR'!$E$48/100</f>
        <v>13148944.405985834</v>
      </c>
      <c r="BD37" s="110">
        <f t="shared" si="23"/>
        <v>-2555576.5165436477</v>
      </c>
      <c r="BF37" s="110">
        <f t="shared" si="20"/>
        <v>-24330963.038754944</v>
      </c>
      <c r="BG37" t="str">
        <f t="shared" si="21"/>
        <v>-</v>
      </c>
      <c r="BI37" t="str">
        <f t="shared" si="18"/>
        <v>-</v>
      </c>
      <c r="BL37">
        <f t="shared" si="12"/>
        <v>34</v>
      </c>
      <c r="BM37" s="110">
        <f t="shared" si="15"/>
        <v>10284310.123227237</v>
      </c>
      <c r="BO37">
        <f>('SIP CALCULATOR'!$D$32/12)/100</f>
        <v>5.0000000000000001E-3</v>
      </c>
      <c r="BP37">
        <f t="shared" si="14"/>
        <v>17483.327209486302</v>
      </c>
      <c r="BQ37" s="110">
        <f t="shared" si="13"/>
        <v>10301793.450436722</v>
      </c>
    </row>
    <row r="38" spans="14:69" x14ac:dyDescent="0.3">
      <c r="N38">
        <f t="shared" si="3"/>
        <v>37</v>
      </c>
      <c r="O38" s="48">
        <f t="shared" si="24"/>
        <v>22064438.307794385</v>
      </c>
      <c r="P38" s="3">
        <f>($P$37+($P$37*$M$5))</f>
        <v>2700000</v>
      </c>
      <c r="Q38">
        <f t="shared" si="4"/>
        <v>18300000</v>
      </c>
      <c r="R38">
        <f>1+R37</f>
        <v>37</v>
      </c>
      <c r="S38">
        <f t="shared" si="7"/>
        <v>4.5028390589099745E+22</v>
      </c>
      <c r="AD38" s="50">
        <f>$M$2*(((1+'Main Backend Calculation'!$M$4)^('Main Backend Calculation'!AH38)-1)/'Main Backend Calculation'!$M$4)*(1+$M$4)</f>
        <v>5327779.9217024725</v>
      </c>
      <c r="AF38">
        <f>$AK$5*(((1+$M$4)^($AH$5)-1)/$AC$3)*(1+$AC$3)</f>
        <v>7536720.0824345425</v>
      </c>
      <c r="AH38">
        <f t="shared" si="6"/>
        <v>37</v>
      </c>
      <c r="AI38" s="60">
        <f t="shared" si="2"/>
        <v>12864500.004137015</v>
      </c>
      <c r="AK38" s="50">
        <f>AK37*'SIP CALCULATOR'!$E$5+(AK37)</f>
        <v>1.0006309019799943E+22</v>
      </c>
      <c r="AM38" s="36">
        <f>IF('SIP CALCULATOR'!$E$6&gt;'Main Backend Calculation'!AM37,AM37+1,"")</f>
        <v>36</v>
      </c>
      <c r="AN38">
        <f t="shared" si="11"/>
        <v>5125899.4589836039</v>
      </c>
      <c r="AO38" s="49">
        <f t="shared" si="8"/>
        <v>94143.516765894557</v>
      </c>
      <c r="AP38" s="49">
        <f t="shared" si="9"/>
        <v>5220042.9757494982</v>
      </c>
      <c r="AQ38" s="66">
        <f>IF(AM38="","",('SIP CALCULATOR'!$E$7/12)*100)</f>
        <v>1.8366243333333334</v>
      </c>
      <c r="AR38" s="62">
        <f>IF(AM38="","",ROUND(IF(((AM38-1)/12)=0,'SIP CALCULATOR'!$E$4,IF(INT(((AM38-1)/12))-((AM38-1)/12)=0,AR37+('SIP CALCULATOR'!$E$5/100)*AR37,AR37)),2))</f>
        <v>104040</v>
      </c>
      <c r="AS38">
        <f t="shared" si="10"/>
        <v>3672480</v>
      </c>
      <c r="AY38">
        <f t="shared" si="16"/>
        <v>31</v>
      </c>
      <c r="AZ38">
        <f t="shared" si="17"/>
        <v>0</v>
      </c>
      <c r="BA38">
        <f t="shared" si="19"/>
        <v>31</v>
      </c>
      <c r="BB38" s="110">
        <f t="shared" si="22"/>
        <v>-309224758.50178134</v>
      </c>
      <c r="BC38">
        <f>$BB$8*'SIP CALCULATOR'!$E$48/100</f>
        <v>13148944.405985834</v>
      </c>
      <c r="BD38" s="110">
        <f t="shared" si="23"/>
        <v>-2686447.5242313934</v>
      </c>
      <c r="BF38" s="110">
        <f t="shared" si="20"/>
        <v>-27017410.562986337</v>
      </c>
      <c r="BG38" t="str">
        <f t="shared" si="21"/>
        <v>-</v>
      </c>
      <c r="BI38" t="str">
        <f t="shared" si="18"/>
        <v>-</v>
      </c>
      <c r="BL38">
        <f t="shared" si="12"/>
        <v>35</v>
      </c>
      <c r="BM38" s="110">
        <f t="shared" si="15"/>
        <v>10301793.450436722</v>
      </c>
      <c r="BO38">
        <f>('SIP CALCULATOR'!$D$32/12)/100</f>
        <v>5.0000000000000001E-3</v>
      </c>
      <c r="BP38">
        <f t="shared" si="14"/>
        <v>18028.138538264266</v>
      </c>
      <c r="BQ38" s="110">
        <f t="shared" si="13"/>
        <v>10319821.588974986</v>
      </c>
    </row>
    <row r="39" spans="14:69" x14ac:dyDescent="0.3">
      <c r="N39">
        <f t="shared" si="3"/>
        <v>38</v>
      </c>
      <c r="O39" s="48">
        <f t="shared" si="24"/>
        <v>25169679.150768656</v>
      </c>
      <c r="P39" s="3">
        <f t="shared" ref="P39:P49" si="30">($P$37+($P$37*$M$5))</f>
        <v>2700000</v>
      </c>
      <c r="Q39">
        <f t="shared" si="4"/>
        <v>21000000</v>
      </c>
      <c r="R39">
        <f t="shared" si="5"/>
        <v>38</v>
      </c>
      <c r="S39">
        <f t="shared" si="7"/>
        <v>1.3508517176729924E+23</v>
      </c>
      <c r="AD39" s="50">
        <f>$M$2*(((1+'Main Backend Calculation'!$M$4)^('Main Backend Calculation'!AH39)-1)/'Main Backend Calculation'!$M$4)*(1+$M$4)</f>
        <v>5527467.8485042416</v>
      </c>
      <c r="AF39">
        <f t="shared" ref="AF39:AF49" si="31">$AK$5*(((1+$M$4)^($AH$5)-1)/$AC$3)*(1+$AC$3)</f>
        <v>7536720.0824345425</v>
      </c>
      <c r="AH39">
        <f t="shared" si="6"/>
        <v>38</v>
      </c>
      <c r="AI39" s="60">
        <f t="shared" si="2"/>
        <v>13064187.930938784</v>
      </c>
      <c r="AK39" s="50">
        <f>AK38*'SIP CALCULATOR'!$E$5+(AK38)</f>
        <v>3.0018927059399829E+22</v>
      </c>
      <c r="AM39" s="36">
        <f>IF('SIP CALCULATOR'!$E$6&gt;'Main Backend Calculation'!AM38,AM38+1,"")</f>
        <v>37</v>
      </c>
      <c r="AN39">
        <f t="shared" si="11"/>
        <v>5326163.775749498</v>
      </c>
      <c r="AO39" s="49">
        <f t="shared" si="8"/>
        <v>97821.619938600721</v>
      </c>
      <c r="AP39" s="49">
        <f t="shared" si="9"/>
        <v>5423985.3956880989</v>
      </c>
      <c r="AQ39" s="66">
        <f>IF(AM39="","",('SIP CALCULATOR'!$E$7/12)*100)</f>
        <v>1.8366243333333334</v>
      </c>
      <c r="AR39" s="62">
        <f>IF(AM39="","",ROUND(IF(((AM39-1)/12)=0,'SIP CALCULATOR'!$E$4,IF(INT(((AM39-1)/12))-((AM39-1)/12)=0,AR38+('SIP CALCULATOR'!$E$5/100)*AR38,AR38)),2))</f>
        <v>106120.8</v>
      </c>
      <c r="AS39">
        <f t="shared" si="10"/>
        <v>3778600.8</v>
      </c>
      <c r="AY39">
        <f t="shared" si="16"/>
        <v>32</v>
      </c>
      <c r="AZ39">
        <f t="shared" si="17"/>
        <v>0</v>
      </c>
      <c r="BA39">
        <f t="shared" si="19"/>
        <v>32</v>
      </c>
      <c r="BB39" s="110">
        <f t="shared" si="22"/>
        <v>-325060150.43199855</v>
      </c>
      <c r="BC39">
        <f>$BB$8*'SIP CALCULATOR'!$E$48/100</f>
        <v>13148944.405985834</v>
      </c>
      <c r="BD39" s="110">
        <f t="shared" si="23"/>
        <v>-2818409.12364987</v>
      </c>
      <c r="BF39" s="110">
        <f t="shared" si="20"/>
        <v>-29835819.686636206</v>
      </c>
      <c r="BG39" t="str">
        <f t="shared" si="21"/>
        <v>-</v>
      </c>
      <c r="BI39" t="str">
        <f t="shared" si="18"/>
        <v>-</v>
      </c>
      <c r="BL39">
        <f t="shared" si="12"/>
        <v>36</v>
      </c>
      <c r="BM39" s="110">
        <f t="shared" si="15"/>
        <v>10319821.588974986</v>
      </c>
      <c r="BO39">
        <f>('SIP CALCULATOR'!$D$32/12)/100</f>
        <v>5.0000000000000001E-3</v>
      </c>
      <c r="BP39">
        <f t="shared" si="14"/>
        <v>18575.678860154974</v>
      </c>
      <c r="BQ39" s="110">
        <f t="shared" si="13"/>
        <v>10338397.267835142</v>
      </c>
    </row>
    <row r="40" spans="14:69" x14ac:dyDescent="0.3">
      <c r="N40">
        <f t="shared" si="3"/>
        <v>39</v>
      </c>
      <c r="O40" s="48">
        <f t="shared" si="24"/>
        <v>28331951.602673601</v>
      </c>
      <c r="P40" s="3">
        <f t="shared" si="30"/>
        <v>2700000</v>
      </c>
      <c r="Q40">
        <f t="shared" si="4"/>
        <v>23700000</v>
      </c>
      <c r="R40">
        <f t="shared" si="5"/>
        <v>39</v>
      </c>
      <c r="S40">
        <f t="shared" si="7"/>
        <v>4.0525551530189776E+23</v>
      </c>
      <c r="AD40" s="50">
        <f>$M$2*(((1+'Main Backend Calculation'!$M$4)^('Main Backend Calculation'!AH40)-1)/'Main Backend Calculation'!$M$4)*(1+$M$4)</f>
        <v>5730823.2923603812</v>
      </c>
      <c r="AF40">
        <f t="shared" si="31"/>
        <v>7536720.0824345425</v>
      </c>
      <c r="AH40">
        <f t="shared" si="6"/>
        <v>39</v>
      </c>
      <c r="AI40" s="60">
        <f t="shared" si="2"/>
        <v>13267543.374794923</v>
      </c>
      <c r="AK40" s="50">
        <f>AK39*'SIP CALCULATOR'!$E$5+(AK39)</f>
        <v>9.005678117819949E+22</v>
      </c>
      <c r="AM40" s="36">
        <f>IF('SIP CALCULATOR'!$E$6&gt;'Main Backend Calculation'!AM39,AM39+1,"")</f>
        <v>38</v>
      </c>
      <c r="AN40">
        <f t="shared" si="11"/>
        <v>5530106.1956880987</v>
      </c>
      <c r="AO40" s="49">
        <f t="shared" si="8"/>
        <v>101567.27604918191</v>
      </c>
      <c r="AP40" s="49">
        <f t="shared" si="9"/>
        <v>5631673.4717372805</v>
      </c>
      <c r="AQ40" s="66">
        <f>IF(AM40="","",('SIP CALCULATOR'!$E$7/12)*100)</f>
        <v>1.8366243333333334</v>
      </c>
      <c r="AR40" s="62">
        <f>IF(AM40="","",ROUND(IF(((AM40-1)/12)=0,'SIP CALCULATOR'!$E$4,IF(INT(((AM40-1)/12))-((AM40-1)/12)=0,AR39+('SIP CALCULATOR'!$E$5/100)*AR39,AR39)),2))</f>
        <v>106120.8</v>
      </c>
      <c r="AS40">
        <f t="shared" si="10"/>
        <v>3884721.5999999996</v>
      </c>
      <c r="AY40">
        <f t="shared" si="16"/>
        <v>33</v>
      </c>
      <c r="AZ40">
        <f t="shared" si="17"/>
        <v>0</v>
      </c>
      <c r="BA40">
        <f t="shared" si="19"/>
        <v>33</v>
      </c>
      <c r="BB40" s="110">
        <f t="shared" si="22"/>
        <v>-341027503.96163428</v>
      </c>
      <c r="BC40">
        <f>$BB$8*'SIP CALCULATOR'!$E$48/100</f>
        <v>13148944.405985834</v>
      </c>
      <c r="BD40" s="110">
        <f t="shared" si="23"/>
        <v>-2951470.4030635012</v>
      </c>
      <c r="BF40" s="110">
        <f t="shared" si="20"/>
        <v>-32787290.089699708</v>
      </c>
      <c r="BG40" t="str">
        <f t="shared" si="21"/>
        <v>-</v>
      </c>
      <c r="BI40" t="str">
        <f t="shared" si="18"/>
        <v>-</v>
      </c>
      <c r="BL40">
        <f t="shared" si="12"/>
        <v>37</v>
      </c>
      <c r="BM40" s="110">
        <f t="shared" si="15"/>
        <v>10338397.267835142</v>
      </c>
      <c r="BO40">
        <f>('SIP CALCULATOR'!$D$32/12)/100</f>
        <v>5.0000000000000001E-3</v>
      </c>
      <c r="BP40">
        <f t="shared" si="14"/>
        <v>19126.034945495012</v>
      </c>
      <c r="BQ40" s="110">
        <f t="shared" si="13"/>
        <v>10357523.302780638</v>
      </c>
    </row>
    <row r="41" spans="14:69" x14ac:dyDescent="0.3">
      <c r="N41">
        <f t="shared" si="3"/>
        <v>40</v>
      </c>
      <c r="O41" s="48">
        <f t="shared" si="24"/>
        <v>31552303.119916528</v>
      </c>
      <c r="P41" s="3">
        <f t="shared" si="30"/>
        <v>2700000</v>
      </c>
      <c r="Q41">
        <f t="shared" si="4"/>
        <v>26400000</v>
      </c>
      <c r="R41">
        <f t="shared" si="5"/>
        <v>40</v>
      </c>
      <c r="S41">
        <f t="shared" si="7"/>
        <v>1.2157665459056932E+24</v>
      </c>
      <c r="AD41" s="50">
        <f>$M$2*(((1+'Main Backend Calculation'!$M$4)^('Main Backend Calculation'!AH41)-1)/'Main Backend Calculation'!$M$4)*(1+$M$4)</f>
        <v>5937913.6117815413</v>
      </c>
      <c r="AF41">
        <f t="shared" si="31"/>
        <v>7536720.0824345425</v>
      </c>
      <c r="AH41">
        <f t="shared" si="6"/>
        <v>40</v>
      </c>
      <c r="AI41" s="60">
        <f t="shared" si="2"/>
        <v>13474633.694216084</v>
      </c>
      <c r="AK41" s="50">
        <f>AK40*'SIP CALCULATOR'!$E$5+(AK40)</f>
        <v>2.7017034353459849E+23</v>
      </c>
      <c r="AM41" s="36">
        <f>IF('SIP CALCULATOR'!$E$6&gt;'Main Backend Calculation'!AM40,AM40+1,"")</f>
        <v>39</v>
      </c>
      <c r="AN41">
        <f t="shared" si="11"/>
        <v>5737794.2717372803</v>
      </c>
      <c r="AO41" s="49">
        <f t="shared" si="8"/>
        <v>105381.72579133302</v>
      </c>
      <c r="AP41" s="49">
        <f t="shared" si="9"/>
        <v>5843175.9975286135</v>
      </c>
      <c r="AQ41" s="66">
        <f>IF(AM41="","",('SIP CALCULATOR'!$E$7/12)*100)</f>
        <v>1.8366243333333334</v>
      </c>
      <c r="AR41" s="62">
        <f>IF(AM41="","",ROUND(IF(((AM41-1)/12)=0,'SIP CALCULATOR'!$E$4,IF(INT(((AM41-1)/12))-((AM41-1)/12)=0,AR40+('SIP CALCULATOR'!$E$5/100)*AR40,AR40)),2))</f>
        <v>106120.8</v>
      </c>
      <c r="AS41">
        <f t="shared" si="10"/>
        <v>3990842.3999999994</v>
      </c>
      <c r="AY41">
        <f t="shared" si="16"/>
        <v>34</v>
      </c>
      <c r="AZ41">
        <f t="shared" si="17"/>
        <v>0</v>
      </c>
      <c r="BA41">
        <f t="shared" si="19"/>
        <v>34</v>
      </c>
      <c r="BB41" s="110">
        <f t="shared" si="22"/>
        <v>-357127918.77068359</v>
      </c>
      <c r="BC41">
        <f>$BB$8*'SIP CALCULATOR'!$E$48/100</f>
        <v>13148944.405985834</v>
      </c>
      <c r="BD41" s="110">
        <f t="shared" si="23"/>
        <v>-3085640.5264722453</v>
      </c>
      <c r="BF41" s="110">
        <f t="shared" si="20"/>
        <v>-35872930.616171956</v>
      </c>
      <c r="BG41" t="str">
        <f t="shared" si="21"/>
        <v>-</v>
      </c>
      <c r="BI41" t="str">
        <f t="shared" si="18"/>
        <v>-</v>
      </c>
      <c r="BL41">
        <f t="shared" si="12"/>
        <v>38</v>
      </c>
      <c r="BM41" s="110">
        <f t="shared" si="15"/>
        <v>10357523.302780638</v>
      </c>
      <c r="BO41">
        <f>('SIP CALCULATOR'!$D$32/12)/100</f>
        <v>5.0000000000000001E-3</v>
      </c>
      <c r="BP41">
        <f t="shared" si="14"/>
        <v>19679.29427528321</v>
      </c>
      <c r="BQ41" s="110">
        <f t="shared" si="13"/>
        <v>10377202.597055921</v>
      </c>
    </row>
    <row r="42" spans="14:69" x14ac:dyDescent="0.3">
      <c r="N42">
        <f t="shared" si="3"/>
        <v>41</v>
      </c>
      <c r="O42" s="48">
        <f t="shared" si="24"/>
        <v>34831800.396744013</v>
      </c>
      <c r="P42" s="3">
        <f t="shared" si="30"/>
        <v>2700000</v>
      </c>
      <c r="Q42">
        <f t="shared" si="4"/>
        <v>29100000</v>
      </c>
      <c r="R42">
        <f t="shared" si="5"/>
        <v>41</v>
      </c>
      <c r="S42">
        <f t="shared" si="7"/>
        <v>3.6472996377170795E+24</v>
      </c>
      <c r="AD42" s="50">
        <f>$M$2*(((1+'Main Backend Calculation'!$M$4)^('Main Backend Calculation'!AH42)-1)/'Main Backend Calculation'!$M$4)*(1+$M$4)</f>
        <v>6148807.402401167</v>
      </c>
      <c r="AF42">
        <f t="shared" si="31"/>
        <v>7536720.0824345425</v>
      </c>
      <c r="AH42">
        <f t="shared" si="6"/>
        <v>41</v>
      </c>
      <c r="AI42" s="60">
        <f t="shared" si="2"/>
        <v>13685527.48483571</v>
      </c>
      <c r="AK42" s="50">
        <f>AK41*'SIP CALCULATOR'!$E$5+(AK41)</f>
        <v>8.1051103060379553E+23</v>
      </c>
      <c r="AM42" s="36">
        <f>IF('SIP CALCULATOR'!$E$6&gt;'Main Backend Calculation'!AM41,AM41+1,"")</f>
        <v>40</v>
      </c>
      <c r="AN42">
        <f t="shared" si="11"/>
        <v>5949296.7975286134</v>
      </c>
      <c r="AO42" s="49">
        <f t="shared" si="8"/>
        <v>109266.23264563124</v>
      </c>
      <c r="AP42" s="49">
        <f t="shared" si="9"/>
        <v>6058563.0301742442</v>
      </c>
      <c r="AQ42" s="66">
        <f>IF(AM42="","",('SIP CALCULATOR'!$E$7/12)*100)</f>
        <v>1.8366243333333334</v>
      </c>
      <c r="AR42" s="62">
        <f>IF(AM42="","",ROUND(IF(((AM42-1)/12)=0,'SIP CALCULATOR'!$E$4,IF(INT(((AM42-1)/12))-((AM42-1)/12)=0,AR41+('SIP CALCULATOR'!$E$5/100)*AR41,AR41)),2))</f>
        <v>106120.8</v>
      </c>
      <c r="AS42">
        <f t="shared" si="10"/>
        <v>4096963.1999999993</v>
      </c>
      <c r="AY42">
        <f t="shared" si="16"/>
        <v>35</v>
      </c>
      <c r="AZ42">
        <f t="shared" si="17"/>
        <v>0</v>
      </c>
      <c r="BA42">
        <f t="shared" si="19"/>
        <v>35</v>
      </c>
      <c r="BB42" s="110">
        <f t="shared" si="22"/>
        <v>-373362503.70314169</v>
      </c>
      <c r="BC42">
        <f>$BB$8*'SIP CALCULATOR'!$E$48/100</f>
        <v>13148944.405985834</v>
      </c>
      <c r="BD42" s="110">
        <f t="shared" si="23"/>
        <v>-3220928.7342427294</v>
      </c>
      <c r="BF42" s="110">
        <f t="shared" si="20"/>
        <v>-39093859.350414686</v>
      </c>
      <c r="BG42" t="str">
        <f t="shared" si="21"/>
        <v>-</v>
      </c>
      <c r="BI42" t="str">
        <f t="shared" si="18"/>
        <v>-</v>
      </c>
      <c r="BL42">
        <f t="shared" si="12"/>
        <v>39</v>
      </c>
      <c r="BM42" s="110">
        <f t="shared" si="15"/>
        <v>10377202.597055921</v>
      </c>
      <c r="BO42">
        <f>('SIP CALCULATOR'!$D$32/12)/100</f>
        <v>5.0000000000000001E-3</v>
      </c>
      <c r="BP42">
        <f t="shared" si="14"/>
        <v>20235.545064259048</v>
      </c>
      <c r="BQ42" s="110">
        <f t="shared" si="13"/>
        <v>10397438.142120181</v>
      </c>
    </row>
    <row r="43" spans="14:69" x14ac:dyDescent="0.3">
      <c r="N43">
        <f t="shared" si="3"/>
        <v>42</v>
      </c>
      <c r="O43" s="48">
        <f t="shared" si="24"/>
        <v>38171529.718568712</v>
      </c>
      <c r="P43" s="3">
        <f t="shared" si="30"/>
        <v>2700000</v>
      </c>
      <c r="Q43">
        <f t="shared" si="4"/>
        <v>31800000</v>
      </c>
      <c r="R43">
        <f t="shared" si="5"/>
        <v>42</v>
      </c>
      <c r="S43">
        <f t="shared" si="7"/>
        <v>1.0941898913151239E+25</v>
      </c>
      <c r="AD43" s="50">
        <f>$M$2*(((1+'Main Backend Calculation'!$M$4)^('Main Backend Calculation'!AH43)-1)/'Main Backend Calculation'!$M$4)*(1+$M$4)</f>
        <v>6363574.5196968047</v>
      </c>
      <c r="AF43">
        <f t="shared" si="31"/>
        <v>7536720.0824345425</v>
      </c>
      <c r="AH43">
        <f t="shared" si="6"/>
        <v>42</v>
      </c>
      <c r="AI43" s="60">
        <f t="shared" si="2"/>
        <v>13900294.602131348</v>
      </c>
      <c r="AK43" s="50">
        <f>AK42*'SIP CALCULATOR'!$E$5+(AK42)</f>
        <v>2.4315330918113863E+24</v>
      </c>
      <c r="AM43" s="36">
        <f>IF('SIP CALCULATOR'!$E$6&gt;'Main Backend Calculation'!AM42,AM42+1,"")</f>
        <v>41</v>
      </c>
      <c r="AN43">
        <f t="shared" si="11"/>
        <v>6164683.830174244</v>
      </c>
      <c r="AO43" s="49">
        <f t="shared" si="8"/>
        <v>113222.0832980455</v>
      </c>
      <c r="AP43" s="49">
        <f t="shared" si="9"/>
        <v>6277905.9134722892</v>
      </c>
      <c r="AQ43" s="66">
        <f>IF(AM43="","",('SIP CALCULATOR'!$E$7/12)*100)</f>
        <v>1.8366243333333334</v>
      </c>
      <c r="AR43" s="62">
        <f>IF(AM43="","",ROUND(IF(((AM43-1)/12)=0,'SIP CALCULATOR'!$E$4,IF(INT(((AM43-1)/12))-((AM43-1)/12)=0,AR42+('SIP CALCULATOR'!$E$5/100)*AR42,AR42)),2))</f>
        <v>106120.8</v>
      </c>
      <c r="AS43">
        <f t="shared" si="10"/>
        <v>4203083.9999999991</v>
      </c>
      <c r="AY43">
        <f t="shared" si="16"/>
        <v>36</v>
      </c>
      <c r="AZ43">
        <f t="shared" si="17"/>
        <v>0</v>
      </c>
      <c r="BA43">
        <f t="shared" si="19"/>
        <v>36</v>
      </c>
      <c r="BB43" s="110">
        <f t="shared" si="22"/>
        <v>-389732376.84337026</v>
      </c>
      <c r="BC43">
        <f>$BB$8*'SIP CALCULATOR'!$E$48/100</f>
        <v>13148944.405985834</v>
      </c>
      <c r="BD43" s="110">
        <f t="shared" si="23"/>
        <v>-3357344.3437446342</v>
      </c>
      <c r="BF43" s="110">
        <f t="shared" si="20"/>
        <v>-42451203.694159321</v>
      </c>
      <c r="BG43" t="str">
        <f t="shared" si="21"/>
        <v>-</v>
      </c>
      <c r="BI43" t="str">
        <f t="shared" si="18"/>
        <v>-</v>
      </c>
      <c r="BL43">
        <f t="shared" si="12"/>
        <v>40</v>
      </c>
      <c r="BM43" s="110">
        <f t="shared" si="15"/>
        <v>10397438.142120181</v>
      </c>
      <c r="BO43">
        <f>('SIP CALCULATOR'!$D$32/12)/100</f>
        <v>5.0000000000000001E-3</v>
      </c>
      <c r="BP43">
        <f t="shared" si="14"/>
        <v>20794.876284240359</v>
      </c>
      <c r="BQ43" s="110">
        <f t="shared" si="13"/>
        <v>10418233.01840442</v>
      </c>
    </row>
    <row r="44" spans="14:69" x14ac:dyDescent="0.3">
      <c r="N44">
        <f t="shared" si="3"/>
        <v>43</v>
      </c>
      <c r="O44" s="48">
        <f t="shared" si="24"/>
        <v>41572597.32178551</v>
      </c>
      <c r="P44" s="3">
        <f t="shared" si="30"/>
        <v>2700000</v>
      </c>
      <c r="Q44">
        <f t="shared" si="4"/>
        <v>34500000</v>
      </c>
      <c r="R44">
        <f t="shared" si="5"/>
        <v>43</v>
      </c>
      <c r="S44">
        <f t="shared" si="7"/>
        <v>3.2825696739453715E+25</v>
      </c>
      <c r="AD44" s="50">
        <f>$M$2*(((1+'Main Backend Calculation'!$M$4)^('Main Backend Calculation'!AH44)-1)/'Main Backend Calculation'!$M$4)*(1+$M$4)</f>
        <v>6582286.1021286864</v>
      </c>
      <c r="AF44">
        <f t="shared" si="31"/>
        <v>7536720.0824345425</v>
      </c>
      <c r="AH44">
        <f t="shared" si="6"/>
        <v>43</v>
      </c>
      <c r="AI44" s="60">
        <f t="shared" si="2"/>
        <v>14119006.184563229</v>
      </c>
      <c r="AK44" s="50">
        <f>AK43*'SIP CALCULATOR'!$E$5+(AK43)</f>
        <v>7.2945992754341589E+24</v>
      </c>
      <c r="AM44" s="36">
        <f>IF('SIP CALCULATOR'!$E$6&gt;'Main Backend Calculation'!AM43,AM43+1,"")</f>
        <v>42</v>
      </c>
      <c r="AN44">
        <f t="shared" si="11"/>
        <v>6384026.713472289</v>
      </c>
      <c r="AO44" s="49">
        <f t="shared" si="8"/>
        <v>117250.58806613235</v>
      </c>
      <c r="AP44" s="49">
        <f t="shared" si="9"/>
        <v>6501277.3015384218</v>
      </c>
      <c r="AQ44" s="66">
        <f>IF(AM44="","",('SIP CALCULATOR'!$E$7/12)*100)</f>
        <v>1.8366243333333334</v>
      </c>
      <c r="AR44" s="62">
        <f>IF(AM44="","",ROUND(IF(((AM44-1)/12)=0,'SIP CALCULATOR'!$E$4,IF(INT(((AM44-1)/12))-((AM44-1)/12)=0,AR43+('SIP CALCULATOR'!$E$5/100)*AR43,AR43)),2))</f>
        <v>106120.8</v>
      </c>
      <c r="AS44">
        <f t="shared" si="10"/>
        <v>4309204.7999999989</v>
      </c>
      <c r="AY44">
        <f t="shared" si="16"/>
        <v>37</v>
      </c>
      <c r="AZ44">
        <f t="shared" si="17"/>
        <v>0</v>
      </c>
      <c r="BA44">
        <f t="shared" si="19"/>
        <v>37</v>
      </c>
      <c r="BB44" s="110">
        <f t="shared" si="22"/>
        <v>-406238665.59310073</v>
      </c>
      <c r="BC44">
        <f>$BB$8*'SIP CALCULATOR'!$E$48/100</f>
        <v>13148944.405985834</v>
      </c>
      <c r="BD44" s="110">
        <f t="shared" si="23"/>
        <v>-3494896.7499923878</v>
      </c>
      <c r="BF44" s="110">
        <f t="shared" si="20"/>
        <v>-45946100.444151707</v>
      </c>
      <c r="BG44" t="str">
        <f t="shared" si="21"/>
        <v>-</v>
      </c>
      <c r="BI44" t="str">
        <f t="shared" si="18"/>
        <v>-</v>
      </c>
      <c r="BL44">
        <f t="shared" si="12"/>
        <v>41</v>
      </c>
      <c r="BM44" s="110">
        <f t="shared" si="15"/>
        <v>10418233.01840442</v>
      </c>
      <c r="BO44">
        <f>('SIP CALCULATOR'!$D$32/12)/100</f>
        <v>5.0000000000000001E-3</v>
      </c>
      <c r="BP44">
        <f t="shared" si="14"/>
        <v>21357.377687729062</v>
      </c>
      <c r="BQ44" s="110">
        <f t="shared" si="13"/>
        <v>10439590.39609215</v>
      </c>
    </row>
    <row r="45" spans="14:69" x14ac:dyDescent="0.3">
      <c r="N45">
        <f t="shared" si="3"/>
        <v>44</v>
      </c>
      <c r="O45" s="48">
        <f t="shared" si="24"/>
        <v>45036129.760196105</v>
      </c>
      <c r="P45" s="3">
        <f t="shared" si="30"/>
        <v>2700000</v>
      </c>
      <c r="Q45">
        <f t="shared" si="4"/>
        <v>37200000</v>
      </c>
      <c r="R45">
        <f t="shared" si="5"/>
        <v>44</v>
      </c>
      <c r="S45">
        <f t="shared" si="7"/>
        <v>9.8477090218361153E+25</v>
      </c>
      <c r="AD45" s="50">
        <f>$M$2*(((1+'Main Backend Calculation'!$M$4)^('Main Backend Calculation'!AH45)-1)/'Main Backend Calculation'!$M$4)*(1+$M$4)</f>
        <v>6805014.5947033353</v>
      </c>
      <c r="AF45">
        <f t="shared" si="31"/>
        <v>7536720.0824345425</v>
      </c>
      <c r="AH45">
        <f t="shared" si="6"/>
        <v>44</v>
      </c>
      <c r="AI45" s="60">
        <f t="shared" si="2"/>
        <v>14341734.677137878</v>
      </c>
      <c r="AK45" s="50">
        <f>AK44*'SIP CALCULATOR'!$E$5+(AK44)</f>
        <v>2.1883797826302478E+25</v>
      </c>
      <c r="AM45" s="36">
        <f>IF('SIP CALCULATOR'!$E$6&gt;'Main Backend Calculation'!AM44,AM44+1,"")</f>
        <v>43</v>
      </c>
      <c r="AN45">
        <f t="shared" si="11"/>
        <v>6607398.1015384216</v>
      </c>
      <c r="AO45" s="49">
        <f t="shared" si="8"/>
        <v>121353.08133305937</v>
      </c>
      <c r="AP45" s="49">
        <f t="shared" si="9"/>
        <v>6728751.1828714814</v>
      </c>
      <c r="AQ45" s="66">
        <f>IF(AM45="","",('SIP CALCULATOR'!$E$7/12)*100)</f>
        <v>1.8366243333333334</v>
      </c>
      <c r="AR45" s="62">
        <f>IF(AM45="","",ROUND(IF(((AM45-1)/12)=0,'SIP CALCULATOR'!$E$4,IF(INT(((AM45-1)/12))-((AM45-1)/12)=0,AR44+('SIP CALCULATOR'!$E$5/100)*AR44,AR44)),2))</f>
        <v>106120.8</v>
      </c>
      <c r="AS45">
        <f t="shared" si="10"/>
        <v>4415325.5999999987</v>
      </c>
      <c r="AY45">
        <f t="shared" si="16"/>
        <v>38</v>
      </c>
      <c r="AZ45">
        <f t="shared" si="17"/>
        <v>0</v>
      </c>
      <c r="BA45">
        <f t="shared" si="19"/>
        <v>38</v>
      </c>
      <c r="BB45" s="110">
        <f t="shared" si="22"/>
        <v>-422882506.74907893</v>
      </c>
      <c r="BC45">
        <f>$BB$8*'SIP CALCULATOR'!$E$48/100</f>
        <v>13148944.405985834</v>
      </c>
      <c r="BD45" s="110">
        <f t="shared" si="23"/>
        <v>-3633595.4262922066</v>
      </c>
      <c r="BF45" s="110">
        <f t="shared" si="20"/>
        <v>-49579695.87044391</v>
      </c>
      <c r="BG45" t="str">
        <f t="shared" si="21"/>
        <v>-</v>
      </c>
      <c r="BI45" t="str">
        <f t="shared" si="18"/>
        <v>-</v>
      </c>
      <c r="BL45">
        <f t="shared" si="12"/>
        <v>42</v>
      </c>
      <c r="BM45" s="110">
        <f t="shared" si="15"/>
        <v>10439590.39609215</v>
      </c>
      <c r="BO45">
        <f>('SIP CALCULATOR'!$D$32/12)/100</f>
        <v>5.0000000000000001E-3</v>
      </c>
      <c r="BP45">
        <f t="shared" si="14"/>
        <v>21923.139831793516</v>
      </c>
      <c r="BQ45" s="110">
        <f t="shared" si="13"/>
        <v>10461513.535923945</v>
      </c>
    </row>
    <row r="46" spans="14:69" x14ac:dyDescent="0.3">
      <c r="N46">
        <f t="shared" si="3"/>
        <v>45</v>
      </c>
      <c r="O46" s="48">
        <f t="shared" si="24"/>
        <v>48563274.278163441</v>
      </c>
      <c r="P46" s="3">
        <f t="shared" si="30"/>
        <v>2700000</v>
      </c>
      <c r="Q46">
        <f t="shared" si="4"/>
        <v>39900000</v>
      </c>
      <c r="R46">
        <f t="shared" si="5"/>
        <v>45</v>
      </c>
      <c r="S46">
        <f t="shared" si="7"/>
        <v>2.9543127065508346E+26</v>
      </c>
      <c r="AD46" s="50">
        <f>$M$2*(((1+'Main Backend Calculation'!$M$4)^('Main Backend Calculation'!AH46)-1)/'Main Backend Calculation'!$M$4)*(1+$M$4)</f>
        <v>7031833.7729698755</v>
      </c>
      <c r="AF46">
        <f t="shared" si="31"/>
        <v>7536720.0824345425</v>
      </c>
      <c r="AH46">
        <f t="shared" si="6"/>
        <v>45</v>
      </c>
      <c r="AI46" s="60">
        <f t="shared" si="2"/>
        <v>14568553.855404418</v>
      </c>
      <c r="AK46" s="50">
        <f>AK45*'SIP CALCULATOR'!$E$5+(AK45)</f>
        <v>6.5651393478907429E+25</v>
      </c>
      <c r="AM46" s="36">
        <f>IF('SIP CALCULATOR'!$E$6&gt;'Main Backend Calculation'!AM45,AM45+1,"")</f>
        <v>44</v>
      </c>
      <c r="AN46">
        <f t="shared" si="11"/>
        <v>6834871.9828714812</v>
      </c>
      <c r="AO46" s="49">
        <f t="shared" si="8"/>
        <v>125530.92198960013</v>
      </c>
      <c r="AP46" s="49">
        <f t="shared" si="9"/>
        <v>6960402.9048610814</v>
      </c>
      <c r="AQ46" s="66">
        <f>IF(AM46="","",('SIP CALCULATOR'!$E$7/12)*100)</f>
        <v>1.8366243333333334</v>
      </c>
      <c r="AR46" s="62">
        <f>IF(AM46="","",ROUND(IF(((AM46-1)/12)=0,'SIP CALCULATOR'!$E$4,IF(INT(((AM46-1)/12))-((AM46-1)/12)=0,AR45+('SIP CALCULATOR'!$E$5/100)*AR45,AR45)),2))</f>
        <v>106120.8</v>
      </c>
      <c r="AS46">
        <f t="shared" si="10"/>
        <v>4521446.3999999985</v>
      </c>
      <c r="AY46">
        <f t="shared" si="16"/>
        <v>39</v>
      </c>
      <c r="AZ46">
        <f t="shared" si="17"/>
        <v>0</v>
      </c>
      <c r="BA46">
        <f t="shared" si="19"/>
        <v>39</v>
      </c>
      <c r="BB46" s="110">
        <f t="shared" si="22"/>
        <v>-439665046.58135694</v>
      </c>
      <c r="BC46">
        <f>$BB$8*'SIP CALCULATOR'!$E$48/100</f>
        <v>13148944.405985834</v>
      </c>
      <c r="BD46" s="110">
        <f t="shared" si="23"/>
        <v>-3773449.9248945229</v>
      </c>
      <c r="BF46" s="110">
        <f t="shared" si="20"/>
        <v>-53353145.795338437</v>
      </c>
      <c r="BG46" t="str">
        <f t="shared" si="21"/>
        <v>-</v>
      </c>
      <c r="BI46" t="str">
        <f t="shared" si="18"/>
        <v>-</v>
      </c>
      <c r="BL46">
        <f t="shared" si="12"/>
        <v>43</v>
      </c>
      <c r="BM46" s="110">
        <f t="shared" si="15"/>
        <v>10461513.535923945</v>
      </c>
      <c r="BO46">
        <f>('SIP CALCULATOR'!$D$32/12)/100</f>
        <v>5.0000000000000001E-3</v>
      </c>
      <c r="BP46">
        <f t="shared" si="14"/>
        <v>22492.254102236479</v>
      </c>
      <c r="BQ46" s="110">
        <f t="shared" si="13"/>
        <v>10484005.79002618</v>
      </c>
    </row>
    <row r="47" spans="14:69" x14ac:dyDescent="0.3">
      <c r="N47">
        <f t="shared" si="3"/>
        <v>46</v>
      </c>
      <c r="O47" s="48">
        <f t="shared" si="24"/>
        <v>52155199.190619595</v>
      </c>
      <c r="P47" s="3">
        <f t="shared" si="30"/>
        <v>2700000</v>
      </c>
      <c r="Q47">
        <f t="shared" si="4"/>
        <v>42600000</v>
      </c>
      <c r="R47">
        <f t="shared" si="5"/>
        <v>46</v>
      </c>
      <c r="S47">
        <f t="shared" si="7"/>
        <v>8.8629381196525037E+26</v>
      </c>
      <c r="AD47" s="50">
        <f>$M$2*(((1+'Main Backend Calculation'!$M$4)^('Main Backend Calculation'!AH47)-1)/'Main Backend Calculation'!$M$4)*(1+$M$4)</f>
        <v>7262818.7674571257</v>
      </c>
      <c r="AF47">
        <f t="shared" si="31"/>
        <v>7536720.0824345425</v>
      </c>
      <c r="AH47">
        <f t="shared" si="6"/>
        <v>46</v>
      </c>
      <c r="AI47" s="60">
        <f t="shared" si="2"/>
        <v>14799538.849891668</v>
      </c>
      <c r="AK47" s="50">
        <f>AK46*'SIP CALCULATOR'!$E$5+(AK46)</f>
        <v>1.9695418043672231E+26</v>
      </c>
      <c r="AM47" s="36">
        <f>IF('SIP CALCULATOR'!$E$6&gt;'Main Backend Calculation'!AM46,AM46+1,"")</f>
        <v>45</v>
      </c>
      <c r="AN47">
        <f t="shared" si="11"/>
        <v>7066523.7048610812</v>
      </c>
      <c r="AO47" s="49">
        <f t="shared" si="8"/>
        <v>129785.49388424681</v>
      </c>
      <c r="AP47" s="49">
        <f t="shared" si="9"/>
        <v>7196309.198745328</v>
      </c>
      <c r="AQ47" s="66">
        <f>IF(AM47="","",('SIP CALCULATOR'!$E$7/12)*100)</f>
        <v>1.8366243333333334</v>
      </c>
      <c r="AR47" s="62">
        <f>IF(AM47="","",ROUND(IF(((AM47-1)/12)=0,'SIP CALCULATOR'!$E$4,IF(INT(((AM47-1)/12))-((AM47-1)/12)=0,AR46+('SIP CALCULATOR'!$E$5/100)*AR46,AR46)),2))</f>
        <v>106120.8</v>
      </c>
      <c r="AS47">
        <f t="shared" si="10"/>
        <v>4627567.1999999983</v>
      </c>
      <c r="AY47">
        <f t="shared" si="16"/>
        <v>40</v>
      </c>
      <c r="AZ47">
        <f t="shared" si="17"/>
        <v>0</v>
      </c>
      <c r="BA47">
        <f t="shared" si="19"/>
        <v>40</v>
      </c>
      <c r="BB47" s="110">
        <f t="shared" si="22"/>
        <v>-456587440.91223729</v>
      </c>
      <c r="BC47">
        <f>$BB$8*'SIP CALCULATOR'!$E$48/100</f>
        <v>13148944.405985834</v>
      </c>
      <c r="BD47" s="110">
        <f t="shared" si="23"/>
        <v>-3914469.8776518595</v>
      </c>
      <c r="BF47" s="110">
        <f t="shared" si="20"/>
        <v>-57267615.6729903</v>
      </c>
      <c r="BG47" t="str">
        <f t="shared" si="21"/>
        <v>-</v>
      </c>
      <c r="BI47" t="str">
        <f t="shared" si="18"/>
        <v>-</v>
      </c>
      <c r="BL47">
        <f t="shared" si="12"/>
        <v>44</v>
      </c>
      <c r="BM47" s="110">
        <f t="shared" si="15"/>
        <v>10484005.79002618</v>
      </c>
      <c r="BO47">
        <f>('SIP CALCULATOR'!$D$32/12)/100</f>
        <v>5.0000000000000001E-3</v>
      </c>
      <c r="BP47">
        <f t="shared" si="14"/>
        <v>23064.812738057597</v>
      </c>
      <c r="BQ47" s="110">
        <f t="shared" si="13"/>
        <v>10507070.602764238</v>
      </c>
    </row>
    <row r="48" spans="14:69" x14ac:dyDescent="0.3">
      <c r="N48">
        <f t="shared" si="3"/>
        <v>47</v>
      </c>
      <c r="O48" s="48">
        <f t="shared" si="24"/>
        <v>55813094.270052984</v>
      </c>
      <c r="P48" s="3">
        <f t="shared" si="30"/>
        <v>2700000</v>
      </c>
      <c r="Q48">
        <f t="shared" si="4"/>
        <v>45300000</v>
      </c>
      <c r="R48">
        <f t="shared" si="5"/>
        <v>47</v>
      </c>
      <c r="S48">
        <f t="shared" si="7"/>
        <v>2.6588814358957513E+27</v>
      </c>
      <c r="AD48" s="50">
        <f>$M$2*(((1+'Main Backend Calculation'!$M$4)^('Main Backend Calculation'!AH48)-1)/'Main Backend Calculation'!$M$4)*(1+$M$4)</f>
        <v>7498046.0885594748</v>
      </c>
      <c r="AF48">
        <f t="shared" si="31"/>
        <v>7536720.0824345425</v>
      </c>
      <c r="AH48">
        <f t="shared" si="6"/>
        <v>47</v>
      </c>
      <c r="AI48" s="60">
        <f t="shared" si="2"/>
        <v>15034766.170994017</v>
      </c>
      <c r="AK48" s="50">
        <f>AK47*'SIP CALCULATOR'!$E$5+(AK47)</f>
        <v>5.9086254131016692E+26</v>
      </c>
      <c r="AM48" s="36">
        <f>IF('SIP CALCULATOR'!$E$6&gt;'Main Backend Calculation'!AM47,AM47+1,"")</f>
        <v>46</v>
      </c>
      <c r="AN48">
        <f t="shared" si="11"/>
        <v>7302429.9987453278</v>
      </c>
      <c r="AO48" s="49">
        <f t="shared" si="8"/>
        <v>134118.20628158972</v>
      </c>
      <c r="AP48" s="49">
        <f t="shared" si="9"/>
        <v>7436548.2050269172</v>
      </c>
      <c r="AQ48" s="66">
        <f>IF(AM48="","",('SIP CALCULATOR'!$E$7/12)*100)</f>
        <v>1.8366243333333334</v>
      </c>
      <c r="AR48" s="62">
        <f>IF(AM48="","",ROUND(IF(((AM48-1)/12)=0,'SIP CALCULATOR'!$E$4,IF(INT(((AM48-1)/12))-((AM48-1)/12)=0,AR47+('SIP CALCULATOR'!$E$5/100)*AR47,AR47)),2))</f>
        <v>106120.8</v>
      </c>
      <c r="AS48">
        <f t="shared" si="10"/>
        <v>4733687.9999999981</v>
      </c>
      <c r="AY48">
        <f t="shared" si="16"/>
        <v>41</v>
      </c>
      <c r="AZ48">
        <f t="shared" si="17"/>
        <v>0</v>
      </c>
      <c r="BA48">
        <f t="shared" si="19"/>
        <v>41</v>
      </c>
      <c r="BB48" s="110">
        <f t="shared" si="22"/>
        <v>-473650855.19587499</v>
      </c>
      <c r="BC48">
        <f>$BB$8*'SIP CALCULATOR'!$E$48/100</f>
        <v>13148944.405985834</v>
      </c>
      <c r="BD48" s="110">
        <f t="shared" si="23"/>
        <v>-4056664.9966821736</v>
      </c>
      <c r="BF48" s="110">
        <f t="shared" si="20"/>
        <v>-61324280.669672474</v>
      </c>
      <c r="BG48" t="str">
        <f t="shared" si="21"/>
        <v>-</v>
      </c>
      <c r="BI48" t="str">
        <f t="shared" si="18"/>
        <v>-</v>
      </c>
      <c r="BL48">
        <f t="shared" si="12"/>
        <v>45</v>
      </c>
      <c r="BM48" s="110">
        <f t="shared" si="15"/>
        <v>10507070.602764238</v>
      </c>
      <c r="BO48">
        <f>('SIP CALCULATOR'!$D$32/12)/100</f>
        <v>5.0000000000000001E-3</v>
      </c>
      <c r="BP48">
        <f t="shared" si="14"/>
        <v>23640.908856219532</v>
      </c>
      <c r="BQ48" s="110">
        <f t="shared" si="13"/>
        <v>10530711.511620456</v>
      </c>
    </row>
    <row r="49" spans="14:69" x14ac:dyDescent="0.3">
      <c r="N49">
        <f t="shared" si="3"/>
        <v>48</v>
      </c>
      <c r="O49" s="48">
        <f t="shared" si="24"/>
        <v>59538171.140603051</v>
      </c>
      <c r="P49" s="3">
        <f t="shared" si="30"/>
        <v>2700000</v>
      </c>
      <c r="Q49">
        <f t="shared" si="4"/>
        <v>48000000</v>
      </c>
      <c r="R49">
        <f t="shared" si="5"/>
        <v>48</v>
      </c>
      <c r="S49">
        <f t="shared" si="7"/>
        <v>7.9766443076872532E+27</v>
      </c>
      <c r="AD49" s="50">
        <f>$M$2*(((1+'Main Backend Calculation'!$M$4)^('Main Backend Calculation'!AH49)-1)/'Main Backend Calculation'!$M$4)*(1+$M$4)</f>
        <v>7737593.6518798424</v>
      </c>
      <c r="AF49">
        <f t="shared" si="31"/>
        <v>7536720.0824345425</v>
      </c>
      <c r="AH49">
        <f t="shared" si="6"/>
        <v>48</v>
      </c>
      <c r="AI49" s="60">
        <f t="shared" si="2"/>
        <v>15274313.734314386</v>
      </c>
      <c r="AK49" s="50">
        <f>AK48*'SIP CALCULATOR'!$E$5+(AK48)</f>
        <v>1.7725876239305007E+27</v>
      </c>
      <c r="AM49" s="36">
        <f>IF('SIP CALCULATOR'!$E$6&gt;'Main Backend Calculation'!AM48,AM48+1,"")</f>
        <v>47</v>
      </c>
      <c r="AN49">
        <f t="shared" si="11"/>
        <v>7542669.005026917</v>
      </c>
      <c r="AO49" s="49">
        <f t="shared" si="8"/>
        <v>138530.49432911558</v>
      </c>
      <c r="AP49" s="49">
        <f t="shared" si="9"/>
        <v>7681199.4993560323</v>
      </c>
      <c r="AQ49" s="66">
        <f>IF(AM49="","",('SIP CALCULATOR'!$E$7/12)*100)</f>
        <v>1.8366243333333334</v>
      </c>
      <c r="AR49" s="62">
        <f>IF(AM49="","",ROUND(IF(((AM49-1)/12)=0,'SIP CALCULATOR'!$E$4,IF(INT(((AM49-1)/12))-((AM49-1)/12)=0,AR48+('SIP CALCULATOR'!$E$5/100)*AR48,AR48)),2))</f>
        <v>106120.8</v>
      </c>
      <c r="AS49">
        <f t="shared" si="10"/>
        <v>4839808.799999998</v>
      </c>
      <c r="AY49">
        <f t="shared" si="16"/>
        <v>42</v>
      </c>
      <c r="AZ49">
        <f t="shared" si="17"/>
        <v>0</v>
      </c>
      <c r="BA49">
        <f t="shared" si="19"/>
        <v>42</v>
      </c>
      <c r="BB49" s="110">
        <f t="shared" si="22"/>
        <v>-490856464.59854299</v>
      </c>
      <c r="BC49">
        <f>$BB$8*'SIP CALCULATOR'!$E$48/100</f>
        <v>13148944.405985834</v>
      </c>
      <c r="BD49" s="110">
        <f t="shared" si="23"/>
        <v>-4200045.0750377402</v>
      </c>
      <c r="BF49" s="110">
        <f t="shared" si="20"/>
        <v>-65524325.744710214</v>
      </c>
      <c r="BG49" t="str">
        <f t="shared" si="21"/>
        <v>-</v>
      </c>
      <c r="BI49" t="str">
        <f t="shared" si="18"/>
        <v>-</v>
      </c>
      <c r="BL49">
        <f t="shared" si="12"/>
        <v>46</v>
      </c>
      <c r="BM49" s="110">
        <f t="shared" si="15"/>
        <v>10530711.511620456</v>
      </c>
      <c r="BO49">
        <f>('SIP CALCULATOR'!$D$32/12)/100</f>
        <v>5.0000000000000001E-3</v>
      </c>
      <c r="BP49">
        <f t="shared" si="14"/>
        <v>24220.636476727053</v>
      </c>
      <c r="BQ49" s="110">
        <f t="shared" si="13"/>
        <v>10554932.148097184</v>
      </c>
    </row>
    <row r="50" spans="14:69" x14ac:dyDescent="0.3">
      <c r="N50">
        <f t="shared" si="3"/>
        <v>49</v>
      </c>
      <c r="O50" s="48">
        <f t="shared" si="24"/>
        <v>68731663.679393008</v>
      </c>
      <c r="P50" s="3">
        <f>$P$49+($P$49*$M$5)</f>
        <v>8100000</v>
      </c>
      <c r="Q50">
        <f t="shared" si="4"/>
        <v>56100000</v>
      </c>
      <c r="R50">
        <f t="shared" si="5"/>
        <v>49</v>
      </c>
      <c r="S50">
        <f t="shared" si="7"/>
        <v>2.392993292306176E+28</v>
      </c>
      <c r="AD50" s="50">
        <f>$M$2*(((1+'Main Backend Calculation'!$M$4)^('Main Backend Calculation'!AH50)-1)/'Main Backend Calculation'!$M$4)*(1+$M$4)</f>
        <v>7981540.804038058</v>
      </c>
      <c r="AF50">
        <f>$AK$6*(((1+$M$4)^($AH$6)-1)/$AC$3)*(1+$AC$3)</f>
        <v>28524601.66621127</v>
      </c>
      <c r="AH50">
        <f t="shared" si="6"/>
        <v>49</v>
      </c>
      <c r="AI50" s="60">
        <f t="shared" si="2"/>
        <v>36506142.470249325</v>
      </c>
      <c r="AK50" s="50">
        <f>AK49*'SIP CALCULATOR'!$E$5+(AK49)</f>
        <v>5.3177628717915025E+27</v>
      </c>
      <c r="AM50" s="36">
        <f>IF('SIP CALCULATOR'!$E$6&gt;'Main Backend Calculation'!AM49,AM49+1,"")</f>
        <v>48</v>
      </c>
      <c r="AN50">
        <f t="shared" si="11"/>
        <v>7787320.2993560322</v>
      </c>
      <c r="AO50" s="49">
        <f t="shared" si="8"/>
        <v>143023.81953257907</v>
      </c>
      <c r="AP50" s="49">
        <f t="shared" si="9"/>
        <v>7930344.118888611</v>
      </c>
      <c r="AQ50" s="66">
        <f>IF(AM50="","",('SIP CALCULATOR'!$E$7/12)*100)</f>
        <v>1.8366243333333334</v>
      </c>
      <c r="AR50" s="62">
        <f>IF(AM50="","",ROUND(IF(((AM50-1)/12)=0,'SIP CALCULATOR'!$E$4,IF(INT(((AM50-1)/12))-((AM50-1)/12)=0,AR49+('SIP CALCULATOR'!$E$5/100)*AR49,AR49)),2))</f>
        <v>106120.8</v>
      </c>
      <c r="AS50">
        <f t="shared" si="10"/>
        <v>4945929.5999999978</v>
      </c>
      <c r="AY50">
        <f t="shared" si="16"/>
        <v>43</v>
      </c>
      <c r="AZ50">
        <f t="shared" si="17"/>
        <v>0</v>
      </c>
      <c r="BA50">
        <f t="shared" si="19"/>
        <v>43</v>
      </c>
      <c r="BB50" s="110">
        <f t="shared" si="22"/>
        <v>-508205454.07956654</v>
      </c>
      <c r="BC50">
        <f>$BB$8*'SIP CALCULATOR'!$E$48/100</f>
        <v>13148944.405985834</v>
      </c>
      <c r="BD50" s="110">
        <f t="shared" si="23"/>
        <v>-4344619.9873796031</v>
      </c>
      <c r="BF50" s="110">
        <f t="shared" si="20"/>
        <v>-69868945.732089818</v>
      </c>
      <c r="BG50" t="str">
        <f t="shared" si="21"/>
        <v>-</v>
      </c>
      <c r="BI50" t="str">
        <f t="shared" si="18"/>
        <v>-</v>
      </c>
      <c r="BL50">
        <f t="shared" si="12"/>
        <v>47</v>
      </c>
      <c r="BM50" s="110">
        <f t="shared" si="15"/>
        <v>10554932.148097184</v>
      </c>
      <c r="BO50">
        <f>('SIP CALCULATOR'!$D$32/12)/100</f>
        <v>5.0000000000000001E-3</v>
      </c>
      <c r="BP50">
        <f t="shared" si="14"/>
        <v>24804.090548028384</v>
      </c>
      <c r="BQ50" s="110">
        <f t="shared" si="13"/>
        <v>10579736.238645213</v>
      </c>
    </row>
    <row r="51" spans="14:69" x14ac:dyDescent="0.3">
      <c r="N51">
        <f t="shared" si="3"/>
        <v>50</v>
      </c>
      <c r="O51" s="48">
        <f t="shared" si="24"/>
        <v>78094006.139233574</v>
      </c>
      <c r="P51" s="3">
        <f t="shared" ref="P51:P61" si="32">$P$49+($P$49*$M$5)</f>
        <v>8100000</v>
      </c>
      <c r="Q51">
        <f t="shared" si="4"/>
        <v>64200000</v>
      </c>
      <c r="R51">
        <f t="shared" si="5"/>
        <v>50</v>
      </c>
      <c r="S51">
        <f t="shared" si="7"/>
        <v>7.1789798769185279E+28</v>
      </c>
      <c r="AD51" s="50">
        <f>$M$2*(((1+'Main Backend Calculation'!$M$4)^('Main Backend Calculation'!AH51)-1)/'Main Backend Calculation'!$M$4)*(1+$M$4)</f>
        <v>8229968.3489532853</v>
      </c>
      <c r="AF51">
        <f t="shared" ref="AF51:AF61" si="33">$AK$6*(((1+$M$4)^($AH$6)-1)/$AC$3)*(1+$AC$3)</f>
        <v>28524601.66621127</v>
      </c>
      <c r="AH51">
        <f t="shared" si="6"/>
        <v>50</v>
      </c>
      <c r="AI51" s="60">
        <f t="shared" si="2"/>
        <v>36754570.015164554</v>
      </c>
      <c r="AK51" s="50">
        <f>AK50*'SIP CALCULATOR'!$E$5+(AK50)</f>
        <v>1.5953288615374506E+28</v>
      </c>
      <c r="AM51" s="36">
        <f>IF('SIP CALCULATOR'!$E$6&gt;'Main Backend Calculation'!AM50,AM50+1,"")</f>
        <v>49</v>
      </c>
      <c r="AN51">
        <f t="shared" si="11"/>
        <v>8038587.3388886107</v>
      </c>
      <c r="AO51" s="49">
        <f t="shared" si="8"/>
        <v>147638.65112228069</v>
      </c>
      <c r="AP51" s="49">
        <f t="shared" si="9"/>
        <v>8186225.9900108911</v>
      </c>
      <c r="AQ51" s="66">
        <f>IF(AM51="","",('SIP CALCULATOR'!$E$7/12)*100)</f>
        <v>1.8366243333333334</v>
      </c>
      <c r="AR51" s="62">
        <f>IF(AM51="","",ROUND(IF(((AM51-1)/12)=0,'SIP CALCULATOR'!$E$4,IF(INT(((AM51-1)/12))-((AM51-1)/12)=0,AR50+('SIP CALCULATOR'!$E$5/100)*AR50,AR50)),2))</f>
        <v>108243.22</v>
      </c>
      <c r="AS51">
        <f t="shared" si="10"/>
        <v>5054172.8199999975</v>
      </c>
      <c r="AY51">
        <f t="shared" si="16"/>
        <v>44</v>
      </c>
      <c r="AZ51">
        <f t="shared" si="17"/>
        <v>0</v>
      </c>
      <c r="BA51">
        <f t="shared" si="19"/>
        <v>44</v>
      </c>
      <c r="BB51" s="110">
        <f t="shared" si="22"/>
        <v>-525699018.47293198</v>
      </c>
      <c r="BC51">
        <f>$BB$8*'SIP CALCULATOR'!$E$48/100</f>
        <v>13148944.405985834</v>
      </c>
      <c r="BD51" s="110">
        <f t="shared" si="23"/>
        <v>-4490399.6906576483</v>
      </c>
      <c r="BF51" s="110">
        <f t="shared" si="20"/>
        <v>-74359345.422747463</v>
      </c>
      <c r="BG51" t="str">
        <f t="shared" si="21"/>
        <v>-</v>
      </c>
      <c r="BI51" t="str">
        <f t="shared" si="18"/>
        <v>-</v>
      </c>
      <c r="BL51">
        <f t="shared" si="12"/>
        <v>48</v>
      </c>
      <c r="BM51" s="110">
        <f t="shared" si="15"/>
        <v>10579736.238645213</v>
      </c>
      <c r="BO51">
        <f>('SIP CALCULATOR'!$D$32/12)/100</f>
        <v>5.0000000000000001E-3</v>
      </c>
      <c r="BP51">
        <f t="shared" si="14"/>
        <v>25391.36697274851</v>
      </c>
      <c r="BQ51" s="110">
        <f t="shared" si="13"/>
        <v>10605127.605617961</v>
      </c>
    </row>
    <row r="52" spans="14:69" x14ac:dyDescent="0.3">
      <c r="N52">
        <f t="shared" si="3"/>
        <v>51</v>
      </c>
      <c r="O52" s="48">
        <f t="shared" si="24"/>
        <v>87628299.658861563</v>
      </c>
      <c r="P52" s="3">
        <f t="shared" si="32"/>
        <v>8100000</v>
      </c>
      <c r="Q52">
        <f t="shared" si="4"/>
        <v>72300000</v>
      </c>
      <c r="R52">
        <f t="shared" si="5"/>
        <v>51</v>
      </c>
      <c r="S52">
        <f t="shared" si="7"/>
        <v>2.1536939630755585E+29</v>
      </c>
      <c r="AD52" s="50">
        <f>$M$2*(((1+'Main Backend Calculation'!$M$4)^('Main Backend Calculation'!AH52)-1)/'Main Backend Calculation'!$M$4)*(1+$M$4)</f>
        <v>8482958.5746091269</v>
      </c>
      <c r="AF52">
        <f t="shared" si="33"/>
        <v>28524601.66621127</v>
      </c>
      <c r="AH52">
        <f t="shared" si="6"/>
        <v>51</v>
      </c>
      <c r="AI52" s="60">
        <f t="shared" si="2"/>
        <v>37007560.240820393</v>
      </c>
      <c r="AK52" s="50">
        <f>AK51*'SIP CALCULATOR'!$E$5+(AK51)</f>
        <v>4.7859865846123519E+28</v>
      </c>
      <c r="AM52" s="36">
        <f>IF('SIP CALCULATOR'!$E$6&gt;'Main Backend Calculation'!AM51,AM51+1,"")</f>
        <v>50</v>
      </c>
      <c r="AN52">
        <f t="shared" si="11"/>
        <v>8294469.2100108908</v>
      </c>
      <c r="AO52" s="49">
        <f t="shared" si="8"/>
        <v>152338.23983190113</v>
      </c>
      <c r="AP52" s="49">
        <f t="shared" si="9"/>
        <v>8446807.449842792</v>
      </c>
      <c r="AQ52" s="66">
        <f>IF(AM52="","",('SIP CALCULATOR'!$E$7/12)*100)</f>
        <v>1.8366243333333334</v>
      </c>
      <c r="AR52" s="62">
        <f>IF(AM52="","",ROUND(IF(((AM52-1)/12)=0,'SIP CALCULATOR'!$E$4,IF(INT(((AM52-1)/12))-((AM52-1)/12)=0,AR51+('SIP CALCULATOR'!$E$5/100)*AR51,AR51)),2))</f>
        <v>108243.22</v>
      </c>
      <c r="AS52">
        <f t="shared" si="10"/>
        <v>5162416.0399999972</v>
      </c>
      <c r="AY52">
        <f t="shared" si="16"/>
        <v>45</v>
      </c>
      <c r="AZ52">
        <f t="shared" si="17"/>
        <v>0</v>
      </c>
      <c r="BA52">
        <f t="shared" si="19"/>
        <v>45</v>
      </c>
      <c r="BB52" s="110">
        <f t="shared" si="22"/>
        <v>-543338362.56957543</v>
      </c>
      <c r="BC52">
        <f>$BB$8*'SIP CALCULATOR'!$E$48/100</f>
        <v>13148944.405985834</v>
      </c>
      <c r="BD52" s="110">
        <f t="shared" si="23"/>
        <v>-4637394.2247963436</v>
      </c>
      <c r="BF52" s="110">
        <f t="shared" si="20"/>
        <v>-78996739.647543803</v>
      </c>
      <c r="BG52" t="str">
        <f t="shared" si="21"/>
        <v>-</v>
      </c>
      <c r="BI52" t="str">
        <f t="shared" si="18"/>
        <v>-</v>
      </c>
      <c r="BL52">
        <f t="shared" si="12"/>
        <v>49</v>
      </c>
      <c r="BM52" s="110">
        <f t="shared" si="15"/>
        <v>10605127.605617961</v>
      </c>
      <c r="BO52">
        <f>('SIP CALCULATOR'!$D$32/12)/100</f>
        <v>5.0000000000000001E-3</v>
      </c>
      <c r="BP52">
        <f t="shared" si="14"/>
        <v>25982.56263376401</v>
      </c>
      <c r="BQ52" s="110">
        <f t="shared" si="13"/>
        <v>10631110.168251725</v>
      </c>
    </row>
    <row r="53" spans="14:69" x14ac:dyDescent="0.3">
      <c r="N53">
        <f t="shared" si="3"/>
        <v>52</v>
      </c>
      <c r="O53" s="48">
        <f t="shared" si="24"/>
        <v>97337702.333282471</v>
      </c>
      <c r="P53" s="3">
        <f t="shared" si="32"/>
        <v>8100000</v>
      </c>
      <c r="Q53">
        <f t="shared" si="4"/>
        <v>80400000</v>
      </c>
      <c r="R53">
        <f t="shared" si="5"/>
        <v>52</v>
      </c>
      <c r="S53">
        <f t="shared" si="7"/>
        <v>6.4610818892266747E+29</v>
      </c>
      <c r="AD53" s="50">
        <f>$M$2*(((1+'Main Backend Calculation'!$M$4)^('Main Backend Calculation'!AH53)-1)/'Main Backend Calculation'!$M$4)*(1+$M$4)</f>
        <v>8740595.2803103179</v>
      </c>
      <c r="AF53">
        <f t="shared" si="33"/>
        <v>28524601.66621127</v>
      </c>
      <c r="AH53">
        <f t="shared" si="6"/>
        <v>52</v>
      </c>
      <c r="AI53" s="60">
        <f t="shared" si="2"/>
        <v>37265196.946521588</v>
      </c>
      <c r="AK53" s="50">
        <f>AK52*'SIP CALCULATOR'!$E$5+(AK52)</f>
        <v>1.4357959753837056E+29</v>
      </c>
      <c r="AM53" s="36">
        <f>IF('SIP CALCULATOR'!$E$6&gt;'Main Backend Calculation'!AM52,AM52+1,"")</f>
        <v>51</v>
      </c>
      <c r="AN53">
        <f t="shared" si="11"/>
        <v>8555050.6698427927</v>
      </c>
      <c r="AO53" s="49">
        <f t="shared" si="8"/>
        <v>157124.14233132906</v>
      </c>
      <c r="AP53" s="49">
        <f t="shared" si="9"/>
        <v>8712174.8121741209</v>
      </c>
      <c r="AQ53" s="66">
        <f>IF(AM53="","",('SIP CALCULATOR'!$E$7/12)*100)</f>
        <v>1.8366243333333334</v>
      </c>
      <c r="AR53" s="62">
        <f>IF(AM53="","",ROUND(IF(((AM53-1)/12)=0,'SIP CALCULATOR'!$E$4,IF(INT(((AM53-1)/12))-((AM53-1)/12)=0,AR52+('SIP CALCULATOR'!$E$5/100)*AR52,AR52)),2))</f>
        <v>108243.22</v>
      </c>
      <c r="AS53">
        <f t="shared" si="10"/>
        <v>5270659.259999997</v>
      </c>
      <c r="AY53">
        <f t="shared" si="16"/>
        <v>46</v>
      </c>
      <c r="AZ53">
        <f t="shared" si="17"/>
        <v>0</v>
      </c>
      <c r="BA53">
        <f t="shared" si="19"/>
        <v>46</v>
      </c>
      <c r="BB53" s="110">
        <f t="shared" si="22"/>
        <v>-561124701.20035756</v>
      </c>
      <c r="BC53">
        <f>$BB$8*'SIP CALCULATOR'!$E$48/100</f>
        <v>13148944.405985834</v>
      </c>
      <c r="BD53" s="110">
        <f t="shared" si="23"/>
        <v>-4785613.7133861957</v>
      </c>
      <c r="BF53" s="110">
        <f t="shared" si="20"/>
        <v>-83782353.360929996</v>
      </c>
      <c r="BG53" t="str">
        <f t="shared" si="21"/>
        <v>-</v>
      </c>
      <c r="BI53" t="str">
        <f t="shared" si="18"/>
        <v>-</v>
      </c>
      <c r="BL53">
        <f t="shared" si="12"/>
        <v>50</v>
      </c>
      <c r="BM53" s="110">
        <f t="shared" si="15"/>
        <v>10631110.168251725</v>
      </c>
      <c r="BO53">
        <f>('SIP CALCULATOR'!$D$32/12)/100</f>
        <v>5.0000000000000001E-3</v>
      </c>
      <c r="BP53">
        <f t="shared" si="14"/>
        <v>26577.775420629314</v>
      </c>
      <c r="BQ53" s="110">
        <f t="shared" si="13"/>
        <v>10657687.943672353</v>
      </c>
    </row>
    <row r="54" spans="14:69" x14ac:dyDescent="0.3">
      <c r="N54">
        <f t="shared" si="3"/>
        <v>53</v>
      </c>
      <c r="O54" s="48">
        <f t="shared" si="24"/>
        <v>107225430.25984311</v>
      </c>
      <c r="P54" s="3">
        <f t="shared" si="32"/>
        <v>8100000</v>
      </c>
      <c r="Q54">
        <f t="shared" si="4"/>
        <v>88500000</v>
      </c>
      <c r="R54">
        <f t="shared" si="5"/>
        <v>53</v>
      </c>
      <c r="S54">
        <f t="shared" si="7"/>
        <v>1.9383245667680024E+30</v>
      </c>
      <c r="AD54" s="50">
        <f>$M$2*(((1+'Main Backend Calculation'!$M$4)^('Main Backend Calculation'!AH54)-1)/'Main Backend Calculation'!$M$4)*(1+$M$4)</f>
        <v>9002963.8044400178</v>
      </c>
      <c r="AF54">
        <f t="shared" si="33"/>
        <v>28524601.66621127</v>
      </c>
      <c r="AH54">
        <f t="shared" si="6"/>
        <v>53</v>
      </c>
      <c r="AI54" s="60">
        <f t="shared" si="2"/>
        <v>37527565.470651284</v>
      </c>
      <c r="AK54" s="50">
        <f>AK53*'SIP CALCULATOR'!$E$5+(AK53)</f>
        <v>4.3073879261511169E+29</v>
      </c>
      <c r="AM54" s="36">
        <f>IF('SIP CALCULATOR'!$E$6&gt;'Main Backend Calculation'!AM53,AM53+1,"")</f>
        <v>52</v>
      </c>
      <c r="AN54">
        <f t="shared" si="11"/>
        <v>8820418.0321741216</v>
      </c>
      <c r="AO54" s="49">
        <f t="shared" si="8"/>
        <v>161997.94388063109</v>
      </c>
      <c r="AP54" s="49">
        <f t="shared" si="9"/>
        <v>8982415.9760547522</v>
      </c>
      <c r="AQ54" s="66">
        <f>IF(AM54="","",('SIP CALCULATOR'!$E$7/12)*100)</f>
        <v>1.8366243333333334</v>
      </c>
      <c r="AR54" s="62">
        <f>IF(AM54="","",ROUND(IF(((AM54-1)/12)=0,'SIP CALCULATOR'!$E$4,IF(INT(((AM54-1)/12))-((AM54-1)/12)=0,AR53+('SIP CALCULATOR'!$E$5/100)*AR53,AR53)),2))</f>
        <v>108243.22</v>
      </c>
      <c r="AS54">
        <f t="shared" si="10"/>
        <v>5378902.4799999967</v>
      </c>
      <c r="AY54">
        <f t="shared" si="16"/>
        <v>47</v>
      </c>
      <c r="AZ54">
        <f t="shared" si="17"/>
        <v>0</v>
      </c>
      <c r="BA54">
        <f t="shared" si="19"/>
        <v>47</v>
      </c>
      <c r="BB54" s="110">
        <f t="shared" si="22"/>
        <v>-579059259.31972957</v>
      </c>
      <c r="BC54">
        <f>$BB$8*'SIP CALCULATOR'!$E$48/100</f>
        <v>13148944.405985834</v>
      </c>
      <c r="BD54" s="110">
        <f t="shared" si="23"/>
        <v>-4935068.3643809613</v>
      </c>
      <c r="BF54" s="110">
        <f t="shared" si="20"/>
        <v>-88717421.725310951</v>
      </c>
      <c r="BG54" t="str">
        <f t="shared" si="21"/>
        <v>-</v>
      </c>
      <c r="BI54" t="str">
        <f t="shared" si="18"/>
        <v>-</v>
      </c>
      <c r="BL54">
        <f t="shared" si="12"/>
        <v>51</v>
      </c>
      <c r="BM54" s="110">
        <f t="shared" si="15"/>
        <v>10657687.943672353</v>
      </c>
      <c r="BO54">
        <f>('SIP CALCULATOR'!$D$32/12)/100</f>
        <v>5.0000000000000001E-3</v>
      </c>
      <c r="BP54">
        <f t="shared" si="14"/>
        <v>27177.104256364502</v>
      </c>
      <c r="BQ54" s="110">
        <f t="shared" si="13"/>
        <v>10684865.047928717</v>
      </c>
    </row>
    <row r="55" spans="14:69" x14ac:dyDescent="0.3">
      <c r="N55">
        <f t="shared" si="3"/>
        <v>54</v>
      </c>
      <c r="O55" s="48">
        <f t="shared" si="24"/>
        <v>117294758.60351676</v>
      </c>
      <c r="P55" s="3">
        <f t="shared" si="32"/>
        <v>8100000</v>
      </c>
      <c r="Q55">
        <f t="shared" si="4"/>
        <v>96600000</v>
      </c>
      <c r="R55">
        <f>1+R54</f>
        <v>54</v>
      </c>
      <c r="S55">
        <f t="shared" si="7"/>
        <v>5.8149737003040075E+30</v>
      </c>
      <c r="AD55" s="50">
        <f>$M$2*(((1+'Main Backend Calculation'!$M$4)^('Main Backend Calculation'!AH55)-1)/'Main Backend Calculation'!$M$4)*(1+$M$4)</f>
        <v>9270151.052726889</v>
      </c>
      <c r="AF55">
        <f t="shared" si="33"/>
        <v>28524601.66621127</v>
      </c>
      <c r="AH55">
        <f t="shared" si="6"/>
        <v>54</v>
      </c>
      <c r="AI55" s="60">
        <f t="shared" si="2"/>
        <v>37794752.718938157</v>
      </c>
      <c r="AK55" s="50">
        <f>AK54*'SIP CALCULATOR'!$E$5+(AK54)</f>
        <v>1.2922163778453349E+30</v>
      </c>
      <c r="AM55" s="36">
        <f>IF('SIP CALCULATOR'!$E$6&gt;'Main Backend Calculation'!AM54,AM54+1,"")</f>
        <v>53</v>
      </c>
      <c r="AN55">
        <f t="shared" si="11"/>
        <v>9090659.1960547529</v>
      </c>
      <c r="AO55" s="49">
        <f t="shared" si="8"/>
        <v>166961.25885514598</v>
      </c>
      <c r="AP55" s="49">
        <f t="shared" si="9"/>
        <v>9257620.4549098983</v>
      </c>
      <c r="AQ55" s="66">
        <f>IF(AM55="","",('SIP CALCULATOR'!$E$7/12)*100)</f>
        <v>1.8366243333333334</v>
      </c>
      <c r="AR55" s="62">
        <f>IF(AM55="","",ROUND(IF(((AM55-1)/12)=0,'SIP CALCULATOR'!$E$4,IF(INT(((AM55-1)/12))-((AM55-1)/12)=0,AR54+('SIP CALCULATOR'!$E$5/100)*AR54,AR54)),2))</f>
        <v>108243.22</v>
      </c>
      <c r="AS55">
        <f t="shared" si="10"/>
        <v>5487145.6999999965</v>
      </c>
      <c r="AY55">
        <f t="shared" si="16"/>
        <v>48</v>
      </c>
      <c r="AZ55">
        <f t="shared" si="17"/>
        <v>0</v>
      </c>
      <c r="BA55">
        <f t="shared" si="19"/>
        <v>48</v>
      </c>
      <c r="BB55" s="110">
        <f t="shared" si="22"/>
        <v>-597143272.09009635</v>
      </c>
      <c r="BC55">
        <f>$BB$8*'SIP CALCULATOR'!$E$48/100</f>
        <v>13148944.405985834</v>
      </c>
      <c r="BD55" s="110">
        <f t="shared" si="23"/>
        <v>-5085768.4708006857</v>
      </c>
      <c r="BF55" s="110">
        <f t="shared" si="20"/>
        <v>-93803190.196111634</v>
      </c>
      <c r="BG55" t="str">
        <f t="shared" si="21"/>
        <v>-</v>
      </c>
      <c r="BI55" t="str">
        <f t="shared" si="18"/>
        <v>-</v>
      </c>
      <c r="BL55">
        <f t="shared" si="12"/>
        <v>52</v>
      </c>
      <c r="BM55" s="110">
        <f t="shared" si="15"/>
        <v>10684865.047928717</v>
      </c>
      <c r="BO55">
        <f>('SIP CALCULATOR'!$D$32/12)/100</f>
        <v>5.0000000000000001E-3</v>
      </c>
      <c r="BP55">
        <f t="shared" si="14"/>
        <v>27780.649124614665</v>
      </c>
      <c r="BQ55" s="110">
        <f t="shared" si="13"/>
        <v>10712645.697053332</v>
      </c>
    </row>
    <row r="56" spans="14:69" x14ac:dyDescent="0.3">
      <c r="N56">
        <f t="shared" si="3"/>
        <v>55</v>
      </c>
      <c r="O56" s="48">
        <f t="shared" si="24"/>
        <v>127549022.68175355</v>
      </c>
      <c r="P56" s="3">
        <f t="shared" si="32"/>
        <v>8100000</v>
      </c>
      <c r="Q56">
        <f t="shared" si="4"/>
        <v>104700000</v>
      </c>
      <c r="R56">
        <f t="shared" si="5"/>
        <v>55</v>
      </c>
      <c r="S56">
        <f t="shared" si="7"/>
        <v>1.7444921100912021E+31</v>
      </c>
      <c r="AD56" s="50">
        <f>$M$2*(((1+'Main Backend Calculation'!$M$4)^('Main Backend Calculation'!AH56)-1)/'Main Backend Calculation'!$M$4)*(1+$M$4)</f>
        <v>9542245.5270313583</v>
      </c>
      <c r="AF56">
        <f t="shared" si="33"/>
        <v>28524601.66621127</v>
      </c>
      <c r="AH56">
        <f t="shared" si="6"/>
        <v>55</v>
      </c>
      <c r="AI56" s="60">
        <f t="shared" si="2"/>
        <v>38066847.193242624</v>
      </c>
      <c r="AK56" s="50">
        <f>AK55*'SIP CALCULATOR'!$E$5+(AK55)</f>
        <v>3.8766491335360048E+30</v>
      </c>
      <c r="AM56" s="36">
        <f>IF('SIP CALCULATOR'!$E$6&gt;'Main Backend Calculation'!AM55,AM55+1,"")</f>
        <v>54</v>
      </c>
      <c r="AN56">
        <f t="shared" si="11"/>
        <v>9365863.674909899</v>
      </c>
      <c r="AO56" s="49">
        <f t="shared" si="8"/>
        <v>172015.73128022277</v>
      </c>
      <c r="AP56" s="49">
        <f t="shared" si="9"/>
        <v>9537879.4061901215</v>
      </c>
      <c r="AQ56" s="66">
        <f>IF(AM56="","",('SIP CALCULATOR'!$E$7/12)*100)</f>
        <v>1.8366243333333334</v>
      </c>
      <c r="AR56" s="62">
        <f>IF(AM56="","",ROUND(IF(((AM56-1)/12)=0,'SIP CALCULATOR'!$E$4,IF(INT(((AM56-1)/12))-((AM56-1)/12)=0,AR55+('SIP CALCULATOR'!$E$5/100)*AR55,AR55)),2))</f>
        <v>108243.22</v>
      </c>
      <c r="AS56">
        <f t="shared" si="10"/>
        <v>5595388.9199999962</v>
      </c>
      <c r="AY56">
        <f t="shared" si="16"/>
        <v>49</v>
      </c>
      <c r="AZ56">
        <f t="shared" si="17"/>
        <v>0</v>
      </c>
      <c r="BA56">
        <f t="shared" si="19"/>
        <v>49</v>
      </c>
      <c r="BB56" s="110">
        <f t="shared" si="22"/>
        <v>-615377984.96688282</v>
      </c>
      <c r="BC56">
        <f>$BB$8*'SIP CALCULATOR'!$E$48/100</f>
        <v>13148944.405985834</v>
      </c>
      <c r="BD56" s="110">
        <f t="shared" si="23"/>
        <v>-5237724.4114405718</v>
      </c>
      <c r="BF56" s="110">
        <f t="shared" si="20"/>
        <v>-99040914.607552201</v>
      </c>
      <c r="BG56" t="str">
        <f t="shared" si="21"/>
        <v>-</v>
      </c>
      <c r="BI56" t="str">
        <f t="shared" si="18"/>
        <v>-</v>
      </c>
      <c r="BL56">
        <f t="shared" si="12"/>
        <v>53</v>
      </c>
      <c r="BM56" s="110">
        <f t="shared" si="15"/>
        <v>10712645.697053332</v>
      </c>
      <c r="BO56">
        <f>('SIP CALCULATOR'!$D$32/12)/100</f>
        <v>5.0000000000000001E-3</v>
      </c>
      <c r="BP56">
        <f t="shared" si="14"/>
        <v>28388.511097191331</v>
      </c>
      <c r="BQ56" s="110">
        <f t="shared" si="13"/>
        <v>10741034.208150523</v>
      </c>
    </row>
    <row r="57" spans="14:69" x14ac:dyDescent="0.3">
      <c r="N57">
        <f t="shared" si="3"/>
        <v>56</v>
      </c>
      <c r="O57" s="48">
        <f t="shared" si="24"/>
        <v>137991619.06925547</v>
      </c>
      <c r="P57" s="3">
        <f t="shared" si="32"/>
        <v>8100000</v>
      </c>
      <c r="Q57">
        <f t="shared" si="4"/>
        <v>112800000</v>
      </c>
      <c r="R57">
        <f t="shared" si="5"/>
        <v>56</v>
      </c>
      <c r="S57">
        <f t="shared" si="7"/>
        <v>5.2334763302736064E+31</v>
      </c>
      <c r="AD57" s="50">
        <f>$M$2*(((1+'Main Backend Calculation'!$M$4)^('Main Backend Calculation'!AH57)-1)/'Main Backend Calculation'!$M$4)*(1+$M$4)</f>
        <v>9819337.3546605669</v>
      </c>
      <c r="AF57">
        <f t="shared" si="33"/>
        <v>28524601.66621127</v>
      </c>
      <c r="AH57">
        <f t="shared" si="6"/>
        <v>56</v>
      </c>
      <c r="AI57" s="60">
        <f t="shared" si="2"/>
        <v>38343939.020871833</v>
      </c>
      <c r="AK57" s="50">
        <f>AK56*'SIP CALCULATOR'!$E$5+(AK56)</f>
        <v>1.1629947400608015E+31</v>
      </c>
      <c r="AM57" s="36">
        <f>IF('SIP CALCULATOR'!$E$6&gt;'Main Backend Calculation'!AM56,AM56+1,"")</f>
        <v>55</v>
      </c>
      <c r="AN57">
        <f t="shared" si="11"/>
        <v>9646122.6261901222</v>
      </c>
      <c r="AO57" s="49">
        <f t="shared" si="8"/>
        <v>177163.03537578016</v>
      </c>
      <c r="AP57" s="49">
        <f t="shared" si="9"/>
        <v>9823285.6615659017</v>
      </c>
      <c r="AQ57" s="66">
        <f>IF(AM57="","",('SIP CALCULATOR'!$E$7/12)*100)</f>
        <v>1.8366243333333334</v>
      </c>
      <c r="AR57" s="62">
        <f>IF(AM57="","",ROUND(IF(((AM57-1)/12)=0,'SIP CALCULATOR'!$E$4,IF(INT(((AM57-1)/12))-((AM57-1)/12)=0,AR56+('SIP CALCULATOR'!$E$5/100)*AR56,AR56)),2))</f>
        <v>108243.22</v>
      </c>
      <c r="AS57">
        <f t="shared" si="10"/>
        <v>5703632.1399999959</v>
      </c>
      <c r="AY57">
        <f t="shared" si="16"/>
        <v>50</v>
      </c>
      <c r="AZ57">
        <f t="shared" si="17"/>
        <v>0</v>
      </c>
      <c r="BA57">
        <f t="shared" si="19"/>
        <v>50</v>
      </c>
      <c r="BB57" s="110">
        <f t="shared" si="22"/>
        <v>-633764653.78430927</v>
      </c>
      <c r="BC57">
        <f>$BB$8*'SIP CALCULATOR'!$E$48/100</f>
        <v>13148944.405985834</v>
      </c>
      <c r="BD57" s="110">
        <f t="shared" si="23"/>
        <v>-5390946.6515857922</v>
      </c>
      <c r="BF57" s="110">
        <f t="shared" si="20"/>
        <v>-104431861.25913799</v>
      </c>
      <c r="BG57" t="str">
        <f t="shared" si="21"/>
        <v>-</v>
      </c>
      <c r="BI57" t="str">
        <f t="shared" si="18"/>
        <v>-</v>
      </c>
      <c r="BL57">
        <f t="shared" si="12"/>
        <v>54</v>
      </c>
      <c r="BM57" s="110">
        <f t="shared" si="15"/>
        <v>10741034.208150523</v>
      </c>
      <c r="BO57">
        <f>('SIP CALCULATOR'!$D$32/12)/100</f>
        <v>5.0000000000000001E-3</v>
      </c>
      <c r="BP57">
        <f t="shared" si="14"/>
        <v>29000.79236200641</v>
      </c>
      <c r="BQ57" s="110">
        <f t="shared" si="13"/>
        <v>10770035.000512529</v>
      </c>
    </row>
    <row r="58" spans="14:69" x14ac:dyDescent="0.3">
      <c r="N58">
        <f t="shared" si="3"/>
        <v>57</v>
      </c>
      <c r="O58" s="48">
        <f t="shared" si="24"/>
        <v>148626006.72304207</v>
      </c>
      <c r="P58" s="3">
        <f t="shared" si="32"/>
        <v>8100000</v>
      </c>
      <c r="Q58">
        <f t="shared" si="4"/>
        <v>120900000</v>
      </c>
      <c r="R58">
        <f t="shared" si="5"/>
        <v>57</v>
      </c>
      <c r="S58">
        <f t="shared" si="7"/>
        <v>1.5700428990820819E+32</v>
      </c>
      <c r="AD58" s="50">
        <f>$M$2*(((1+'Main Backend Calculation'!$M$4)^('Main Backend Calculation'!AH58)-1)/'Main Backend Calculation'!$M$4)*(1+$M$4)</f>
        <v>10101518.318221685</v>
      </c>
      <c r="AF58">
        <f t="shared" si="33"/>
        <v>28524601.66621127</v>
      </c>
      <c r="AH58">
        <f t="shared" si="6"/>
        <v>57</v>
      </c>
      <c r="AI58" s="60">
        <f t="shared" si="2"/>
        <v>38626119.984432951</v>
      </c>
      <c r="AK58" s="50">
        <f>AK57*'SIP CALCULATOR'!$E$5+(AK57)</f>
        <v>3.4889842201824043E+31</v>
      </c>
      <c r="AM58" s="36">
        <f>IF('SIP CALCULATOR'!$E$6&gt;'Main Backend Calculation'!AM57,AM57+1,"")</f>
        <v>56</v>
      </c>
      <c r="AN58">
        <f t="shared" si="11"/>
        <v>9931528.8815659024</v>
      </c>
      <c r="AO58" s="49">
        <f t="shared" si="8"/>
        <v>182404.87611086722</v>
      </c>
      <c r="AP58" s="49">
        <f t="shared" si="9"/>
        <v>10113933.757676769</v>
      </c>
      <c r="AQ58" s="66">
        <f>IF(AM58="","",('SIP CALCULATOR'!$E$7/12)*100)</f>
        <v>1.8366243333333334</v>
      </c>
      <c r="AR58" s="62">
        <f>IF(AM58="","",ROUND(IF(((AM58-1)/12)=0,'SIP CALCULATOR'!$E$4,IF(INT(((AM58-1)/12))-((AM58-1)/12)=0,AR57+('SIP CALCULATOR'!$E$5/100)*AR57,AR57)),2))</f>
        <v>108243.22</v>
      </c>
      <c r="AS58">
        <f t="shared" si="10"/>
        <v>5811875.3599999957</v>
      </c>
      <c r="AY58">
        <f t="shared" si="16"/>
        <v>51</v>
      </c>
      <c r="AZ58">
        <f t="shared" si="17"/>
        <v>0</v>
      </c>
      <c r="BA58">
        <f t="shared" si="19"/>
        <v>51</v>
      </c>
      <c r="BB58" s="110">
        <f t="shared" si="22"/>
        <v>-652304544.84188092</v>
      </c>
      <c r="BC58">
        <f>$BB$8*'SIP CALCULATOR'!$E$48/100</f>
        <v>13148944.405985834</v>
      </c>
      <c r="BD58" s="110">
        <f t="shared" si="23"/>
        <v>-5545445.7437322233</v>
      </c>
      <c r="BF58" s="110">
        <f t="shared" si="20"/>
        <v>-109977307.00287022</v>
      </c>
      <c r="BG58" t="str">
        <f t="shared" si="21"/>
        <v>-</v>
      </c>
      <c r="BI58" t="str">
        <f t="shared" si="18"/>
        <v>-</v>
      </c>
      <c r="BL58">
        <f t="shared" si="12"/>
        <v>55</v>
      </c>
      <c r="BM58" s="110">
        <f t="shared" si="15"/>
        <v>10770035.000512529</v>
      </c>
      <c r="BO58">
        <f>('SIP CALCULATOR'!$D$32/12)/100</f>
        <v>5.0000000000000001E-3</v>
      </c>
      <c r="BP58">
        <f t="shared" si="14"/>
        <v>29617.596251409454</v>
      </c>
      <c r="BQ58" s="110">
        <f t="shared" si="13"/>
        <v>10799652.596763939</v>
      </c>
    </row>
    <row r="59" spans="14:69" x14ac:dyDescent="0.3">
      <c r="N59">
        <f t="shared" si="3"/>
        <v>58</v>
      </c>
      <c r="O59" s="48">
        <f t="shared" si="24"/>
        <v>159455708.1281791</v>
      </c>
      <c r="P59" s="3">
        <f t="shared" si="32"/>
        <v>8100000</v>
      </c>
      <c r="Q59">
        <f t="shared" si="4"/>
        <v>129000000</v>
      </c>
      <c r="R59">
        <f>1+R58</f>
        <v>58</v>
      </c>
      <c r="S59">
        <f t="shared" si="7"/>
        <v>4.7101286972462458E+32</v>
      </c>
      <c r="AD59" s="50">
        <f>$M$2*(((1+'Main Backend Calculation'!$M$4)^('Main Backend Calculation'!AH59)-1)/'Main Backend Calculation'!$M$4)*(1+$M$4)</f>
        <v>10388881.886023603</v>
      </c>
      <c r="AF59">
        <f t="shared" si="33"/>
        <v>28524601.66621127</v>
      </c>
      <c r="AH59">
        <f t="shared" si="6"/>
        <v>58</v>
      </c>
      <c r="AI59" s="60">
        <f t="shared" si="2"/>
        <v>38913483.552234873</v>
      </c>
      <c r="AK59" s="50">
        <f>AK58*'SIP CALCULATOR'!$E$5+(AK58)</f>
        <v>1.0466952660547213E+32</v>
      </c>
      <c r="AM59" s="36">
        <f>IF('SIP CALCULATOR'!$E$6&gt;'Main Backend Calculation'!AM58,AM58+1,"")</f>
        <v>57</v>
      </c>
      <c r="AN59">
        <f t="shared" si="11"/>
        <v>10222176.97767677</v>
      </c>
      <c r="AO59" s="49">
        <f t="shared" si="8"/>
        <v>187742.98976840946</v>
      </c>
      <c r="AP59" s="49">
        <f t="shared" si="9"/>
        <v>10409919.96744518</v>
      </c>
      <c r="AQ59" s="66">
        <f>IF(AM59="","",('SIP CALCULATOR'!$E$7/12)*100)</f>
        <v>1.8366243333333334</v>
      </c>
      <c r="AR59" s="62">
        <f>IF(AM59="","",ROUND(IF(((AM59-1)/12)=0,'SIP CALCULATOR'!$E$4,IF(INT(((AM59-1)/12))-((AM59-1)/12)=0,AR58+('SIP CALCULATOR'!$E$5/100)*AR58,AR58)),2))</f>
        <v>108243.22</v>
      </c>
      <c r="AS59">
        <f t="shared" si="10"/>
        <v>5920118.5799999954</v>
      </c>
      <c r="AY59">
        <f t="shared" si="16"/>
        <v>52</v>
      </c>
      <c r="AZ59">
        <f t="shared" si="17"/>
        <v>0</v>
      </c>
      <c r="BA59">
        <f t="shared" si="19"/>
        <v>52</v>
      </c>
      <c r="BB59" s="110">
        <f t="shared" si="22"/>
        <v>-670998934.99159896</v>
      </c>
      <c r="BC59">
        <f>$BB$8*'SIP CALCULATOR'!$E$48/100</f>
        <v>13148944.405985834</v>
      </c>
      <c r="BD59" s="110">
        <f t="shared" si="23"/>
        <v>-5701232.3283132063</v>
      </c>
      <c r="BF59" s="110">
        <f t="shared" si="20"/>
        <v>-115678539.33118342</v>
      </c>
      <c r="BG59" t="str">
        <f t="shared" si="21"/>
        <v>-</v>
      </c>
      <c r="BI59" t="str">
        <f t="shared" si="18"/>
        <v>-</v>
      </c>
      <c r="BL59">
        <f t="shared" si="12"/>
        <v>56</v>
      </c>
      <c r="BM59" s="110">
        <f t="shared" si="15"/>
        <v>10799652.596763939</v>
      </c>
      <c r="BO59">
        <f>('SIP CALCULATOR'!$D$32/12)/100</f>
        <v>5.0000000000000001E-3</v>
      </c>
      <c r="BP59">
        <f t="shared" si="14"/>
        <v>30239.02727093903</v>
      </c>
      <c r="BQ59" s="110">
        <f t="shared" si="13"/>
        <v>10829891.624034878</v>
      </c>
    </row>
    <row r="60" spans="14:69" x14ac:dyDescent="0.3">
      <c r="N60">
        <f t="shared" si="3"/>
        <v>59</v>
      </c>
      <c r="O60" s="48">
        <f t="shared" si="24"/>
        <v>170484310.46455023</v>
      </c>
      <c r="P60" s="3">
        <f t="shared" si="32"/>
        <v>8100000</v>
      </c>
      <c r="Q60">
        <f t="shared" si="4"/>
        <v>137100000</v>
      </c>
      <c r="R60">
        <f t="shared" si="5"/>
        <v>59</v>
      </c>
      <c r="S60">
        <f t="shared" si="7"/>
        <v>1.4130386091738736E+33</v>
      </c>
      <c r="AD60" s="50">
        <f>$M$2*(((1+'Main Backend Calculation'!$M$4)^('Main Backend Calculation'!AH60)-1)/'Main Backend Calculation'!$M$4)*(1+$M$4)</f>
        <v>10681523.243036905</v>
      </c>
      <c r="AF60">
        <f t="shared" si="33"/>
        <v>28524601.66621127</v>
      </c>
      <c r="AH60">
        <f t="shared" si="6"/>
        <v>59</v>
      </c>
      <c r="AI60" s="60">
        <f t="shared" si="2"/>
        <v>39206124.909248173</v>
      </c>
      <c r="AK60" s="50">
        <f>AK59*'SIP CALCULATOR'!$E$5+(AK59)</f>
        <v>3.1400857981641638E+32</v>
      </c>
      <c r="AM60" s="36">
        <f>IF('SIP CALCULATOR'!$E$6&gt;'Main Backend Calculation'!AM59,AM59+1,"")</f>
        <v>58</v>
      </c>
      <c r="AN60">
        <f t="shared" si="11"/>
        <v>10518163.18744518</v>
      </c>
      <c r="AO60" s="49">
        <f t="shared" si="8"/>
        <v>193179.14452032716</v>
      </c>
      <c r="AP60" s="49">
        <f t="shared" si="9"/>
        <v>10711342.331965508</v>
      </c>
      <c r="AQ60" s="66">
        <f>IF(AM60="","",('SIP CALCULATOR'!$E$7/12)*100)</f>
        <v>1.8366243333333334</v>
      </c>
      <c r="AR60" s="62">
        <f>IF(AM60="","",ROUND(IF(((AM60-1)/12)=0,'SIP CALCULATOR'!$E$4,IF(INT(((AM60-1)/12))-((AM60-1)/12)=0,AR59+('SIP CALCULATOR'!$E$5/100)*AR59,AR59)),2))</f>
        <v>108243.22</v>
      </c>
      <c r="AS60">
        <f t="shared" si="10"/>
        <v>6028361.7999999952</v>
      </c>
      <c r="AY60">
        <f t="shared" si="16"/>
        <v>53</v>
      </c>
      <c r="AZ60">
        <f t="shared" si="17"/>
        <v>0</v>
      </c>
      <c r="BA60">
        <f t="shared" si="19"/>
        <v>53</v>
      </c>
      <c r="BB60" s="110">
        <f t="shared" si="22"/>
        <v>-689849111.72589803</v>
      </c>
      <c r="BC60">
        <f>$BB$8*'SIP CALCULATOR'!$E$48/100</f>
        <v>13148944.405985834</v>
      </c>
      <c r="BD60" s="110">
        <f t="shared" si="23"/>
        <v>-5858317.1344323661</v>
      </c>
      <c r="BF60" s="110">
        <f t="shared" si="20"/>
        <v>-121536856.46561578</v>
      </c>
      <c r="BG60" t="str">
        <f t="shared" si="21"/>
        <v>-</v>
      </c>
      <c r="BI60" t="str">
        <f t="shared" si="18"/>
        <v>-</v>
      </c>
      <c r="BL60">
        <f t="shared" si="12"/>
        <v>57</v>
      </c>
      <c r="BM60" s="110">
        <f t="shared" si="15"/>
        <v>10829891.624034878</v>
      </c>
      <c r="BO60">
        <f>('SIP CALCULATOR'!$D$32/12)/100</f>
        <v>5.0000000000000001E-3</v>
      </c>
      <c r="BP60">
        <f t="shared" si="14"/>
        <v>30865.191128499406</v>
      </c>
      <c r="BQ60" s="110">
        <f t="shared" si="13"/>
        <v>10860756.815163378</v>
      </c>
    </row>
    <row r="61" spans="14:69" x14ac:dyDescent="0.3">
      <c r="N61">
        <f t="shared" si="3"/>
        <v>60</v>
      </c>
      <c r="O61" s="48">
        <f t="shared" si="24"/>
        <v>181715466.79505771</v>
      </c>
      <c r="P61" s="3">
        <f t="shared" si="32"/>
        <v>8100000</v>
      </c>
      <c r="Q61">
        <f t="shared" si="4"/>
        <v>145200000</v>
      </c>
      <c r="R61">
        <f t="shared" si="5"/>
        <v>60</v>
      </c>
      <c r="S61">
        <f>S60+(S60*$M$5)</f>
        <v>4.2391158275216208E+33</v>
      </c>
      <c r="AD61" s="50">
        <f>$M$2*(((1+'Main Backend Calculation'!$M$4)^('Main Backend Calculation'!AH61)-1)/'Main Backend Calculation'!$M$4)*(1+$M$4)</f>
        <v>10979539.322422512</v>
      </c>
      <c r="AF61">
        <f t="shared" si="33"/>
        <v>28524601.66621127</v>
      </c>
      <c r="AH61">
        <f t="shared" si="6"/>
        <v>60</v>
      </c>
      <c r="AI61" s="60">
        <f t="shared" si="2"/>
        <v>39504140.988633782</v>
      </c>
      <c r="AK61" s="50">
        <f>AK60*'SIP CALCULATOR'!$E$5+(AK60)</f>
        <v>9.4202573944924915E+32</v>
      </c>
      <c r="AM61" s="36">
        <f>IF('SIP CALCULATOR'!$E$6&gt;'Main Backend Calculation'!AM60,AM60+1,"")</f>
        <v>59</v>
      </c>
      <c r="AN61">
        <f t="shared" si="11"/>
        <v>10819585.551965509</v>
      </c>
      <c r="AO61" s="49">
        <f t="shared" si="8"/>
        <v>198715.1410132162</v>
      </c>
      <c r="AP61" s="49">
        <f t="shared" si="9"/>
        <v>11018300.692978725</v>
      </c>
      <c r="AQ61" s="66">
        <f>IF(AM61="","",('SIP CALCULATOR'!$E$7/12)*100)</f>
        <v>1.8366243333333334</v>
      </c>
      <c r="AR61" s="62">
        <f>IF(AM61="","",ROUND(IF(((AM61-1)/12)=0,'SIP CALCULATOR'!$E$4,IF(INT(((AM61-1)/12))-((AM61-1)/12)=0,AR60+('SIP CALCULATOR'!$E$5/100)*AR60,AR60)),2))</f>
        <v>108243.22</v>
      </c>
      <c r="AS61">
        <f t="shared" si="10"/>
        <v>6136605.0199999949</v>
      </c>
      <c r="AY61">
        <f t="shared" si="16"/>
        <v>54</v>
      </c>
      <c r="AZ61">
        <f t="shared" si="17"/>
        <v>0</v>
      </c>
      <c r="BA61">
        <f t="shared" si="19"/>
        <v>54</v>
      </c>
      <c r="BB61" s="110">
        <f t="shared" si="22"/>
        <v>-708856373.26631618</v>
      </c>
      <c r="BC61">
        <f>$BB$8*'SIP CALCULATOR'!$E$48/100</f>
        <v>13148944.405985834</v>
      </c>
      <c r="BD61" s="110">
        <f t="shared" si="23"/>
        <v>-6016710.9806025168</v>
      </c>
      <c r="BF61" s="110">
        <f t="shared" si="20"/>
        <v>-127553567.4462183</v>
      </c>
      <c r="BG61" t="str">
        <f t="shared" si="21"/>
        <v>-</v>
      </c>
      <c r="BI61" t="str">
        <f t="shared" si="18"/>
        <v>-</v>
      </c>
      <c r="BL61">
        <f t="shared" si="12"/>
        <v>58</v>
      </c>
      <c r="BM61" s="110">
        <f t="shared" si="15"/>
        <v>10860756.815163378</v>
      </c>
      <c r="BO61">
        <f>('SIP CALCULATOR'!$D$32/12)/100</f>
        <v>5.0000000000000001E-3</v>
      </c>
      <c r="BP61">
        <f t="shared" si="14"/>
        <v>31496.194763973799</v>
      </c>
      <c r="BQ61" s="110">
        <f t="shared" si="13"/>
        <v>10892253.009927351</v>
      </c>
    </row>
    <row r="62" spans="14:69" x14ac:dyDescent="0.3">
      <c r="N62">
        <f t="shared" si="3"/>
        <v>61</v>
      </c>
      <c r="O62" s="48">
        <f t="shared" si="24"/>
        <v>209352897.275646</v>
      </c>
      <c r="P62" s="3">
        <f>$P$61+($P$61*$M$5)</f>
        <v>24300000</v>
      </c>
      <c r="Q62">
        <f t="shared" si="4"/>
        <v>169500000</v>
      </c>
      <c r="AD62" s="50">
        <f>$M$2*(((1+'Main Backend Calculation'!$M$4)^('Main Backend Calculation'!AH62)-1)/'Main Backend Calculation'!$M$4)*(1+$M$4)</f>
        <v>11283028.837639358</v>
      </c>
      <c r="AF62">
        <f>$AK$7*(((1+$M$4)^($AH$7)-1)/$AC$3)*(1+$AC$3)</f>
        <v>103643007.466198</v>
      </c>
      <c r="AH62">
        <f t="shared" si="6"/>
        <v>61</v>
      </c>
      <c r="AI62" s="60">
        <f t="shared" si="2"/>
        <v>114926036.30383736</v>
      </c>
      <c r="AM62" s="36">
        <f>IF('SIP CALCULATOR'!$E$6&gt;'Main Backend Calculation'!AM61,AM61+1,"")</f>
        <v>60</v>
      </c>
      <c r="AN62">
        <f t="shared" si="11"/>
        <v>11126543.912978726</v>
      </c>
      <c r="AO62" s="49">
        <f t="shared" si="8"/>
        <v>204352.81296478611</v>
      </c>
      <c r="AP62" s="49">
        <f t="shared" si="9"/>
        <v>11330896.725943511</v>
      </c>
      <c r="AQ62" s="66">
        <f>IF(AM62="","",('SIP CALCULATOR'!$E$7/12)*100)</f>
        <v>1.8366243333333334</v>
      </c>
      <c r="AR62" s="62">
        <f>IF(AM62="","",ROUND(IF(((AM62-1)/12)=0,'SIP CALCULATOR'!$E$4,IF(INT(((AM62-1)/12))-((AM62-1)/12)=0,AR61+('SIP CALCULATOR'!$E$5/100)*AR61,AR61)),2))</f>
        <v>108243.22</v>
      </c>
      <c r="AS62">
        <f t="shared" si="10"/>
        <v>6244848.2399999946</v>
      </c>
      <c r="AY62">
        <f t="shared" si="16"/>
        <v>55</v>
      </c>
      <c r="AZ62">
        <f t="shared" si="17"/>
        <v>0</v>
      </c>
      <c r="BA62">
        <f t="shared" si="19"/>
        <v>55</v>
      </c>
      <c r="BB62" s="110">
        <f t="shared" si="22"/>
        <v>-728022028.65290451</v>
      </c>
      <c r="BC62">
        <f>$BB$8*'SIP CALCULATOR'!$E$48/100</f>
        <v>13148944.405985834</v>
      </c>
      <c r="BD62" s="110">
        <f t="shared" si="23"/>
        <v>-6176424.7754907534</v>
      </c>
      <c r="BF62" s="110">
        <f t="shared" si="20"/>
        <v>-133729992.22170904</v>
      </c>
      <c r="BG62" t="str">
        <f t="shared" si="21"/>
        <v>-</v>
      </c>
      <c r="BI62" t="str">
        <f t="shared" si="18"/>
        <v>-</v>
      </c>
      <c r="BL62">
        <f t="shared" si="12"/>
        <v>59</v>
      </c>
      <c r="BM62" s="110">
        <f t="shared" si="15"/>
        <v>10892253.009927351</v>
      </c>
      <c r="BO62">
        <f>('SIP CALCULATOR'!$D$32/12)/100</f>
        <v>5.0000000000000001E-3</v>
      </c>
      <c r="BP62">
        <f t="shared" si="14"/>
        <v>32132.146379285688</v>
      </c>
      <c r="BQ62" s="110">
        <f t="shared" si="13"/>
        <v>10924385.156306637</v>
      </c>
    </row>
    <row r="63" spans="14:69" x14ac:dyDescent="0.3">
      <c r="N63">
        <f t="shared" si="3"/>
        <v>62</v>
      </c>
      <c r="O63" s="48">
        <f t="shared" si="24"/>
        <v>237497923.52954885</v>
      </c>
      <c r="P63" s="3">
        <f t="shared" ref="P63:P73" si="34">$P$61+($P$61*$M$5)</f>
        <v>24300000</v>
      </c>
      <c r="Q63">
        <f t="shared" si="4"/>
        <v>193800000</v>
      </c>
      <c r="AD63" s="50">
        <f>$M$2*(((1+'Main Backend Calculation'!$M$4)^('Main Backend Calculation'!AH63)-1)/'Main Backend Calculation'!$M$4)*(1+$M$4)</f>
        <v>11592092.315141795</v>
      </c>
      <c r="AF63">
        <f t="shared" ref="AF63:AF73" si="35">$AK$7*(((1+$M$4)^($AH$7)-1)/$AC$3)*(1+$AC$3)</f>
        <v>103643007.466198</v>
      </c>
      <c r="AH63">
        <f t="shared" si="6"/>
        <v>62</v>
      </c>
      <c r="AI63" s="60">
        <f t="shared" si="2"/>
        <v>115235099.78133979</v>
      </c>
      <c r="AM63" s="36">
        <f>IF('SIP CALCULATOR'!$E$6&gt;'Main Backend Calculation'!AM62,AM62+1,"")</f>
        <v>61</v>
      </c>
      <c r="AN63">
        <f t="shared" si="11"/>
        <v>11441304.805943511</v>
      </c>
      <c r="AO63" s="49">
        <f t="shared" si="8"/>
        <v>210133.78811679463</v>
      </c>
      <c r="AP63" s="49">
        <f t="shared" si="9"/>
        <v>11651438.594060306</v>
      </c>
      <c r="AQ63" s="66">
        <f>IF(AM63="","",('SIP CALCULATOR'!$E$7/12)*100)</f>
        <v>1.8366243333333334</v>
      </c>
      <c r="AR63" s="62">
        <f>IF(AM63="","",ROUND(IF(((AM63-1)/12)=0,'SIP CALCULATOR'!$E$4,IF(INT(((AM63-1)/12))-((AM63-1)/12)=0,AR62+('SIP CALCULATOR'!$E$5/100)*AR62,AR62)),2))</f>
        <v>110408.08</v>
      </c>
      <c r="AS63">
        <f t="shared" si="10"/>
        <v>6355256.3199999947</v>
      </c>
      <c r="AY63">
        <f t="shared" si="16"/>
        <v>56</v>
      </c>
      <c r="AZ63">
        <f t="shared" si="17"/>
        <v>0</v>
      </c>
      <c r="BA63">
        <f t="shared" si="19"/>
        <v>56</v>
      </c>
      <c r="BB63" s="110">
        <f t="shared" si="22"/>
        <v>-747347397.8343811</v>
      </c>
      <c r="BC63">
        <f>$BB$8*'SIP CALCULATOR'!$E$48/100</f>
        <v>13148944.405985834</v>
      </c>
      <c r="BD63" s="110">
        <f t="shared" si="23"/>
        <v>-6337469.5186697245</v>
      </c>
      <c r="BF63" s="110">
        <f t="shared" si="20"/>
        <v>-140067461.74037877</v>
      </c>
      <c r="BG63" t="str">
        <f t="shared" si="21"/>
        <v>-</v>
      </c>
      <c r="BI63" t="str">
        <f t="shared" si="18"/>
        <v>-</v>
      </c>
      <c r="BL63">
        <f t="shared" si="12"/>
        <v>60</v>
      </c>
      <c r="BM63" s="110">
        <f t="shared" si="15"/>
        <v>10924385.156306637</v>
      </c>
      <c r="BO63">
        <f>('SIP CALCULATOR'!$D$32/12)/100</f>
        <v>5.0000000000000001E-3</v>
      </c>
      <c r="BP63">
        <f t="shared" si="14"/>
        <v>32773.155468919911</v>
      </c>
      <c r="BQ63" s="110">
        <f t="shared" si="13"/>
        <v>10957158.311775558</v>
      </c>
    </row>
    <row r="64" spans="14:69" x14ac:dyDescent="0.3">
      <c r="N64">
        <f t="shared" si="3"/>
        <v>63</v>
      </c>
      <c r="O64" s="48">
        <f t="shared" si="24"/>
        <v>266159868.18425393</v>
      </c>
      <c r="P64" s="3">
        <f t="shared" si="34"/>
        <v>24300000</v>
      </c>
      <c r="Q64">
        <f t="shared" si="4"/>
        <v>218100000</v>
      </c>
      <c r="AD64" s="50">
        <f>$M$2*(((1+'Main Backend Calculation'!$M$4)^('Main Backend Calculation'!AH64)-1)/'Main Backend Calculation'!$M$4)*(1+$M$4)</f>
        <v>11906832.127677485</v>
      </c>
      <c r="AF64">
        <f t="shared" si="35"/>
        <v>103643007.466198</v>
      </c>
      <c r="AH64">
        <f t="shared" si="6"/>
        <v>63</v>
      </c>
      <c r="AI64" s="60">
        <f t="shared" si="2"/>
        <v>115549839.59387548</v>
      </c>
      <c r="AM64" s="36">
        <f>IF('SIP CALCULATOR'!$E$6&gt;'Main Backend Calculation'!AM63,AM63+1,"")</f>
        <v>62</v>
      </c>
      <c r="AN64">
        <f t="shared" si="11"/>
        <v>11761846.674060306</v>
      </c>
      <c r="AO64" s="49">
        <f t="shared" si="8"/>
        <v>216020.93806514892</v>
      </c>
      <c r="AP64" s="49">
        <f t="shared" si="9"/>
        <v>11977867.612125454</v>
      </c>
      <c r="AQ64" s="66">
        <f>IF(AM64="","",('SIP CALCULATOR'!$E$7/12)*100)</f>
        <v>1.8366243333333334</v>
      </c>
      <c r="AR64" s="62">
        <f>IF(AM64="","",ROUND(IF(((AM64-1)/12)=0,'SIP CALCULATOR'!$E$4,IF(INT(((AM64-1)/12))-((AM64-1)/12)=0,AR63+('SIP CALCULATOR'!$E$5/100)*AR63,AR63)),2))</f>
        <v>110408.08</v>
      </c>
      <c r="AS64">
        <f t="shared" si="10"/>
        <v>6465664.3999999948</v>
      </c>
      <c r="AY64">
        <f t="shared" si="16"/>
        <v>57</v>
      </c>
      <c r="AZ64">
        <f t="shared" si="17"/>
        <v>0</v>
      </c>
      <c r="BA64">
        <f t="shared" si="19"/>
        <v>57</v>
      </c>
      <c r="BB64" s="110">
        <f t="shared" si="22"/>
        <v>-766833811.75903666</v>
      </c>
      <c r="BC64">
        <f>$BB$8*'SIP CALCULATOR'!$E$48/100</f>
        <v>13148944.405985834</v>
      </c>
      <c r="BD64" s="110">
        <f t="shared" si="23"/>
        <v>-6499856.3013751879</v>
      </c>
      <c r="BF64" s="110">
        <f t="shared" si="20"/>
        <v>-146567318.04175395</v>
      </c>
      <c r="BG64" t="str">
        <f t="shared" si="21"/>
        <v>-</v>
      </c>
      <c r="BI64" t="str">
        <f t="shared" si="18"/>
        <v>-</v>
      </c>
      <c r="BL64">
        <f t="shared" si="12"/>
        <v>61</v>
      </c>
      <c r="BM64" s="110">
        <f t="shared" si="15"/>
        <v>10957158.311775558</v>
      </c>
      <c r="BO64">
        <f>('SIP CALCULATOR'!$D$32/12)/100</f>
        <v>5.0000000000000001E-3</v>
      </c>
      <c r="BP64">
        <f t="shared" si="14"/>
        <v>33419.332850915453</v>
      </c>
      <c r="BQ64" s="110">
        <f t="shared" si="13"/>
        <v>10990577.644626474</v>
      </c>
    </row>
    <row r="65" spans="14:69" x14ac:dyDescent="0.3">
      <c r="N65">
        <f t="shared" si="3"/>
        <v>64</v>
      </c>
      <c r="O65" s="48">
        <f t="shared" si="24"/>
        <v>295348225.08889389</v>
      </c>
      <c r="P65" s="3">
        <f t="shared" si="34"/>
        <v>24300000</v>
      </c>
      <c r="Q65">
        <f t="shared" si="4"/>
        <v>242400000</v>
      </c>
      <c r="AD65" s="50">
        <f>$M$2*(((1+'Main Backend Calculation'!$M$4)^('Main Backend Calculation'!AH65)-1)/'Main Backend Calculation'!$M$4)*(1+$M$4)</f>
        <v>12227352.528196901</v>
      </c>
      <c r="AF65">
        <f t="shared" si="35"/>
        <v>103643007.466198</v>
      </c>
      <c r="AH65">
        <f t="shared" si="6"/>
        <v>64</v>
      </c>
      <c r="AI65" s="60">
        <f t="shared" si="2"/>
        <v>115870359.9943949</v>
      </c>
      <c r="AM65" s="36">
        <f>IF('SIP CALCULATOR'!$E$6&gt;'Main Backend Calculation'!AM64,AM64+1,"")</f>
        <v>63</v>
      </c>
      <c r="AN65">
        <f t="shared" si="11"/>
        <v>12088275.692125455</v>
      </c>
      <c r="AO65" s="49">
        <f t="shared" si="8"/>
        <v>222016.21284199454</v>
      </c>
      <c r="AP65" s="49">
        <f t="shared" si="9"/>
        <v>12310291.90496745</v>
      </c>
      <c r="AQ65" s="66">
        <f>IF(AM65="","",('SIP CALCULATOR'!$E$7/12)*100)</f>
        <v>1.8366243333333334</v>
      </c>
      <c r="AR65" s="62">
        <f>IF(AM65="","",ROUND(IF(((AM65-1)/12)=0,'SIP CALCULATOR'!$E$4,IF(INT(((AM65-1)/12))-((AM65-1)/12)=0,AR64+('SIP CALCULATOR'!$E$5/100)*AR64,AR64)),2))</f>
        <v>110408.08</v>
      </c>
      <c r="AS65">
        <f t="shared" si="10"/>
        <v>6576072.4799999949</v>
      </c>
      <c r="AY65">
        <f t="shared" si="16"/>
        <v>58</v>
      </c>
      <c r="AZ65">
        <f t="shared" si="17"/>
        <v>0</v>
      </c>
      <c r="BA65">
        <f t="shared" si="19"/>
        <v>58</v>
      </c>
      <c r="BB65" s="110">
        <f t="shared" si="22"/>
        <v>-786482612.46639764</v>
      </c>
      <c r="BC65">
        <f>$BB$8*'SIP CALCULATOR'!$E$48/100</f>
        <v>13148944.405985834</v>
      </c>
      <c r="BD65" s="110">
        <f t="shared" si="23"/>
        <v>-6663596.3072698629</v>
      </c>
      <c r="BF65" s="110">
        <f t="shared" si="20"/>
        <v>-153230914.34902382</v>
      </c>
      <c r="BG65" t="str">
        <f t="shared" si="21"/>
        <v>-</v>
      </c>
      <c r="BI65" t="str">
        <f t="shared" si="18"/>
        <v>-</v>
      </c>
      <c r="BL65">
        <f t="shared" si="12"/>
        <v>62</v>
      </c>
      <c r="BM65" s="110">
        <f t="shared" si="15"/>
        <v>10990577.644626474</v>
      </c>
      <c r="BO65">
        <f>('SIP CALCULATOR'!$D$32/12)/100</f>
        <v>5.0000000000000001E-3</v>
      </c>
      <c r="BP65">
        <f t="shared" si="14"/>
        <v>34070.790698342069</v>
      </c>
      <c r="BQ65" s="110">
        <f t="shared" si="13"/>
        <v>11024648.435324816</v>
      </c>
    </row>
    <row r="66" spans="14:69" x14ac:dyDescent="0.3">
      <c r="N66">
        <f t="shared" si="3"/>
        <v>65</v>
      </c>
      <c r="O66" s="48">
        <f t="shared" si="24"/>
        <v>325072662.45894462</v>
      </c>
      <c r="P66" s="3">
        <f t="shared" si="34"/>
        <v>24300000</v>
      </c>
      <c r="Q66">
        <f t="shared" si="4"/>
        <v>266700000</v>
      </c>
      <c r="AD66" s="50">
        <f>$M$2*(((1+'Main Backend Calculation'!$M$4)^('Main Backend Calculation'!AH66)-1)/'Main Backend Calculation'!$M$4)*(1+$M$4)</f>
        <v>12553759.684385546</v>
      </c>
      <c r="AF66">
        <f t="shared" si="35"/>
        <v>103643007.466198</v>
      </c>
      <c r="AH66">
        <f t="shared" si="6"/>
        <v>65</v>
      </c>
      <c r="AI66" s="60">
        <f t="shared" si="2"/>
        <v>116196767.15058354</v>
      </c>
      <c r="AM66" s="36">
        <f>IF('SIP CALCULATOR'!$E$6&gt;'Main Backend Calculation'!AM65,AM65+1,"")</f>
        <v>64</v>
      </c>
      <c r="AN66">
        <f t="shared" si="11"/>
        <v>12420699.98496745</v>
      </c>
      <c r="AO66" s="49">
        <f t="shared" si="8"/>
        <v>228121.59829424188</v>
      </c>
      <c r="AP66" s="49">
        <f t="shared" si="9"/>
        <v>12648821.583261691</v>
      </c>
      <c r="AQ66" s="66">
        <f>IF(AM66="","",('SIP CALCULATOR'!$E$7/12)*100)</f>
        <v>1.8366243333333334</v>
      </c>
      <c r="AR66" s="62">
        <f>IF(AM66="","",ROUND(IF(((AM66-1)/12)=0,'SIP CALCULATOR'!$E$4,IF(INT(((AM66-1)/12))-((AM66-1)/12)=0,AR65+('SIP CALCULATOR'!$E$5/100)*AR65,AR65)),2))</f>
        <v>110408.08</v>
      </c>
      <c r="AS66">
        <f t="shared" si="10"/>
        <v>6686480.5599999949</v>
      </c>
      <c r="AY66">
        <f t="shared" si="16"/>
        <v>59</v>
      </c>
      <c r="AZ66">
        <f t="shared" si="17"/>
        <v>0</v>
      </c>
      <c r="BA66">
        <f t="shared" si="19"/>
        <v>59</v>
      </c>
      <c r="BB66" s="110">
        <f t="shared" si="22"/>
        <v>-806295153.17965329</v>
      </c>
      <c r="BC66">
        <f>$BB$8*'SIP CALCULATOR'!$E$48/100</f>
        <v>13148944.405985834</v>
      </c>
      <c r="BD66" s="110">
        <f t="shared" si="23"/>
        <v>-6828700.8132136595</v>
      </c>
      <c r="BF66" s="110">
        <f t="shared" si="20"/>
        <v>-160059615.16223747</v>
      </c>
      <c r="BG66" t="str">
        <f t="shared" si="21"/>
        <v>-</v>
      </c>
      <c r="BI66" t="str">
        <f t="shared" si="18"/>
        <v>-</v>
      </c>
      <c r="BL66">
        <f t="shared" si="12"/>
        <v>63</v>
      </c>
      <c r="BM66" s="110">
        <f t="shared" si="15"/>
        <v>11024648.435324816</v>
      </c>
      <c r="BO66">
        <f>('SIP CALCULATOR'!$D$32/12)/100</f>
        <v>5.0000000000000001E-3</v>
      </c>
      <c r="BP66">
        <f t="shared" si="14"/>
        <v>34727.642571273173</v>
      </c>
      <c r="BQ66" s="110">
        <f t="shared" si="13"/>
        <v>11059376.077896088</v>
      </c>
    </row>
    <row r="67" spans="14:69" x14ac:dyDescent="0.3">
      <c r="N67">
        <f t="shared" si="3"/>
        <v>66</v>
      </c>
      <c r="O67" s="48">
        <f t="shared" si="24"/>
        <v>355343026.07868016</v>
      </c>
      <c r="P67" s="3">
        <f t="shared" si="34"/>
        <v>24300000</v>
      </c>
      <c r="Q67">
        <f t="shared" si="4"/>
        <v>291000000</v>
      </c>
      <c r="AD67" s="50">
        <f>$M$2*(((1+'Main Backend Calculation'!$M$4)^('Main Backend Calculation'!AH67)-1)/'Main Backend Calculation'!$M$4)*(1+$M$4)</f>
        <v>12886161.713830497</v>
      </c>
      <c r="AF67">
        <f t="shared" si="35"/>
        <v>103643007.466198</v>
      </c>
      <c r="AH67">
        <f t="shared" si="6"/>
        <v>66</v>
      </c>
      <c r="AI67" s="60">
        <f t="shared" ref="AI67:AI130" si="36">AD67+AF67</f>
        <v>116529169.1800285</v>
      </c>
      <c r="AM67" s="36">
        <f>IF('SIP CALCULATOR'!$E$6&gt;'Main Backend Calculation'!AM66,AM66+1,"")</f>
        <v>65</v>
      </c>
      <c r="AN67">
        <f t="shared" si="11"/>
        <v>12759229.663261691</v>
      </c>
      <c r="AO67" s="49">
        <f t="shared" si="8"/>
        <v>234339.11674134896</v>
      </c>
      <c r="AP67" s="49">
        <f t="shared" si="9"/>
        <v>12993568.780003039</v>
      </c>
      <c r="AQ67" s="66">
        <f>IF(AM67="","",('SIP CALCULATOR'!$E$7/12)*100)</f>
        <v>1.8366243333333334</v>
      </c>
      <c r="AR67" s="62">
        <f>IF(AM67="","",ROUND(IF(((AM67-1)/12)=0,'SIP CALCULATOR'!$E$4,IF(INT(((AM67-1)/12))-((AM67-1)/12)=0,AR66+('SIP CALCULATOR'!$E$5/100)*AR66,AR66)),2))</f>
        <v>110408.08</v>
      </c>
      <c r="AS67">
        <f t="shared" si="10"/>
        <v>6796888.639999995</v>
      </c>
      <c r="AY67">
        <f t="shared" si="16"/>
        <v>60</v>
      </c>
      <c r="AZ67">
        <f t="shared" si="17"/>
        <v>0</v>
      </c>
      <c r="BA67">
        <f t="shared" si="19"/>
        <v>60</v>
      </c>
      <c r="BB67" s="110">
        <f t="shared" si="22"/>
        <v>-826272798.39885283</v>
      </c>
      <c r="BC67">
        <f>$BB$8*'SIP CALCULATOR'!$E$48/100</f>
        <v>13148944.405985834</v>
      </c>
      <c r="BD67" s="110">
        <f t="shared" si="23"/>
        <v>-6995181.190040323</v>
      </c>
      <c r="BF67" s="110">
        <f t="shared" si="20"/>
        <v>-167054796.35227779</v>
      </c>
      <c r="BG67" t="str">
        <f t="shared" si="21"/>
        <v>-</v>
      </c>
      <c r="BI67" t="str">
        <f t="shared" si="18"/>
        <v>-</v>
      </c>
      <c r="BL67">
        <f t="shared" si="12"/>
        <v>64</v>
      </c>
      <c r="BM67" s="110">
        <f t="shared" si="15"/>
        <v>11059376.077896088</v>
      </c>
      <c r="BO67">
        <f>('SIP CALCULATOR'!$D$32/12)/100</f>
        <v>5.0000000000000001E-3</v>
      </c>
      <c r="BP67">
        <f t="shared" si="14"/>
        <v>35390.003449267482</v>
      </c>
      <c r="BQ67" s="110">
        <f t="shared" si="13"/>
        <v>11094766.081345355</v>
      </c>
    </row>
    <row r="68" spans="14:69" x14ac:dyDescent="0.3">
      <c r="N68">
        <f t="shared" ref="N68:N131" si="37">N67+1</f>
        <v>67</v>
      </c>
      <c r="O68" s="48">
        <f t="shared" si="24"/>
        <v>386169342.56244421</v>
      </c>
      <c r="P68" s="3">
        <f t="shared" si="34"/>
        <v>24300000</v>
      </c>
      <c r="Q68">
        <f t="shared" ref="Q68:Q131" si="38">Q67+P68</f>
        <v>315300000</v>
      </c>
      <c r="AD68" s="50">
        <f>$M$2*(((1+'Main Backend Calculation'!$M$4)^('Main Backend Calculation'!AH68)-1)/'Main Backend Calculation'!$M$4)*(1+$M$4)</f>
        <v>13224668.719832726</v>
      </c>
      <c r="AF68">
        <f t="shared" si="35"/>
        <v>103643007.466198</v>
      </c>
      <c r="AH68">
        <f t="shared" ref="AH68:AH131" si="39">AH67+1</f>
        <v>67</v>
      </c>
      <c r="AI68" s="60">
        <f t="shared" si="36"/>
        <v>116867676.18603072</v>
      </c>
      <c r="AM68" s="36">
        <f>IF('SIP CALCULATOR'!$E$6&gt;'Main Backend Calculation'!AM67,AM67+1,"")</f>
        <v>66</v>
      </c>
      <c r="AN68">
        <f t="shared" si="11"/>
        <v>13103976.860003039</v>
      </c>
      <c r="AO68" s="49">
        <f t="shared" si="8"/>
        <v>240670.82764518511</v>
      </c>
      <c r="AP68" s="49">
        <f t="shared" si="9"/>
        <v>13344647.687648224</v>
      </c>
      <c r="AQ68" s="66">
        <f>IF(AM68="","",('SIP CALCULATOR'!$E$7/12)*100)</f>
        <v>1.8366243333333334</v>
      </c>
      <c r="AR68" s="62">
        <f>IF(AM68="","",ROUND(IF(((AM68-1)/12)=0,'SIP CALCULATOR'!$E$4,IF(INT(((AM68-1)/12))-((AM68-1)/12)=0,AR67+('SIP CALCULATOR'!$E$5/100)*AR67,AR67)),2))</f>
        <v>110408.08</v>
      </c>
      <c r="AS68">
        <f t="shared" si="10"/>
        <v>6907296.7199999951</v>
      </c>
      <c r="AY68">
        <f t="shared" si="16"/>
        <v>61</v>
      </c>
      <c r="AZ68">
        <f t="shared" si="17"/>
        <v>0</v>
      </c>
      <c r="BA68">
        <f t="shared" si="19"/>
        <v>61</v>
      </c>
      <c r="BB68" s="110">
        <f t="shared" si="22"/>
        <v>-846416923.99487901</v>
      </c>
      <c r="BC68">
        <f>$BB$8*'SIP CALCULATOR'!$E$48/100</f>
        <v>13148944.405985834</v>
      </c>
      <c r="BD68" s="110">
        <f t="shared" si="23"/>
        <v>-7163048.9033405408</v>
      </c>
      <c r="BF68" s="110">
        <f t="shared" si="20"/>
        <v>-174217845.25561833</v>
      </c>
      <c r="BG68" t="str">
        <f t="shared" si="21"/>
        <v>-</v>
      </c>
      <c r="BI68" t="str">
        <f t="shared" si="18"/>
        <v>-</v>
      </c>
      <c r="BL68">
        <f t="shared" si="12"/>
        <v>65</v>
      </c>
      <c r="BM68" s="110">
        <f t="shared" si="15"/>
        <v>11094766.081345355</v>
      </c>
      <c r="BO68">
        <f>('SIP CALCULATOR'!$D$32/12)/100</f>
        <v>5.0000000000000001E-3</v>
      </c>
      <c r="BP68">
        <f t="shared" si="14"/>
        <v>36057.989764372403</v>
      </c>
      <c r="BQ68" s="110">
        <f t="shared" si="13"/>
        <v>11130824.071109727</v>
      </c>
    </row>
    <row r="69" spans="14:69" x14ac:dyDescent="0.3">
      <c r="N69">
        <f t="shared" si="37"/>
        <v>68</v>
      </c>
      <c r="O69" s="48">
        <f t="shared" si="24"/>
        <v>417561822.6758194</v>
      </c>
      <c r="P69" s="3">
        <f t="shared" si="34"/>
        <v>24300000</v>
      </c>
      <c r="Q69">
        <f t="shared" si="38"/>
        <v>339600000</v>
      </c>
      <c r="AD69" s="50">
        <f>$M$2*(((1+'Main Backend Calculation'!$M$4)^('Main Backend Calculation'!AH69)-1)/'Main Backend Calculation'!$M$4)*(1+$M$4)</f>
        <v>13569392.827877229</v>
      </c>
      <c r="AF69">
        <f t="shared" si="35"/>
        <v>103643007.466198</v>
      </c>
      <c r="AH69">
        <f t="shared" si="39"/>
        <v>68</v>
      </c>
      <c r="AI69" s="60">
        <f t="shared" si="36"/>
        <v>117212400.29407522</v>
      </c>
      <c r="AM69" s="36">
        <f>IF('SIP CALCULATOR'!$E$6&gt;'Main Backend Calculation'!AM68,AM68+1,"")</f>
        <v>67</v>
      </c>
      <c r="AN69">
        <f t="shared" si="11"/>
        <v>13455055.767648224</v>
      </c>
      <c r="AO69" s="49">
        <f t="shared" ref="AO69:AO132" si="40">IF(AM69="","",AN69*AQ69/100)</f>
        <v>247118.8282921974</v>
      </c>
      <c r="AP69" s="49">
        <f t="shared" ref="AP69:AP132" si="41">IF(AM69="","",AN69+AO69)</f>
        <v>13702174.59594042</v>
      </c>
      <c r="AQ69" s="66">
        <f>IF(AM69="","",('SIP CALCULATOR'!$E$7/12)*100)</f>
        <v>1.8366243333333334</v>
      </c>
      <c r="AR69" s="62">
        <f>IF(AM69="","",ROUND(IF(((AM69-1)/12)=0,'SIP CALCULATOR'!$E$4,IF(INT(((AM69-1)/12))-((AM69-1)/12)=0,AR68+('SIP CALCULATOR'!$E$5/100)*AR68,AR68)),2))</f>
        <v>110408.08</v>
      </c>
      <c r="AS69">
        <f t="shared" ref="AS69:AS132" si="42">AS68+AR69</f>
        <v>7017704.7999999952</v>
      </c>
      <c r="AY69">
        <f t="shared" si="16"/>
        <v>62</v>
      </c>
      <c r="AZ69">
        <f t="shared" si="17"/>
        <v>0</v>
      </c>
      <c r="BA69">
        <f t="shared" si="19"/>
        <v>62</v>
      </c>
      <c r="BB69" s="110">
        <f t="shared" si="22"/>
        <v>-866728917.30420542</v>
      </c>
      <c r="BC69">
        <f>$BB$8*'SIP CALCULATOR'!$E$48/100</f>
        <v>13148944.405985834</v>
      </c>
      <c r="BD69" s="110">
        <f t="shared" si="23"/>
        <v>-7332315.5142515944</v>
      </c>
      <c r="BF69" s="110">
        <f t="shared" si="20"/>
        <v>-181550160.76986992</v>
      </c>
      <c r="BG69" t="str">
        <f t="shared" si="21"/>
        <v>-</v>
      </c>
      <c r="BI69" t="str">
        <f t="shared" si="18"/>
        <v>-</v>
      </c>
      <c r="BL69">
        <f t="shared" si="12"/>
        <v>66</v>
      </c>
      <c r="BM69" s="110">
        <f t="shared" si="15"/>
        <v>11130824.071109727</v>
      </c>
      <c r="BO69">
        <f>('SIP CALCULATOR'!$D$32/12)/100</f>
        <v>5.0000000000000001E-3</v>
      </c>
      <c r="BP69">
        <f t="shared" si="14"/>
        <v>36731.719434662096</v>
      </c>
      <c r="BQ69" s="110">
        <f t="shared" si="13"/>
        <v>11167555.790544389</v>
      </c>
    </row>
    <row r="70" spans="14:69" x14ac:dyDescent="0.3">
      <c r="N70">
        <f t="shared" si="37"/>
        <v>69</v>
      </c>
      <c r="O70" s="48">
        <f t="shared" si="24"/>
        <v>449530864.7177937</v>
      </c>
      <c r="P70" s="3">
        <f t="shared" si="34"/>
        <v>24300000</v>
      </c>
      <c r="Q70">
        <f t="shared" si="38"/>
        <v>363900000</v>
      </c>
      <c r="AD70" s="50">
        <f>$M$2*(((1+'Main Backend Calculation'!$M$4)^('Main Backend Calculation'!AH70)-1)/'Main Backend Calculation'!$M$4)*(1+$M$4)</f>
        <v>13920448.222772945</v>
      </c>
      <c r="AF70">
        <f t="shared" si="35"/>
        <v>103643007.466198</v>
      </c>
      <c r="AH70">
        <f t="shared" si="39"/>
        <v>69</v>
      </c>
      <c r="AI70" s="60">
        <f t="shared" si="36"/>
        <v>117563455.68897094</v>
      </c>
      <c r="AM70" s="36">
        <f>IF('SIP CALCULATOR'!$E$6&gt;'Main Backend Calculation'!AM69,AM69+1,"")</f>
        <v>68</v>
      </c>
      <c r="AN70">
        <f t="shared" ref="AN70:AN133" si="43">IF(AM69="","",AP69+AR70)</f>
        <v>13812582.67594042</v>
      </c>
      <c r="AO70" s="49">
        <f t="shared" si="40"/>
        <v>253685.25448810626</v>
      </c>
      <c r="AP70" s="49">
        <f t="shared" si="41"/>
        <v>14066267.930428527</v>
      </c>
      <c r="AQ70" s="66">
        <f>IF(AM70="","",('SIP CALCULATOR'!$E$7/12)*100)</f>
        <v>1.8366243333333334</v>
      </c>
      <c r="AR70" s="62">
        <f>IF(AM70="","",ROUND(IF(((AM70-1)/12)=0,'SIP CALCULATOR'!$E$4,IF(INT(((AM70-1)/12))-((AM70-1)/12)=0,AR69+('SIP CALCULATOR'!$E$5/100)*AR69,AR69)),2))</f>
        <v>110408.08</v>
      </c>
      <c r="AS70">
        <f t="shared" si="42"/>
        <v>7128112.8799999952</v>
      </c>
      <c r="AY70">
        <f t="shared" si="16"/>
        <v>63</v>
      </c>
      <c r="AZ70">
        <f t="shared" si="17"/>
        <v>0</v>
      </c>
      <c r="BA70">
        <f t="shared" si="19"/>
        <v>63</v>
      </c>
      <c r="BB70" s="110">
        <f t="shared" si="22"/>
        <v>-887210177.22444284</v>
      </c>
      <c r="BC70">
        <f>$BB$8*'SIP CALCULATOR'!$E$48/100</f>
        <v>13148944.405985834</v>
      </c>
      <c r="BD70" s="110">
        <f t="shared" si="23"/>
        <v>-7502992.6802535728</v>
      </c>
      <c r="BF70" s="110">
        <f t="shared" si="20"/>
        <v>-189053153.45012349</v>
      </c>
      <c r="BG70" t="str">
        <f t="shared" si="21"/>
        <v>-</v>
      </c>
      <c r="BI70" t="str">
        <f t="shared" si="18"/>
        <v>-</v>
      </c>
      <c r="BL70">
        <f t="shared" ref="BL70:BL133" si="44">BL69+1</f>
        <v>67</v>
      </c>
      <c r="BM70" s="110">
        <f t="shared" ref="BM70:BM133" si="45">BQ69</f>
        <v>11167555.790544389</v>
      </c>
      <c r="BO70">
        <f>('SIP CALCULATOR'!$D$32/12)/100</f>
        <v>5.0000000000000001E-3</v>
      </c>
      <c r="BP70">
        <f t="shared" ref="BP70:BP133" si="46">(BM70*BO70*BL70)/100</f>
        <v>37411.3118983237</v>
      </c>
      <c r="BQ70" s="110">
        <f t="shared" ref="BQ70:BQ133" si="47">BM70+BP70</f>
        <v>11204967.102442712</v>
      </c>
    </row>
    <row r="71" spans="14:69" x14ac:dyDescent="0.3">
      <c r="N71">
        <f t="shared" si="37"/>
        <v>70</v>
      </c>
      <c r="O71" s="48">
        <f t="shared" si="24"/>
        <v>482087057.96504444</v>
      </c>
      <c r="P71" s="3">
        <f t="shared" si="34"/>
        <v>24300000</v>
      </c>
      <c r="Q71">
        <f t="shared" si="38"/>
        <v>388200000</v>
      </c>
      <c r="AD71" s="50">
        <f>$M$2*(((1+'Main Backend Calculation'!$M$4)^('Main Backend Calculation'!AH71)-1)/'Main Backend Calculation'!$M$4)*(1+$M$4)</f>
        <v>14277951.186474795</v>
      </c>
      <c r="AF71">
        <f t="shared" si="35"/>
        <v>103643007.466198</v>
      </c>
      <c r="AH71">
        <f t="shared" si="39"/>
        <v>70</v>
      </c>
      <c r="AI71" s="60">
        <f t="shared" si="36"/>
        <v>117920958.6526728</v>
      </c>
      <c r="AM71" s="36">
        <f>IF('SIP CALCULATOR'!$E$6&gt;'Main Backend Calculation'!AM70,AM70+1,"")</f>
        <v>69</v>
      </c>
      <c r="AN71">
        <f t="shared" si="43"/>
        <v>14176676.010428527</v>
      </c>
      <c r="AO71" s="49">
        <f t="shared" si="40"/>
        <v>260372.28126535955</v>
      </c>
      <c r="AP71" s="49">
        <f t="shared" si="41"/>
        <v>14437048.291693887</v>
      </c>
      <c r="AQ71" s="66">
        <f>IF(AM71="","",('SIP CALCULATOR'!$E$7/12)*100)</f>
        <v>1.8366243333333334</v>
      </c>
      <c r="AR71" s="62">
        <f>IF(AM71="","",ROUND(IF(((AM71-1)/12)=0,'SIP CALCULATOR'!$E$4,IF(INT(((AM71-1)/12))-((AM71-1)/12)=0,AR70+('SIP CALCULATOR'!$E$5/100)*AR70,AR70)),2))</f>
        <v>110408.08</v>
      </c>
      <c r="AS71">
        <f t="shared" si="42"/>
        <v>7238520.9599999953</v>
      </c>
      <c r="AY71">
        <f t="shared" si="16"/>
        <v>64</v>
      </c>
      <c r="AZ71">
        <f t="shared" si="17"/>
        <v>0</v>
      </c>
      <c r="BA71">
        <f t="shared" si="19"/>
        <v>64</v>
      </c>
      <c r="BB71" s="110">
        <f t="shared" si="22"/>
        <v>-907862114.3106823</v>
      </c>
      <c r="BC71">
        <f>$BB$8*'SIP CALCULATOR'!$E$48/100</f>
        <v>13148944.405985834</v>
      </c>
      <c r="BD71" s="110">
        <f t="shared" si="23"/>
        <v>-7675092.1559722349</v>
      </c>
      <c r="BF71" s="110">
        <f t="shared" si="20"/>
        <v>-196728245.60609573</v>
      </c>
      <c r="BG71" t="str">
        <f t="shared" si="21"/>
        <v>-</v>
      </c>
      <c r="BI71" t="str">
        <f t="shared" si="18"/>
        <v>-</v>
      </c>
      <c r="BL71">
        <f t="shared" si="44"/>
        <v>68</v>
      </c>
      <c r="BM71" s="110">
        <f t="shared" si="45"/>
        <v>11204967.102442712</v>
      </c>
      <c r="BO71">
        <f>('SIP CALCULATOR'!$D$32/12)/100</f>
        <v>5.0000000000000001E-3</v>
      </c>
      <c r="BP71">
        <f t="shared" si="46"/>
        <v>38096.888148305217</v>
      </c>
      <c r="BQ71" s="110">
        <f t="shared" si="47"/>
        <v>11243063.990591018</v>
      </c>
    </row>
    <row r="72" spans="14:69" x14ac:dyDescent="0.3">
      <c r="N72">
        <f t="shared" si="37"/>
        <v>71</v>
      </c>
      <c r="O72" s="48">
        <f t="shared" si="24"/>
        <v>515241186.17948121</v>
      </c>
      <c r="P72" s="3">
        <f t="shared" si="34"/>
        <v>24300000</v>
      </c>
      <c r="Q72">
        <f t="shared" si="38"/>
        <v>412500000</v>
      </c>
      <c r="AD72" s="50">
        <f>$M$2*(((1+'Main Backend Calculation'!$M$4)^('Main Backend Calculation'!AH72)-1)/'Main Backend Calculation'!$M$4)*(1+$M$4)</f>
        <v>14642020.136600379</v>
      </c>
      <c r="AF72">
        <f t="shared" si="35"/>
        <v>103643007.466198</v>
      </c>
      <c r="AH72">
        <f t="shared" si="39"/>
        <v>71</v>
      </c>
      <c r="AI72" s="60">
        <f t="shared" si="36"/>
        <v>118285027.60279837</v>
      </c>
      <c r="AM72" s="36">
        <f>IF('SIP CALCULATOR'!$E$6&gt;'Main Backend Calculation'!AM71,AM71+1,"")</f>
        <v>70</v>
      </c>
      <c r="AN72">
        <f t="shared" si="43"/>
        <v>14547456.371693887</v>
      </c>
      <c r="AO72" s="49">
        <f t="shared" si="40"/>
        <v>267182.12360358034</v>
      </c>
      <c r="AP72" s="49">
        <f t="shared" si="41"/>
        <v>14814638.495297467</v>
      </c>
      <c r="AQ72" s="66">
        <f>IF(AM72="","",('SIP CALCULATOR'!$E$7/12)*100)</f>
        <v>1.8366243333333334</v>
      </c>
      <c r="AR72" s="62">
        <f>IF(AM72="","",ROUND(IF(((AM72-1)/12)=0,'SIP CALCULATOR'!$E$4,IF(INT(((AM72-1)/12))-((AM72-1)/12)=0,AR71+('SIP CALCULATOR'!$E$5/100)*AR71,AR71)),2))</f>
        <v>110408.08</v>
      </c>
      <c r="AS72">
        <f t="shared" si="42"/>
        <v>7348929.0399999954</v>
      </c>
      <c r="AY72">
        <f t="shared" si="16"/>
        <v>65</v>
      </c>
      <c r="AZ72">
        <f t="shared" si="17"/>
        <v>0</v>
      </c>
      <c r="BA72">
        <f t="shared" si="19"/>
        <v>65</v>
      </c>
      <c r="BB72" s="110">
        <f t="shared" si="22"/>
        <v>-928686150.87264037</v>
      </c>
      <c r="BC72">
        <f>$BB$8*'SIP CALCULATOR'!$E$48/100</f>
        <v>13148944.405985834</v>
      </c>
      <c r="BD72" s="110">
        <f t="shared" si="23"/>
        <v>-7848625.7939885519</v>
      </c>
      <c r="BF72" s="110">
        <f t="shared" si="20"/>
        <v>-204576871.40008429</v>
      </c>
      <c r="BG72" t="str">
        <f t="shared" si="21"/>
        <v>-</v>
      </c>
      <c r="BI72" t="str">
        <f t="shared" si="18"/>
        <v>-</v>
      </c>
      <c r="BL72">
        <f t="shared" si="44"/>
        <v>69</v>
      </c>
      <c r="BM72" s="110">
        <f t="shared" si="45"/>
        <v>11243063.990591018</v>
      </c>
      <c r="BO72">
        <f>('SIP CALCULATOR'!$D$32/12)/100</f>
        <v>5.0000000000000001E-3</v>
      </c>
      <c r="BP72">
        <f t="shared" si="46"/>
        <v>38788.570767539015</v>
      </c>
      <c r="BQ72" s="110">
        <f t="shared" si="47"/>
        <v>11281852.561358556</v>
      </c>
    </row>
    <row r="73" spans="14:69" x14ac:dyDescent="0.3">
      <c r="N73">
        <f t="shared" si="37"/>
        <v>72</v>
      </c>
      <c r="O73" s="48">
        <f t="shared" si="24"/>
        <v>549004231.18020892</v>
      </c>
      <c r="P73" s="3">
        <f t="shared" si="34"/>
        <v>24300000</v>
      </c>
      <c r="Q73">
        <f t="shared" si="38"/>
        <v>436800000</v>
      </c>
      <c r="AD73" s="50">
        <f>$M$2*(((1+'Main Backend Calculation'!$M$4)^('Main Backend Calculation'!AH73)-1)/'Main Backend Calculation'!$M$4)*(1+$M$4)</f>
        <v>15012775.665654086</v>
      </c>
      <c r="AF73">
        <f t="shared" si="35"/>
        <v>103643007.466198</v>
      </c>
      <c r="AH73">
        <f t="shared" si="39"/>
        <v>72</v>
      </c>
      <c r="AI73" s="60">
        <f t="shared" si="36"/>
        <v>118655783.13185209</v>
      </c>
      <c r="AM73" s="36">
        <f>IF('SIP CALCULATOR'!$E$6&gt;'Main Backend Calculation'!AM72,AM72+1,"")</f>
        <v>71</v>
      </c>
      <c r="AN73">
        <f t="shared" si="43"/>
        <v>14925046.575297467</v>
      </c>
      <c r="AO73" s="49">
        <f t="shared" si="40"/>
        <v>274117.0371632466</v>
      </c>
      <c r="AP73" s="49">
        <f t="shared" si="41"/>
        <v>15199163.612460714</v>
      </c>
      <c r="AQ73" s="66">
        <f>IF(AM73="","",('SIP CALCULATOR'!$E$7/12)*100)</f>
        <v>1.8366243333333334</v>
      </c>
      <c r="AR73" s="62">
        <f>IF(AM73="","",ROUND(IF(((AM73-1)/12)=0,'SIP CALCULATOR'!$E$4,IF(INT(((AM73-1)/12))-((AM73-1)/12)=0,AR72+('SIP CALCULATOR'!$E$5/100)*AR72,AR72)),2))</f>
        <v>110408.08</v>
      </c>
      <c r="AS73">
        <f t="shared" si="42"/>
        <v>7459337.1199999955</v>
      </c>
      <c r="AY73">
        <f t="shared" ref="AY73:AY136" si="48">BA73</f>
        <v>66</v>
      </c>
      <c r="AZ73">
        <f t="shared" ref="AZ73:AZ136" si="49">IF(BB73&lt;0,0,BB73)</f>
        <v>0</v>
      </c>
      <c r="BA73">
        <f t="shared" si="19"/>
        <v>66</v>
      </c>
      <c r="BB73" s="110">
        <f t="shared" si="22"/>
        <v>-949683721.07261479</v>
      </c>
      <c r="BC73">
        <f>$BB$8*'SIP CALCULATOR'!$E$48/100</f>
        <v>13148944.405985834</v>
      </c>
      <c r="BD73" s="110">
        <f t="shared" si="23"/>
        <v>-8023605.5456550047</v>
      </c>
      <c r="BF73" s="110">
        <f t="shared" si="20"/>
        <v>-212600476.9457393</v>
      </c>
      <c r="BG73" t="str">
        <f t="shared" si="21"/>
        <v>-</v>
      </c>
      <c r="BI73" t="str">
        <f t="shared" ref="BI73:BI136" si="50">IF(BD73&gt;0,BD73,"-")</f>
        <v>-</v>
      </c>
      <c r="BL73">
        <f t="shared" si="44"/>
        <v>70</v>
      </c>
      <c r="BM73" s="110">
        <f t="shared" si="45"/>
        <v>11281852.561358556</v>
      </c>
      <c r="BO73">
        <f>('SIP CALCULATOR'!$D$32/12)/100</f>
        <v>5.0000000000000001E-3</v>
      </c>
      <c r="BP73">
        <f t="shared" si="46"/>
        <v>39486.483964754945</v>
      </c>
      <c r="BQ73" s="110">
        <f t="shared" si="47"/>
        <v>11321339.04532331</v>
      </c>
    </row>
    <row r="74" spans="14:69" x14ac:dyDescent="0.3">
      <c r="N74">
        <f t="shared" si="37"/>
        <v>73</v>
      </c>
      <c r="O74" s="48">
        <f t="shared" si="24"/>
        <v>631987376.48109424</v>
      </c>
      <c r="P74" s="3">
        <f>$P$73+($P$73*$M$5)</f>
        <v>72900000</v>
      </c>
      <c r="Q74">
        <f t="shared" si="38"/>
        <v>509700000</v>
      </c>
      <c r="AD74" s="50">
        <f>$M$2*(((1+'Main Backend Calculation'!$M$4)^('Main Backend Calculation'!AH74)-1)/'Main Backend Calculation'!$M$4)*(1+$M$4)</f>
        <v>15390340.580971565</v>
      </c>
      <c r="AF74">
        <f>$AK$8*(((1+$M$4)^($AH$8)-1)/$AC$3)*(1+$AC$3)</f>
        <v>366132219.90936202</v>
      </c>
      <c r="AH74">
        <f t="shared" si="39"/>
        <v>73</v>
      </c>
      <c r="AI74" s="60">
        <f t="shared" si="36"/>
        <v>381522560.49033356</v>
      </c>
      <c r="AM74" s="36">
        <f>IF('SIP CALCULATOR'!$E$6&gt;'Main Backend Calculation'!AM73,AM73+1,"")</f>
        <v>72</v>
      </c>
      <c r="AN74">
        <f t="shared" si="43"/>
        <v>15309571.692460714</v>
      </c>
      <c r="AO74" s="49">
        <f t="shared" si="40"/>
        <v>281179.31903284532</v>
      </c>
      <c r="AP74" s="49">
        <f t="shared" si="41"/>
        <v>15590751.01149356</v>
      </c>
      <c r="AQ74" s="66">
        <f>IF(AM74="","",('SIP CALCULATOR'!$E$7/12)*100)</f>
        <v>1.8366243333333334</v>
      </c>
      <c r="AR74" s="62">
        <f>IF(AM74="","",ROUND(IF(((AM74-1)/12)=0,'SIP CALCULATOR'!$E$4,IF(INT(((AM74-1)/12))-((AM74-1)/12)=0,AR73+('SIP CALCULATOR'!$E$5/100)*AR73,AR73)),2))</f>
        <v>110408.08</v>
      </c>
      <c r="AS74">
        <f t="shared" si="42"/>
        <v>7569745.1999999955</v>
      </c>
      <c r="AY74">
        <f t="shared" si="48"/>
        <v>67</v>
      </c>
      <c r="AZ74">
        <f t="shared" si="49"/>
        <v>0</v>
      </c>
      <c r="BA74">
        <f t="shared" ref="BA74:BA137" si="51">BA73+1</f>
        <v>67</v>
      </c>
      <c r="BB74" s="110">
        <f t="shared" si="22"/>
        <v>-970856271.02425563</v>
      </c>
      <c r="BC74">
        <f>$BB$8*'SIP CALCULATOR'!$E$48/100</f>
        <v>13148944.405985834</v>
      </c>
      <c r="BD74" s="110">
        <f t="shared" si="23"/>
        <v>-8200043.4619186791</v>
      </c>
      <c r="BF74" s="110">
        <f t="shared" ref="BF74:BF137" si="52">BF73+BD74</f>
        <v>-220800520.40765798</v>
      </c>
      <c r="BG74" t="str">
        <f t="shared" ref="BG74:BG137" si="53">IF(BB74&gt;0,BB74,"-")</f>
        <v>-</v>
      </c>
      <c r="BI74" t="str">
        <f t="shared" si="50"/>
        <v>-</v>
      </c>
      <c r="BL74">
        <f t="shared" si="44"/>
        <v>71</v>
      </c>
      <c r="BM74" s="110">
        <f t="shared" si="45"/>
        <v>11321339.04532331</v>
      </c>
      <c r="BO74">
        <f>('SIP CALCULATOR'!$D$32/12)/100</f>
        <v>5.0000000000000001E-3</v>
      </c>
      <c r="BP74">
        <f t="shared" si="46"/>
        <v>40190.753610897751</v>
      </c>
      <c r="BQ74" s="110">
        <f t="shared" si="47"/>
        <v>11361529.798934208</v>
      </c>
    </row>
    <row r="75" spans="14:69" x14ac:dyDescent="0.3">
      <c r="N75">
        <f t="shared" si="37"/>
        <v>74</v>
      </c>
      <c r="O75" s="48">
        <f t="shared" si="24"/>
        <v>716494610.42114091</v>
      </c>
      <c r="P75" s="3">
        <f t="shared" ref="P75:P85" si="54">$P$73+($P$73*$M$5)</f>
        <v>72900000</v>
      </c>
      <c r="Q75">
        <f t="shared" si="38"/>
        <v>582600000</v>
      </c>
      <c r="AD75" s="50">
        <f>$M$2*(((1+'Main Backend Calculation'!$M$4)^('Main Backend Calculation'!AH75)-1)/'Main Backend Calculation'!$M$4)*(1+$M$4)</f>
        <v>15774839.945397902</v>
      </c>
      <c r="AF75">
        <f t="shared" ref="AF75:AF85" si="55">$AK$8*(((1+$M$4)^($AH$8)-1)/$AC$3)*(1+$AC$3)</f>
        <v>366132219.90936202</v>
      </c>
      <c r="AH75">
        <f t="shared" si="39"/>
        <v>74</v>
      </c>
      <c r="AI75" s="60">
        <f t="shared" si="36"/>
        <v>381907059.85475993</v>
      </c>
      <c r="AM75" s="36">
        <f>IF('SIP CALCULATOR'!$E$6&gt;'Main Backend Calculation'!AM74,AM74+1,"")</f>
        <v>73</v>
      </c>
      <c r="AN75">
        <f t="shared" si="43"/>
        <v>15703367.25149356</v>
      </c>
      <c r="AO75" s="49">
        <f t="shared" si="40"/>
        <v>288411.8640936286</v>
      </c>
      <c r="AP75" s="49">
        <f t="shared" si="41"/>
        <v>15991779.115587188</v>
      </c>
      <c r="AQ75" s="66">
        <f>IF(AM75="","",('SIP CALCULATOR'!$E$7/12)*100)</f>
        <v>1.8366243333333334</v>
      </c>
      <c r="AR75" s="62">
        <f>IF(AM75="","",ROUND(IF(((AM75-1)/12)=0,'SIP CALCULATOR'!$E$4,IF(INT(((AM75-1)/12))-((AM75-1)/12)=0,AR74+('SIP CALCULATOR'!$E$5/100)*AR74,AR74)),2))</f>
        <v>112616.24</v>
      </c>
      <c r="AS75">
        <f t="shared" si="42"/>
        <v>7682361.4399999958</v>
      </c>
      <c r="AY75">
        <f t="shared" si="48"/>
        <v>68</v>
      </c>
      <c r="AZ75">
        <f t="shared" si="49"/>
        <v>0</v>
      </c>
      <c r="BA75">
        <f t="shared" si="51"/>
        <v>68</v>
      </c>
      <c r="BB75" s="110">
        <f t="shared" ref="BB75:BB138" si="56">(BB74-BC74)+BD74</f>
        <v>-992205258.89216018</v>
      </c>
      <c r="BC75">
        <f>$BB$8*'SIP CALCULATOR'!$E$48/100</f>
        <v>13148944.405985834</v>
      </c>
      <c r="BD75" s="110">
        <f t="shared" ref="BD75:BD138" si="57">(BB75-BC75)*$BE$8/100</f>
        <v>-8377951.6941512171</v>
      </c>
      <c r="BF75" s="110">
        <f t="shared" si="52"/>
        <v>-229178472.1018092</v>
      </c>
      <c r="BG75" t="str">
        <f t="shared" si="53"/>
        <v>-</v>
      </c>
      <c r="BI75" t="str">
        <f t="shared" si="50"/>
        <v>-</v>
      </c>
      <c r="BL75">
        <f t="shared" si="44"/>
        <v>72</v>
      </c>
      <c r="BM75" s="110">
        <f t="shared" si="45"/>
        <v>11361529.798934208</v>
      </c>
      <c r="BO75">
        <f>('SIP CALCULATOR'!$D$32/12)/100</f>
        <v>5.0000000000000001E-3</v>
      </c>
      <c r="BP75">
        <f t="shared" si="46"/>
        <v>40901.507276163153</v>
      </c>
      <c r="BQ75" s="110">
        <f t="shared" si="47"/>
        <v>11402431.306210371</v>
      </c>
    </row>
    <row r="76" spans="14:69" x14ac:dyDescent="0.3">
      <c r="N76">
        <f t="shared" si="37"/>
        <v>75</v>
      </c>
      <c r="O76" s="48">
        <f t="shared" si="24"/>
        <v>802553924.78315747</v>
      </c>
      <c r="P76" s="3">
        <f t="shared" si="54"/>
        <v>72900000</v>
      </c>
      <c r="Q76">
        <f t="shared" si="38"/>
        <v>655500000</v>
      </c>
      <c r="AD76" s="50">
        <f>$M$2*(((1+'Main Backend Calculation'!$M$4)^('Main Backend Calculation'!AH76)-1)/'Main Backend Calculation'!$M$4)*(1+$M$4)</f>
        <v>16166401.118712803</v>
      </c>
      <c r="AF76">
        <f t="shared" si="55"/>
        <v>366132219.90936202</v>
      </c>
      <c r="AH76">
        <f t="shared" si="39"/>
        <v>75</v>
      </c>
      <c r="AI76" s="60">
        <f t="shared" si="36"/>
        <v>382298621.0280748</v>
      </c>
      <c r="AM76" s="36">
        <f>IF('SIP CALCULATOR'!$E$6&gt;'Main Backend Calculation'!AM75,AM75+1,"")</f>
        <v>74</v>
      </c>
      <c r="AN76">
        <f t="shared" si="43"/>
        <v>16104395.355587188</v>
      </c>
      <c r="AO76" s="49">
        <f t="shared" si="40"/>
        <v>295777.24383691751</v>
      </c>
      <c r="AP76" s="49">
        <f t="shared" si="41"/>
        <v>16400172.599424105</v>
      </c>
      <c r="AQ76" s="66">
        <f>IF(AM76="","",('SIP CALCULATOR'!$E$7/12)*100)</f>
        <v>1.8366243333333334</v>
      </c>
      <c r="AR76" s="62">
        <f>IF(AM76="","",ROUND(IF(((AM76-1)/12)=0,'SIP CALCULATOR'!$E$4,IF(INT(((AM76-1)/12))-((AM76-1)/12)=0,AR75+('SIP CALCULATOR'!$E$5/100)*AR75,AR75)),2))</f>
        <v>112616.24</v>
      </c>
      <c r="AS76">
        <f t="shared" si="42"/>
        <v>7794977.679999996</v>
      </c>
      <c r="AY76">
        <f t="shared" si="48"/>
        <v>69</v>
      </c>
      <c r="AZ76">
        <f t="shared" si="49"/>
        <v>0</v>
      </c>
      <c r="BA76">
        <f t="shared" si="51"/>
        <v>69</v>
      </c>
      <c r="BB76" s="110">
        <f t="shared" si="56"/>
        <v>-1013732154.9922972</v>
      </c>
      <c r="BC76">
        <f>$BB$8*'SIP CALCULATOR'!$E$48/100</f>
        <v>13148944.405985834</v>
      </c>
      <c r="BD76" s="110">
        <f t="shared" si="57"/>
        <v>-8557342.4949856922</v>
      </c>
      <c r="BF76" s="110">
        <f t="shared" si="52"/>
        <v>-237735814.5967949</v>
      </c>
      <c r="BG76" t="str">
        <f t="shared" si="53"/>
        <v>-</v>
      </c>
      <c r="BI76" t="str">
        <f t="shared" si="50"/>
        <v>-</v>
      </c>
      <c r="BL76">
        <f t="shared" si="44"/>
        <v>73</v>
      </c>
      <c r="BM76" s="110">
        <f t="shared" si="45"/>
        <v>11402431.306210371</v>
      </c>
      <c r="BO76">
        <f>('SIP CALCULATOR'!$D$32/12)/100</f>
        <v>5.0000000000000001E-3</v>
      </c>
      <c r="BP76">
        <f t="shared" si="46"/>
        <v>41618.874267667852</v>
      </c>
      <c r="BQ76" s="110">
        <f t="shared" si="47"/>
        <v>11444050.180478038</v>
      </c>
    </row>
    <row r="77" spans="14:69" x14ac:dyDescent="0.3">
      <c r="N77">
        <f t="shared" si="37"/>
        <v>76</v>
      </c>
      <c r="O77" s="48">
        <f t="shared" si="24"/>
        <v>890193825.45384669</v>
      </c>
      <c r="P77" s="3">
        <f t="shared" si="54"/>
        <v>72900000</v>
      </c>
      <c r="Q77">
        <f t="shared" si="38"/>
        <v>728400000</v>
      </c>
      <c r="AD77" s="50">
        <f>$M$2*(((1+'Main Backend Calculation'!$M$4)^('Main Backend Calculation'!AH77)-1)/'Main Backend Calculation'!$M$4)*(1+$M$4)</f>
        <v>16565153.799816687</v>
      </c>
      <c r="AF77">
        <f t="shared" si="55"/>
        <v>366132219.90936202</v>
      </c>
      <c r="AH77">
        <f t="shared" si="39"/>
        <v>76</v>
      </c>
      <c r="AI77" s="60">
        <f t="shared" si="36"/>
        <v>382697373.70917869</v>
      </c>
      <c r="AM77" s="36">
        <f>IF('SIP CALCULATOR'!$E$6&gt;'Main Backend Calculation'!AM76,AM76+1,"")</f>
        <v>75</v>
      </c>
      <c r="AN77">
        <f t="shared" si="43"/>
        <v>16512788.839424105</v>
      </c>
      <c r="AO77" s="49">
        <f t="shared" si="40"/>
        <v>303277.89793681406</v>
      </c>
      <c r="AP77" s="49">
        <f t="shared" si="41"/>
        <v>16816066.737360921</v>
      </c>
      <c r="AQ77" s="66">
        <f>IF(AM77="","",('SIP CALCULATOR'!$E$7/12)*100)</f>
        <v>1.8366243333333334</v>
      </c>
      <c r="AR77" s="62">
        <f>IF(AM77="","",ROUND(IF(((AM77-1)/12)=0,'SIP CALCULATOR'!$E$4,IF(INT(((AM77-1)/12))-((AM77-1)/12)=0,AR76+('SIP CALCULATOR'!$E$5/100)*AR76,AR76)),2))</f>
        <v>112616.24</v>
      </c>
      <c r="AS77">
        <f t="shared" si="42"/>
        <v>7907593.9199999962</v>
      </c>
      <c r="AY77">
        <f t="shared" si="48"/>
        <v>70</v>
      </c>
      <c r="AZ77">
        <f t="shared" si="49"/>
        <v>0</v>
      </c>
      <c r="BA77">
        <f t="shared" si="51"/>
        <v>70</v>
      </c>
      <c r="BB77" s="110">
        <f t="shared" si="56"/>
        <v>-1035438441.8932687</v>
      </c>
      <c r="BC77">
        <f>$BB$8*'SIP CALCULATOR'!$E$48/100</f>
        <v>13148944.405985834</v>
      </c>
      <c r="BD77" s="110">
        <f t="shared" si="57"/>
        <v>-8738228.2191604543</v>
      </c>
      <c r="BF77" s="110">
        <f t="shared" si="52"/>
        <v>-246474042.81595537</v>
      </c>
      <c r="BG77" t="str">
        <f t="shared" si="53"/>
        <v>-</v>
      </c>
      <c r="BI77" t="str">
        <f t="shared" si="50"/>
        <v>-</v>
      </c>
      <c r="BL77">
        <f t="shared" si="44"/>
        <v>74</v>
      </c>
      <c r="BM77" s="110">
        <f t="shared" si="45"/>
        <v>11444050.180478038</v>
      </c>
      <c r="BO77">
        <f>('SIP CALCULATOR'!$D$32/12)/100</f>
        <v>5.0000000000000001E-3</v>
      </c>
      <c r="BP77">
        <f t="shared" si="46"/>
        <v>42342.985667768742</v>
      </c>
      <c r="BQ77" s="110">
        <f t="shared" si="47"/>
        <v>11486393.166145807</v>
      </c>
    </row>
    <row r="78" spans="14:69" x14ac:dyDescent="0.3">
      <c r="N78">
        <f t="shared" si="37"/>
        <v>77</v>
      </c>
      <c r="O78" s="48">
        <f t="shared" si="24"/>
        <v>979443341.86596286</v>
      </c>
      <c r="P78" s="3">
        <f t="shared" si="54"/>
        <v>72900000</v>
      </c>
      <c r="Q78">
        <f t="shared" si="38"/>
        <v>801300000</v>
      </c>
      <c r="AD78" s="50">
        <f>$M$2*(((1+'Main Backend Calculation'!$M$4)^('Main Backend Calculation'!AH78)-1)/'Main Backend Calculation'!$M$4)*(1+$M$4)</f>
        <v>16971230.06969155</v>
      </c>
      <c r="AF78">
        <f t="shared" si="55"/>
        <v>366132219.90936202</v>
      </c>
      <c r="AH78">
        <f t="shared" si="39"/>
        <v>77</v>
      </c>
      <c r="AI78" s="60">
        <f t="shared" si="36"/>
        <v>383103449.97905356</v>
      </c>
      <c r="AM78" s="36">
        <f>IF('SIP CALCULATOR'!$E$6&gt;'Main Backend Calculation'!AM77,AM77+1,"")</f>
        <v>76</v>
      </c>
      <c r="AN78">
        <f t="shared" si="43"/>
        <v>16928682.977360919</v>
      </c>
      <c r="AO78" s="49">
        <f t="shared" si="40"/>
        <v>310916.31087506848</v>
      </c>
      <c r="AP78" s="49">
        <f t="shared" si="41"/>
        <v>17239599.288235988</v>
      </c>
      <c r="AQ78" s="66">
        <f>IF(AM78="","",('SIP CALCULATOR'!$E$7/12)*100)</f>
        <v>1.8366243333333334</v>
      </c>
      <c r="AR78" s="62">
        <f>IF(AM78="","",ROUND(IF(((AM78-1)/12)=0,'SIP CALCULATOR'!$E$4,IF(INT(((AM78-1)/12))-((AM78-1)/12)=0,AR77+('SIP CALCULATOR'!$E$5/100)*AR77,AR77)),2))</f>
        <v>112616.24</v>
      </c>
      <c r="AS78">
        <f t="shared" si="42"/>
        <v>8020210.1599999964</v>
      </c>
      <c r="AY78">
        <f t="shared" si="48"/>
        <v>71</v>
      </c>
      <c r="AZ78">
        <f t="shared" si="49"/>
        <v>0</v>
      </c>
      <c r="BA78">
        <f t="shared" si="51"/>
        <v>71</v>
      </c>
      <c r="BB78" s="110">
        <f t="shared" si="56"/>
        <v>-1057325614.518415</v>
      </c>
      <c r="BC78">
        <f>$BB$8*'SIP CALCULATOR'!$E$48/100</f>
        <v>13148944.405985834</v>
      </c>
      <c r="BD78" s="110">
        <f t="shared" si="57"/>
        <v>-8920621.324370008</v>
      </c>
      <c r="BF78" s="110">
        <f t="shared" si="52"/>
        <v>-255394664.14032537</v>
      </c>
      <c r="BG78" t="str">
        <f t="shared" si="53"/>
        <v>-</v>
      </c>
      <c r="BI78" t="str">
        <f t="shared" si="50"/>
        <v>-</v>
      </c>
      <c r="BL78">
        <f t="shared" si="44"/>
        <v>75</v>
      </c>
      <c r="BM78" s="110">
        <f t="shared" si="45"/>
        <v>11486393.166145807</v>
      </c>
      <c r="BO78">
        <f>('SIP CALCULATOR'!$D$32/12)/100</f>
        <v>5.0000000000000001E-3</v>
      </c>
      <c r="BP78">
        <f t="shared" si="46"/>
        <v>43073.974373046774</v>
      </c>
      <c r="BQ78" s="110">
        <f t="shared" si="47"/>
        <v>11529467.140518853</v>
      </c>
    </row>
    <row r="79" spans="14:69" x14ac:dyDescent="0.3">
      <c r="N79">
        <f t="shared" si="37"/>
        <v>78</v>
      </c>
      <c r="O79" s="48">
        <f t="shared" ref="O79:O142" si="58">(O78+(O78*$M$4)+P79)</f>
        <v>1070332036.6138864</v>
      </c>
      <c r="P79" s="3">
        <f t="shared" si="54"/>
        <v>72900000</v>
      </c>
      <c r="Q79">
        <f t="shared" si="38"/>
        <v>874200000</v>
      </c>
      <c r="AD79" s="50">
        <f>$M$2*(((1+'Main Backend Calculation'!$M$4)^('Main Backend Calculation'!AH79)-1)/'Main Backend Calculation'!$M$4)*(1+$M$4)</f>
        <v>17384764.435150821</v>
      </c>
      <c r="AF79">
        <f t="shared" si="55"/>
        <v>366132219.90936202</v>
      </c>
      <c r="AH79">
        <f t="shared" si="39"/>
        <v>78</v>
      </c>
      <c r="AI79" s="60">
        <f t="shared" si="36"/>
        <v>383516984.34451282</v>
      </c>
      <c r="AM79" s="36">
        <f>IF('SIP CALCULATOR'!$E$6&gt;'Main Backend Calculation'!AM78,AM78+1,"")</f>
        <v>77</v>
      </c>
      <c r="AN79">
        <f t="shared" si="43"/>
        <v>17352215.528235987</v>
      </c>
      <c r="AO79" s="49">
        <f t="shared" si="40"/>
        <v>318695.01276402734</v>
      </c>
      <c r="AP79" s="49">
        <f t="shared" si="41"/>
        <v>17670910.541000016</v>
      </c>
      <c r="AQ79" s="66">
        <f>IF(AM79="","",('SIP CALCULATOR'!$E$7/12)*100)</f>
        <v>1.8366243333333334</v>
      </c>
      <c r="AR79" s="62">
        <f>IF(AM79="","",ROUND(IF(((AM79-1)/12)=0,'SIP CALCULATOR'!$E$4,IF(INT(((AM79-1)/12))-((AM79-1)/12)=0,AR78+('SIP CALCULATOR'!$E$5/100)*AR78,AR78)),2))</f>
        <v>112616.24</v>
      </c>
      <c r="AS79">
        <f t="shared" si="42"/>
        <v>8132826.3999999966</v>
      </c>
      <c r="AY79">
        <f t="shared" si="48"/>
        <v>72</v>
      </c>
      <c r="AZ79">
        <f t="shared" si="49"/>
        <v>0</v>
      </c>
      <c r="BA79">
        <f t="shared" si="51"/>
        <v>72</v>
      </c>
      <c r="BB79" s="110">
        <f t="shared" si="56"/>
        <v>-1079395180.2487707</v>
      </c>
      <c r="BC79">
        <f>$BB$8*'SIP CALCULATOR'!$E$48/100</f>
        <v>13148944.405985834</v>
      </c>
      <c r="BD79" s="110">
        <f t="shared" si="57"/>
        <v>-9104534.3721229713</v>
      </c>
      <c r="BF79" s="110">
        <f t="shared" si="52"/>
        <v>-264499198.51244834</v>
      </c>
      <c r="BG79" t="str">
        <f t="shared" si="53"/>
        <v>-</v>
      </c>
      <c r="BI79" t="str">
        <f t="shared" si="50"/>
        <v>-</v>
      </c>
      <c r="BL79">
        <f t="shared" si="44"/>
        <v>76</v>
      </c>
      <c r="BM79" s="110">
        <f t="shared" si="45"/>
        <v>11529467.140518853</v>
      </c>
      <c r="BO79">
        <f>('SIP CALCULATOR'!$D$32/12)/100</f>
        <v>5.0000000000000001E-3</v>
      </c>
      <c r="BP79">
        <f t="shared" si="46"/>
        <v>43811.975133971646</v>
      </c>
      <c r="BQ79" s="110">
        <f t="shared" si="47"/>
        <v>11573279.115652826</v>
      </c>
    </row>
    <row r="80" spans="14:69" x14ac:dyDescent="0.3">
      <c r="N80">
        <f t="shared" si="37"/>
        <v>79</v>
      </c>
      <c r="O80" s="48">
        <f t="shared" si="58"/>
        <v>1162890015.2457993</v>
      </c>
      <c r="P80" s="3">
        <f t="shared" si="54"/>
        <v>72900000</v>
      </c>
      <c r="Q80">
        <f t="shared" si="38"/>
        <v>947100000</v>
      </c>
      <c r="AD80" s="50">
        <f>$M$2*(((1+'Main Backend Calculation'!$M$4)^('Main Backend Calculation'!AH80)-1)/'Main Backend Calculation'!$M$4)*(1+$M$4)</f>
        <v>17805893.873392809</v>
      </c>
      <c r="AF80">
        <f t="shared" si="55"/>
        <v>366132219.90936202</v>
      </c>
      <c r="AH80">
        <f t="shared" si="39"/>
        <v>79</v>
      </c>
      <c r="AI80" s="60">
        <f t="shared" si="36"/>
        <v>383938113.78275484</v>
      </c>
      <c r="AM80" s="36">
        <f>IF('SIP CALCULATOR'!$E$6&gt;'Main Backend Calculation'!AM79,AM79+1,"")</f>
        <v>78</v>
      </c>
      <c r="AN80">
        <f t="shared" si="43"/>
        <v>17783526.781000014</v>
      </c>
      <c r="AO80" s="49">
        <f t="shared" si="40"/>
        <v>326616.5801846963</v>
      </c>
      <c r="AP80" s="49">
        <f t="shared" si="41"/>
        <v>18110143.361184712</v>
      </c>
      <c r="AQ80" s="66">
        <f>IF(AM80="","",('SIP CALCULATOR'!$E$7/12)*100)</f>
        <v>1.8366243333333334</v>
      </c>
      <c r="AR80" s="62">
        <f>IF(AM80="","",ROUND(IF(((AM80-1)/12)=0,'SIP CALCULATOR'!$E$4,IF(INT(((AM80-1)/12))-((AM80-1)/12)=0,AR79+('SIP CALCULATOR'!$E$5/100)*AR79,AR79)),2))</f>
        <v>112616.24</v>
      </c>
      <c r="AS80">
        <f t="shared" si="42"/>
        <v>8245442.6399999969</v>
      </c>
      <c r="AY80">
        <f t="shared" si="48"/>
        <v>73</v>
      </c>
      <c r="AZ80">
        <f t="shared" si="49"/>
        <v>0</v>
      </c>
      <c r="BA80">
        <f t="shared" si="51"/>
        <v>73</v>
      </c>
      <c r="BB80" s="110">
        <f t="shared" si="56"/>
        <v>-1101648659.0268795</v>
      </c>
      <c r="BC80">
        <f>$BB$8*'SIP CALCULATOR'!$E$48/100</f>
        <v>13148944.405985834</v>
      </c>
      <c r="BD80" s="110">
        <f t="shared" si="57"/>
        <v>-9289980.028607212</v>
      </c>
      <c r="BF80" s="110">
        <f t="shared" si="52"/>
        <v>-273789178.54105556</v>
      </c>
      <c r="BG80" t="str">
        <f t="shared" si="53"/>
        <v>-</v>
      </c>
      <c r="BI80" t="str">
        <f t="shared" si="50"/>
        <v>-</v>
      </c>
      <c r="BL80">
        <f t="shared" si="44"/>
        <v>77</v>
      </c>
      <c r="BM80" s="110">
        <f t="shared" si="45"/>
        <v>11573279.115652826</v>
      </c>
      <c r="BO80">
        <f>('SIP CALCULATOR'!$D$32/12)/100</f>
        <v>5.0000000000000001E-3</v>
      </c>
      <c r="BP80">
        <f t="shared" si="46"/>
        <v>44557.124595263376</v>
      </c>
      <c r="BQ80" s="110">
        <f t="shared" si="47"/>
        <v>11617836.24024809</v>
      </c>
    </row>
    <row r="81" spans="14:69" x14ac:dyDescent="0.3">
      <c r="N81">
        <f t="shared" si="37"/>
        <v>80</v>
      </c>
      <c r="O81" s="48">
        <f t="shared" si="58"/>
        <v>1257147936.2357073</v>
      </c>
      <c r="P81" s="3">
        <f t="shared" si="54"/>
        <v>72900000</v>
      </c>
      <c r="Q81">
        <f t="shared" si="38"/>
        <v>1020000000</v>
      </c>
      <c r="AD81" s="50">
        <f>$M$2*(((1+'Main Backend Calculation'!$M$4)^('Main Backend Calculation'!AH81)-1)/'Main Backend Calculation'!$M$4)*(1+$M$4)</f>
        <v>18234757.877372392</v>
      </c>
      <c r="AF81">
        <f t="shared" si="55"/>
        <v>366132219.90936202</v>
      </c>
      <c r="AH81">
        <f t="shared" si="39"/>
        <v>80</v>
      </c>
      <c r="AI81" s="60">
        <f t="shared" si="36"/>
        <v>384366977.7867344</v>
      </c>
      <c r="AM81" s="36">
        <f>IF('SIP CALCULATOR'!$E$6&gt;'Main Backend Calculation'!AM80,AM80+1,"")</f>
        <v>79</v>
      </c>
      <c r="AN81">
        <f t="shared" si="43"/>
        <v>18222759.601184711</v>
      </c>
      <c r="AO81" s="49">
        <f t="shared" si="40"/>
        <v>334683.63704019471</v>
      </c>
      <c r="AP81" s="49">
        <f t="shared" si="41"/>
        <v>18557443.238224905</v>
      </c>
      <c r="AQ81" s="66">
        <f>IF(AM81="","",('SIP CALCULATOR'!$E$7/12)*100)</f>
        <v>1.8366243333333334</v>
      </c>
      <c r="AR81" s="62">
        <f>IF(AM81="","",ROUND(IF(((AM81-1)/12)=0,'SIP CALCULATOR'!$E$4,IF(INT(((AM81-1)/12))-((AM81-1)/12)=0,AR80+('SIP CALCULATOR'!$E$5/100)*AR80,AR80)),2))</f>
        <v>112616.24</v>
      </c>
      <c r="AS81">
        <f t="shared" si="42"/>
        <v>8358058.8799999971</v>
      </c>
      <c r="AY81">
        <f t="shared" si="48"/>
        <v>74</v>
      </c>
      <c r="AZ81">
        <f t="shared" si="49"/>
        <v>0</v>
      </c>
      <c r="BA81">
        <f t="shared" si="51"/>
        <v>74</v>
      </c>
      <c r="BB81" s="110">
        <f t="shared" si="56"/>
        <v>-1124087583.4614725</v>
      </c>
      <c r="BC81">
        <f>$BB$8*'SIP CALCULATOR'!$E$48/100</f>
        <v>13148944.405985834</v>
      </c>
      <c r="BD81" s="110">
        <f t="shared" si="57"/>
        <v>-9476971.0655621532</v>
      </c>
      <c r="BF81" s="110">
        <f t="shared" si="52"/>
        <v>-283266149.60661769</v>
      </c>
      <c r="BG81" t="str">
        <f t="shared" si="53"/>
        <v>-</v>
      </c>
      <c r="BI81" t="str">
        <f t="shared" si="50"/>
        <v>-</v>
      </c>
      <c r="BL81">
        <f t="shared" si="44"/>
        <v>78</v>
      </c>
      <c r="BM81" s="110">
        <f t="shared" si="45"/>
        <v>11617836.24024809</v>
      </c>
      <c r="BO81">
        <f>('SIP CALCULATOR'!$D$32/12)/100</f>
        <v>5.0000000000000001E-3</v>
      </c>
      <c r="BP81">
        <f t="shared" si="46"/>
        <v>45309.561336967556</v>
      </c>
      <c r="BQ81" s="110">
        <f t="shared" si="47"/>
        <v>11663145.801585058</v>
      </c>
    </row>
    <row r="82" spans="14:69" x14ac:dyDescent="0.3">
      <c r="N82">
        <f t="shared" si="37"/>
        <v>81</v>
      </c>
      <c r="O82" s="48">
        <f t="shared" si="58"/>
        <v>1353137021.1386101</v>
      </c>
      <c r="P82" s="3">
        <f t="shared" si="54"/>
        <v>72900000</v>
      </c>
      <c r="Q82">
        <f t="shared" si="38"/>
        <v>1092900000</v>
      </c>
      <c r="AD82" s="50">
        <f>$M$2*(((1+'Main Backend Calculation'!$M$4)^('Main Backend Calculation'!AH82)-1)/'Main Backend Calculation'!$M$4)*(1+$M$4)</f>
        <v>18671498.502005965</v>
      </c>
      <c r="AF82">
        <f t="shared" si="55"/>
        <v>366132219.90936202</v>
      </c>
      <c r="AH82">
        <f t="shared" si="39"/>
        <v>81</v>
      </c>
      <c r="AI82" s="60">
        <f t="shared" si="36"/>
        <v>384803718.41136801</v>
      </c>
      <c r="AM82" s="36">
        <f>IF('SIP CALCULATOR'!$E$6&gt;'Main Backend Calculation'!AM81,AM81+1,"")</f>
        <v>80</v>
      </c>
      <c r="AN82">
        <f t="shared" si="43"/>
        <v>18670059.478224903</v>
      </c>
      <c r="AO82" s="49">
        <f t="shared" si="40"/>
        <v>342898.85542488494</v>
      </c>
      <c r="AP82" s="49">
        <f t="shared" si="41"/>
        <v>19012958.333649788</v>
      </c>
      <c r="AQ82" s="66">
        <f>IF(AM82="","",('SIP CALCULATOR'!$E$7/12)*100)</f>
        <v>1.8366243333333334</v>
      </c>
      <c r="AR82" s="62">
        <f>IF(AM82="","",ROUND(IF(((AM82-1)/12)=0,'SIP CALCULATOR'!$E$4,IF(INT(((AM82-1)/12))-((AM82-1)/12)=0,AR81+('SIP CALCULATOR'!$E$5/100)*AR81,AR81)),2))</f>
        <v>112616.24</v>
      </c>
      <c r="AS82">
        <f t="shared" si="42"/>
        <v>8470675.1199999973</v>
      </c>
      <c r="AY82">
        <f t="shared" si="48"/>
        <v>75</v>
      </c>
      <c r="AZ82">
        <f t="shared" si="49"/>
        <v>0</v>
      </c>
      <c r="BA82">
        <f t="shared" si="51"/>
        <v>75</v>
      </c>
      <c r="BB82" s="110">
        <f t="shared" si="56"/>
        <v>-1146713498.9330206</v>
      </c>
      <c r="BC82">
        <f>$BB$8*'SIP CALCULATOR'!$E$48/100</f>
        <v>13148944.405985834</v>
      </c>
      <c r="BD82" s="110">
        <f t="shared" si="57"/>
        <v>-9665520.3611583877</v>
      </c>
      <c r="BF82" s="110">
        <f t="shared" si="52"/>
        <v>-292931669.96777606</v>
      </c>
      <c r="BG82" t="str">
        <f t="shared" si="53"/>
        <v>-</v>
      </c>
      <c r="BI82" t="str">
        <f t="shared" si="50"/>
        <v>-</v>
      </c>
      <c r="BL82">
        <f t="shared" si="44"/>
        <v>79</v>
      </c>
      <c r="BM82" s="110">
        <f t="shared" si="45"/>
        <v>11663145.801585058</v>
      </c>
      <c r="BO82">
        <f>('SIP CALCULATOR'!$D$32/12)/100</f>
        <v>5.0000000000000001E-3</v>
      </c>
      <c r="BP82">
        <f t="shared" si="46"/>
        <v>46069.425916260981</v>
      </c>
      <c r="BQ82" s="110">
        <f t="shared" si="47"/>
        <v>11709215.227501318</v>
      </c>
    </row>
    <row r="83" spans="14:69" x14ac:dyDescent="0.3">
      <c r="N83">
        <f t="shared" si="37"/>
        <v>82</v>
      </c>
      <c r="O83" s="48">
        <f t="shared" si="58"/>
        <v>1450889064.9321837</v>
      </c>
      <c r="P83" s="3">
        <f t="shared" si="54"/>
        <v>72900000</v>
      </c>
      <c r="Q83">
        <f t="shared" si="38"/>
        <v>1165800000</v>
      </c>
      <c r="AD83" s="50">
        <f>$M$2*(((1+'Main Backend Calculation'!$M$4)^('Main Backend Calculation'!AH83)-1)/'Main Backend Calculation'!$M$4)*(1+$M$4)</f>
        <v>19116260.41122511</v>
      </c>
      <c r="AF83">
        <f t="shared" si="55"/>
        <v>366132219.90936202</v>
      </c>
      <c r="AH83">
        <f t="shared" si="39"/>
        <v>82</v>
      </c>
      <c r="AI83" s="60">
        <f t="shared" si="36"/>
        <v>385248480.32058716</v>
      </c>
      <c r="AM83" s="36">
        <f>IF('SIP CALCULATOR'!$E$6&gt;'Main Backend Calculation'!AM82,AM82+1,"")</f>
        <v>81</v>
      </c>
      <c r="AN83">
        <f t="shared" si="43"/>
        <v>19125574.573649786</v>
      </c>
      <c r="AO83" s="49">
        <f t="shared" si="40"/>
        <v>351264.95650946489</v>
      </c>
      <c r="AP83" s="49">
        <f t="shared" si="41"/>
        <v>19476839.53015925</v>
      </c>
      <c r="AQ83" s="66">
        <f>IF(AM83="","",('SIP CALCULATOR'!$E$7/12)*100)</f>
        <v>1.8366243333333334</v>
      </c>
      <c r="AR83" s="62">
        <f>IF(AM83="","",ROUND(IF(((AM83-1)/12)=0,'SIP CALCULATOR'!$E$4,IF(INT(((AM83-1)/12))-((AM83-1)/12)=0,AR82+('SIP CALCULATOR'!$E$5/100)*AR82,AR82)),2))</f>
        <v>112616.24</v>
      </c>
      <c r="AS83">
        <f t="shared" si="42"/>
        <v>8583291.3599999975</v>
      </c>
      <c r="AY83">
        <f t="shared" si="48"/>
        <v>76</v>
      </c>
      <c r="AZ83">
        <f t="shared" si="49"/>
        <v>0</v>
      </c>
      <c r="BA83">
        <f t="shared" si="51"/>
        <v>76</v>
      </c>
      <c r="BB83" s="110">
        <f t="shared" si="56"/>
        <v>-1169527963.7001648</v>
      </c>
      <c r="BC83">
        <f>$BB$8*'SIP CALCULATOR'!$E$48/100</f>
        <v>13148944.405985834</v>
      </c>
      <c r="BD83" s="110">
        <f t="shared" si="57"/>
        <v>-9855640.9008845892</v>
      </c>
      <c r="BF83" s="110">
        <f t="shared" si="52"/>
        <v>-302787310.86866063</v>
      </c>
      <c r="BG83" t="str">
        <f t="shared" si="53"/>
        <v>-</v>
      </c>
      <c r="BI83" t="str">
        <f t="shared" si="50"/>
        <v>-</v>
      </c>
      <c r="BL83">
        <f t="shared" si="44"/>
        <v>80</v>
      </c>
      <c r="BM83" s="110">
        <f t="shared" si="45"/>
        <v>11709215.227501318</v>
      </c>
      <c r="BO83">
        <f>('SIP CALCULATOR'!$D$32/12)/100</f>
        <v>5.0000000000000001E-3</v>
      </c>
      <c r="BP83">
        <f t="shared" si="46"/>
        <v>46836.860910005271</v>
      </c>
      <c r="BQ83" s="110">
        <f t="shared" si="47"/>
        <v>11756052.088411324</v>
      </c>
    </row>
    <row r="84" spans="14:69" x14ac:dyDescent="0.3">
      <c r="N84">
        <f t="shared" si="37"/>
        <v>83</v>
      </c>
      <c r="O84" s="48">
        <f t="shared" si="58"/>
        <v>1550436446.5484006</v>
      </c>
      <c r="P84" s="3">
        <f t="shared" si="54"/>
        <v>72900000</v>
      </c>
      <c r="Q84">
        <f t="shared" si="38"/>
        <v>1238700000</v>
      </c>
      <c r="AD84" s="50">
        <f>$M$2*(((1+'Main Backend Calculation'!$M$4)^('Main Backend Calculation'!AH84)-1)/'Main Backend Calculation'!$M$4)*(1+$M$4)</f>
        <v>19569190.925894372</v>
      </c>
      <c r="AF84">
        <f t="shared" si="55"/>
        <v>366132219.90936202</v>
      </c>
      <c r="AH84">
        <f t="shared" si="39"/>
        <v>83</v>
      </c>
      <c r="AI84" s="60">
        <f t="shared" si="36"/>
        <v>385701410.8352564</v>
      </c>
      <c r="AM84" s="36">
        <f>IF('SIP CALCULATOR'!$E$6&gt;'Main Backend Calculation'!AM83,AM83+1,"")</f>
        <v>82</v>
      </c>
      <c r="AN84">
        <f t="shared" si="43"/>
        <v>19589455.770159248</v>
      </c>
      <c r="AO84" s="49">
        <f t="shared" si="40"/>
        <v>359784.71144231549</v>
      </c>
      <c r="AP84" s="49">
        <f t="shared" si="41"/>
        <v>19949240.481601562</v>
      </c>
      <c r="AQ84" s="66">
        <f>IF(AM84="","",('SIP CALCULATOR'!$E$7/12)*100)</f>
        <v>1.8366243333333334</v>
      </c>
      <c r="AR84" s="62">
        <f>IF(AM84="","",ROUND(IF(((AM84-1)/12)=0,'SIP CALCULATOR'!$E$4,IF(INT(((AM84-1)/12))-((AM84-1)/12)=0,AR83+('SIP CALCULATOR'!$E$5/100)*AR83,AR83)),2))</f>
        <v>112616.24</v>
      </c>
      <c r="AS84">
        <f t="shared" si="42"/>
        <v>8695907.5999999978</v>
      </c>
      <c r="AY84">
        <f t="shared" si="48"/>
        <v>77</v>
      </c>
      <c r="AZ84">
        <f t="shared" si="49"/>
        <v>0</v>
      </c>
      <c r="BA84">
        <f t="shared" si="51"/>
        <v>77</v>
      </c>
      <c r="BB84" s="110">
        <f t="shared" si="56"/>
        <v>-1192532549.0070353</v>
      </c>
      <c r="BC84">
        <f>$BB$8*'SIP CALCULATOR'!$E$48/100</f>
        <v>13148944.405985834</v>
      </c>
      <c r="BD84" s="110">
        <f t="shared" si="57"/>
        <v>-10047345.778441843</v>
      </c>
      <c r="BF84" s="110">
        <f t="shared" si="52"/>
        <v>-312834656.64710248</v>
      </c>
      <c r="BG84" t="str">
        <f t="shared" si="53"/>
        <v>-</v>
      </c>
      <c r="BI84" t="str">
        <f t="shared" si="50"/>
        <v>-</v>
      </c>
      <c r="BL84">
        <f t="shared" si="44"/>
        <v>81</v>
      </c>
      <c r="BM84" s="110">
        <f t="shared" si="45"/>
        <v>11756052.088411324</v>
      </c>
      <c r="BO84">
        <f>('SIP CALCULATOR'!$D$32/12)/100</f>
        <v>5.0000000000000001E-3</v>
      </c>
      <c r="BP84">
        <f t="shared" si="46"/>
        <v>47612.010958065868</v>
      </c>
      <c r="BQ84" s="110">
        <f t="shared" si="47"/>
        <v>11803664.09936939</v>
      </c>
    </row>
    <row r="85" spans="14:69" x14ac:dyDescent="0.3">
      <c r="N85">
        <f t="shared" si="37"/>
        <v>84</v>
      </c>
      <c r="O85" s="48">
        <f t="shared" si="58"/>
        <v>1651812139.5985773</v>
      </c>
      <c r="P85" s="3">
        <f t="shared" si="54"/>
        <v>72900000</v>
      </c>
      <c r="Q85">
        <f t="shared" si="38"/>
        <v>1311600000</v>
      </c>
      <c r="AD85" s="50">
        <f>$M$2*(((1+'Main Backend Calculation'!$M$4)^('Main Backend Calculation'!AH85)-1)/'Main Backend Calculation'!$M$4)*(1+$M$4)</f>
        <v>20030440.072609141</v>
      </c>
      <c r="AF85">
        <f t="shared" si="55"/>
        <v>366132219.90936202</v>
      </c>
      <c r="AH85">
        <f t="shared" si="39"/>
        <v>84</v>
      </c>
      <c r="AI85" s="60">
        <f t="shared" si="36"/>
        <v>386162659.98197114</v>
      </c>
      <c r="AM85" s="36">
        <f>IF('SIP CALCULATOR'!$E$6&gt;'Main Backend Calculation'!AM84,AM84+1,"")</f>
        <v>83</v>
      </c>
      <c r="AN85">
        <f t="shared" si="43"/>
        <v>20061856.721601561</v>
      </c>
      <c r="AO85" s="49">
        <f t="shared" si="40"/>
        <v>368460.94226740324</v>
      </c>
      <c r="AP85" s="49">
        <f t="shared" si="41"/>
        <v>20430317.663868964</v>
      </c>
      <c r="AQ85" s="66">
        <f>IF(AM85="","",('SIP CALCULATOR'!$E$7/12)*100)</f>
        <v>1.8366243333333334</v>
      </c>
      <c r="AR85" s="62">
        <f>IF(AM85="","",ROUND(IF(((AM85-1)/12)=0,'SIP CALCULATOR'!$E$4,IF(INT(((AM85-1)/12))-((AM85-1)/12)=0,AR84+('SIP CALCULATOR'!$E$5/100)*AR84,AR84)),2))</f>
        <v>112616.24</v>
      </c>
      <c r="AS85">
        <f t="shared" si="42"/>
        <v>8808523.839999998</v>
      </c>
      <c r="AY85">
        <f t="shared" si="48"/>
        <v>78</v>
      </c>
      <c r="AZ85">
        <f t="shared" si="49"/>
        <v>0</v>
      </c>
      <c r="BA85">
        <f t="shared" si="51"/>
        <v>78</v>
      </c>
      <c r="BB85" s="110">
        <f t="shared" si="56"/>
        <v>-1215728839.191463</v>
      </c>
      <c r="BC85">
        <f>$BB$8*'SIP CALCULATOR'!$E$48/100</f>
        <v>13148944.405985834</v>
      </c>
      <c r="BD85" s="110">
        <f t="shared" si="57"/>
        <v>-10240648.196645407</v>
      </c>
      <c r="BF85" s="110">
        <f t="shared" si="52"/>
        <v>-323075304.84374785</v>
      </c>
      <c r="BG85" t="str">
        <f t="shared" si="53"/>
        <v>-</v>
      </c>
      <c r="BI85" t="str">
        <f t="shared" si="50"/>
        <v>-</v>
      </c>
      <c r="BL85">
        <f t="shared" si="44"/>
        <v>82</v>
      </c>
      <c r="BM85" s="110">
        <f t="shared" si="45"/>
        <v>11803664.09936939</v>
      </c>
      <c r="BO85">
        <f>('SIP CALCULATOR'!$D$32/12)/100</f>
        <v>5.0000000000000001E-3</v>
      </c>
      <c r="BP85">
        <f t="shared" si="46"/>
        <v>48395.022807414505</v>
      </c>
      <c r="BQ85" s="110">
        <f t="shared" si="47"/>
        <v>11852059.122176804</v>
      </c>
    </row>
    <row r="86" spans="14:69" x14ac:dyDescent="0.3">
      <c r="N86">
        <f t="shared" si="37"/>
        <v>85</v>
      </c>
      <c r="O86" s="48">
        <f t="shared" si="58"/>
        <v>1900849723.2953987</v>
      </c>
      <c r="P86" s="3">
        <f>$P$85+($P$85*$M$5)</f>
        <v>218700000</v>
      </c>
      <c r="Q86">
        <f t="shared" si="38"/>
        <v>1530300000</v>
      </c>
      <c r="AD86" s="50">
        <f>$M$2*(((1+'Main Backend Calculation'!$M$4)^('Main Backend Calculation'!AH86)-1)/'Main Backend Calculation'!$M$4)*(1+$M$4)</f>
        <v>20500160.633389767</v>
      </c>
      <c r="AF86">
        <f>$AK$9*(((1+$M$4)^($AH$9)-1)/$AC$3)*(1+$AC$3)</f>
        <v>1267047878.3351738</v>
      </c>
      <c r="AH86">
        <f t="shared" si="39"/>
        <v>85</v>
      </c>
      <c r="AI86" s="60">
        <f t="shared" si="36"/>
        <v>1287548038.9685636</v>
      </c>
      <c r="AM86" s="36">
        <f>IF('SIP CALCULATOR'!$E$6&gt;'Main Backend Calculation'!AM85,AM85+1,"")</f>
        <v>84</v>
      </c>
      <c r="AN86">
        <f t="shared" si="43"/>
        <v>20542933.903868962</v>
      </c>
      <c r="AO86" s="49">
        <f t="shared" si="40"/>
        <v>377296.52285904065</v>
      </c>
      <c r="AP86" s="49">
        <f t="shared" si="41"/>
        <v>20920230.426728003</v>
      </c>
      <c r="AQ86" s="66">
        <f>IF(AM86="","",('SIP CALCULATOR'!$E$7/12)*100)</f>
        <v>1.8366243333333334</v>
      </c>
      <c r="AR86" s="62">
        <f>IF(AM86="","",ROUND(IF(((AM86-1)/12)=0,'SIP CALCULATOR'!$E$4,IF(INT(((AM86-1)/12))-((AM86-1)/12)=0,AR85+('SIP CALCULATOR'!$E$5/100)*AR85,AR85)),2))</f>
        <v>112616.24</v>
      </c>
      <c r="AS86">
        <f t="shared" si="42"/>
        <v>8921140.0799999982</v>
      </c>
      <c r="AY86">
        <f t="shared" si="48"/>
        <v>79</v>
      </c>
      <c r="AZ86">
        <f t="shared" si="49"/>
        <v>0</v>
      </c>
      <c r="BA86">
        <f t="shared" si="51"/>
        <v>79</v>
      </c>
      <c r="BB86" s="110">
        <f t="shared" si="56"/>
        <v>-1239118431.7940943</v>
      </c>
      <c r="BC86">
        <f>$BB$8*'SIP CALCULATOR'!$E$48/100</f>
        <v>13148944.405985834</v>
      </c>
      <c r="BD86" s="110">
        <f t="shared" si="57"/>
        <v>-10435561.468334001</v>
      </c>
      <c r="BF86" s="110">
        <f t="shared" si="52"/>
        <v>-333510866.31208187</v>
      </c>
      <c r="BG86" t="str">
        <f t="shared" si="53"/>
        <v>-</v>
      </c>
      <c r="BI86" t="str">
        <f t="shared" si="50"/>
        <v>-</v>
      </c>
      <c r="BL86">
        <f t="shared" si="44"/>
        <v>83</v>
      </c>
      <c r="BM86" s="110">
        <f t="shared" si="45"/>
        <v>11852059.122176804</v>
      </c>
      <c r="BO86">
        <f>('SIP CALCULATOR'!$D$32/12)/100</f>
        <v>5.0000000000000001E-3</v>
      </c>
      <c r="BP86">
        <f t="shared" si="46"/>
        <v>49186.045357033741</v>
      </c>
      <c r="BQ86" s="110">
        <f t="shared" si="47"/>
        <v>11901245.167533837</v>
      </c>
    </row>
    <row r="87" spans="14:69" x14ac:dyDescent="0.3">
      <c r="N87">
        <f t="shared" si="37"/>
        <v>86</v>
      </c>
      <c r="O87" s="48">
        <f t="shared" si="58"/>
        <v>2154461191.8535414</v>
      </c>
      <c r="P87" s="3">
        <f t="shared" ref="P87:P97" si="59">$P$85+($P$85*$M$5)</f>
        <v>218700000</v>
      </c>
      <c r="Q87">
        <f t="shared" si="38"/>
        <v>1749000000</v>
      </c>
      <c r="AD87" s="50">
        <f>$M$2*(((1+'Main Backend Calculation'!$M$4)^('Main Backend Calculation'!AH87)-1)/'Main Backend Calculation'!$M$4)*(1+$M$4)</f>
        <v>20978508.196288358</v>
      </c>
      <c r="AF87">
        <f t="shared" ref="AF87:AF97" si="60">$AK$9*(((1+$M$4)^($AH$9)-1)/$AC$3)*(1+$AC$3)</f>
        <v>1267047878.3351738</v>
      </c>
      <c r="AH87">
        <f t="shared" si="39"/>
        <v>86</v>
      </c>
      <c r="AI87" s="60">
        <f t="shared" si="36"/>
        <v>1288026386.5314622</v>
      </c>
      <c r="AM87" s="36">
        <f>IF('SIP CALCULATOR'!$E$6&gt;'Main Backend Calculation'!AM86,AM86+1,"")</f>
        <v>85</v>
      </c>
      <c r="AN87">
        <f t="shared" si="43"/>
        <v>21035098.986728001</v>
      </c>
      <c r="AO87" s="49">
        <f t="shared" si="40"/>
        <v>386335.7465309999</v>
      </c>
      <c r="AP87" s="49">
        <f t="shared" si="41"/>
        <v>21421434.733259</v>
      </c>
      <c r="AQ87" s="66">
        <f>IF(AM87="","",('SIP CALCULATOR'!$E$7/12)*100)</f>
        <v>1.8366243333333334</v>
      </c>
      <c r="AR87" s="62">
        <f>IF(AM87="","",ROUND(IF(((AM87-1)/12)=0,'SIP CALCULATOR'!$E$4,IF(INT(((AM87-1)/12))-((AM87-1)/12)=0,AR86+('SIP CALCULATOR'!$E$5/100)*AR86,AR86)),2))</f>
        <v>114868.56</v>
      </c>
      <c r="AS87">
        <f t="shared" si="42"/>
        <v>9036008.6399999987</v>
      </c>
      <c r="AY87">
        <f t="shared" si="48"/>
        <v>80</v>
      </c>
      <c r="AZ87">
        <f t="shared" si="49"/>
        <v>0</v>
      </c>
      <c r="BA87">
        <f t="shared" si="51"/>
        <v>80</v>
      </c>
      <c r="BB87" s="110">
        <f t="shared" si="56"/>
        <v>-1262702937.6684141</v>
      </c>
      <c r="BC87">
        <f>$BB$8*'SIP CALCULATOR'!$E$48/100</f>
        <v>13148944.405985834</v>
      </c>
      <c r="BD87" s="110">
        <f t="shared" si="57"/>
        <v>-10632099.017286666</v>
      </c>
      <c r="BF87" s="110">
        <f t="shared" si="52"/>
        <v>-344142965.32936853</v>
      </c>
      <c r="BG87" t="str">
        <f t="shared" si="53"/>
        <v>-</v>
      </c>
      <c r="BI87" t="str">
        <f t="shared" si="50"/>
        <v>-</v>
      </c>
      <c r="BL87">
        <f t="shared" si="44"/>
        <v>84</v>
      </c>
      <c r="BM87" s="110">
        <f t="shared" si="45"/>
        <v>11901245.167533837</v>
      </c>
      <c r="BO87">
        <f>('SIP CALCULATOR'!$D$32/12)/100</f>
        <v>5.0000000000000001E-3</v>
      </c>
      <c r="BP87">
        <f t="shared" si="46"/>
        <v>49985.229703642122</v>
      </c>
      <c r="BQ87" s="110">
        <f t="shared" si="47"/>
        <v>11951230.39723748</v>
      </c>
    </row>
    <row r="88" spans="14:69" x14ac:dyDescent="0.3">
      <c r="N88">
        <f t="shared" si="37"/>
        <v>87</v>
      </c>
      <c r="O88" s="48">
        <f t="shared" si="58"/>
        <v>2412730550.3553467</v>
      </c>
      <c r="P88" s="3">
        <f t="shared" si="59"/>
        <v>218700000</v>
      </c>
      <c r="Q88">
        <f t="shared" si="38"/>
        <v>1967700000</v>
      </c>
      <c r="AD88" s="50">
        <f>$M$2*(((1+'Main Backend Calculation'!$M$4)^('Main Backend Calculation'!AH88)-1)/'Main Backend Calculation'!$M$4)*(1+$M$4)</f>
        <v>21465641.206925053</v>
      </c>
      <c r="AF88">
        <f t="shared" si="60"/>
        <v>1267047878.3351738</v>
      </c>
      <c r="AH88">
        <f t="shared" si="39"/>
        <v>87</v>
      </c>
      <c r="AI88" s="60">
        <f t="shared" si="36"/>
        <v>1288513519.542099</v>
      </c>
      <c r="AM88" s="36">
        <f>IF('SIP CALCULATOR'!$E$6&gt;'Main Backend Calculation'!AM87,AM87+1,"")</f>
        <v>86</v>
      </c>
      <c r="AN88">
        <f t="shared" si="43"/>
        <v>21536303.293258999</v>
      </c>
      <c r="AO88" s="49">
        <f t="shared" si="40"/>
        <v>395540.98678446276</v>
      </c>
      <c r="AP88" s="49">
        <f t="shared" si="41"/>
        <v>21931844.28004346</v>
      </c>
      <c r="AQ88" s="66">
        <f>IF(AM88="","",('SIP CALCULATOR'!$E$7/12)*100)</f>
        <v>1.8366243333333334</v>
      </c>
      <c r="AR88" s="62">
        <f>IF(AM88="","",ROUND(IF(((AM88-1)/12)=0,'SIP CALCULATOR'!$E$4,IF(INT(((AM88-1)/12))-((AM88-1)/12)=0,AR87+('SIP CALCULATOR'!$E$5/100)*AR87,AR87)),2))</f>
        <v>114868.56</v>
      </c>
      <c r="AS88">
        <f t="shared" si="42"/>
        <v>9150877.1999999993</v>
      </c>
      <c r="AY88">
        <f t="shared" si="48"/>
        <v>81</v>
      </c>
      <c r="AZ88">
        <f t="shared" si="49"/>
        <v>0</v>
      </c>
      <c r="BA88">
        <f t="shared" si="51"/>
        <v>81</v>
      </c>
      <c r="BB88" s="110">
        <f t="shared" si="56"/>
        <v>-1286483981.0916867</v>
      </c>
      <c r="BC88">
        <f>$BB$8*'SIP CALCULATOR'!$E$48/100</f>
        <v>13148944.405985834</v>
      </c>
      <c r="BD88" s="110">
        <f t="shared" si="57"/>
        <v>-10830274.379147273</v>
      </c>
      <c r="BF88" s="110">
        <f t="shared" si="52"/>
        <v>-354973239.70851582</v>
      </c>
      <c r="BG88" t="str">
        <f t="shared" si="53"/>
        <v>-</v>
      </c>
      <c r="BI88" t="str">
        <f t="shared" si="50"/>
        <v>-</v>
      </c>
      <c r="BL88">
        <f t="shared" si="44"/>
        <v>85</v>
      </c>
      <c r="BM88" s="110">
        <f t="shared" si="45"/>
        <v>11951230.39723748</v>
      </c>
      <c r="BO88">
        <f>('SIP CALCULATOR'!$D$32/12)/100</f>
        <v>5.0000000000000001E-3</v>
      </c>
      <c r="BP88">
        <f t="shared" si="46"/>
        <v>50792.729188259291</v>
      </c>
      <c r="BQ88" s="110">
        <f t="shared" si="47"/>
        <v>12002023.126425739</v>
      </c>
    </row>
    <row r="89" spans="14:69" x14ac:dyDescent="0.3">
      <c r="N89">
        <f t="shared" si="37"/>
        <v>88</v>
      </c>
      <c r="O89" s="48">
        <f t="shared" si="58"/>
        <v>2675743346.7409401</v>
      </c>
      <c r="P89" s="3">
        <f t="shared" si="59"/>
        <v>218700000</v>
      </c>
      <c r="Q89">
        <f t="shared" si="38"/>
        <v>2186400000</v>
      </c>
      <c r="AD89" s="50">
        <f>$M$2*(((1+'Main Backend Calculation'!$M$4)^('Main Backend Calculation'!AH89)-1)/'Main Backend Calculation'!$M$4)*(1+$M$4)</f>
        <v>21961721.020970803</v>
      </c>
      <c r="AF89">
        <f t="shared" si="60"/>
        <v>1267047878.3351738</v>
      </c>
      <c r="AH89">
        <f t="shared" si="39"/>
        <v>88</v>
      </c>
      <c r="AI89" s="60">
        <f t="shared" si="36"/>
        <v>1289009599.3561447</v>
      </c>
      <c r="AM89" s="36">
        <f>IF('SIP CALCULATOR'!$E$6&gt;'Main Backend Calculation'!AM88,AM88+1,"")</f>
        <v>87</v>
      </c>
      <c r="AN89">
        <f t="shared" si="43"/>
        <v>22046712.840043459</v>
      </c>
      <c r="AO89" s="49">
        <f t="shared" si="40"/>
        <v>404915.2927203626</v>
      </c>
      <c r="AP89" s="49">
        <f t="shared" si="41"/>
        <v>22451628.132763822</v>
      </c>
      <c r="AQ89" s="66">
        <f>IF(AM89="","",('SIP CALCULATOR'!$E$7/12)*100)</f>
        <v>1.8366243333333334</v>
      </c>
      <c r="AR89" s="62">
        <f>IF(AM89="","",ROUND(IF(((AM89-1)/12)=0,'SIP CALCULATOR'!$E$4,IF(INT(((AM89-1)/12))-((AM89-1)/12)=0,AR88+('SIP CALCULATOR'!$E$5/100)*AR88,AR88)),2))</f>
        <v>114868.56</v>
      </c>
      <c r="AS89">
        <f t="shared" si="42"/>
        <v>9265745.7599999998</v>
      </c>
      <c r="AY89">
        <f t="shared" si="48"/>
        <v>82</v>
      </c>
      <c r="AZ89">
        <f t="shared" si="49"/>
        <v>0</v>
      </c>
      <c r="BA89">
        <f t="shared" si="51"/>
        <v>82</v>
      </c>
      <c r="BB89" s="110">
        <f t="shared" si="56"/>
        <v>-1310463199.8768198</v>
      </c>
      <c r="BC89">
        <f>$BB$8*'SIP CALCULATOR'!$E$48/100</f>
        <v>13148944.405985834</v>
      </c>
      <c r="BD89" s="110">
        <f t="shared" si="57"/>
        <v>-11030101.202356715</v>
      </c>
      <c r="BF89" s="110">
        <f t="shared" si="52"/>
        <v>-366003340.91087252</v>
      </c>
      <c r="BG89" t="str">
        <f t="shared" si="53"/>
        <v>-</v>
      </c>
      <c r="BI89" t="str">
        <f t="shared" si="50"/>
        <v>-</v>
      </c>
      <c r="BL89">
        <f t="shared" si="44"/>
        <v>86</v>
      </c>
      <c r="BM89" s="110">
        <f t="shared" si="45"/>
        <v>12002023.126425739</v>
      </c>
      <c r="BO89">
        <f>('SIP CALCULATOR'!$D$32/12)/100</f>
        <v>5.0000000000000001E-3</v>
      </c>
      <c r="BP89">
        <f t="shared" si="46"/>
        <v>51608.699443630678</v>
      </c>
      <c r="BQ89" s="110">
        <f t="shared" si="47"/>
        <v>12053631.82586937</v>
      </c>
    </row>
    <row r="90" spans="14:69" x14ac:dyDescent="0.3">
      <c r="N90">
        <f t="shared" si="37"/>
        <v>89</v>
      </c>
      <c r="O90" s="48">
        <f t="shared" si="58"/>
        <v>2943586700.144732</v>
      </c>
      <c r="P90" s="3">
        <f t="shared" si="59"/>
        <v>218700000</v>
      </c>
      <c r="Q90">
        <f t="shared" si="38"/>
        <v>2405100000</v>
      </c>
      <c r="AD90" s="50">
        <f>$M$2*(((1+'Main Backend Calculation'!$M$4)^('Main Backend Calculation'!AH90)-1)/'Main Backend Calculation'!$M$4)*(1+$M$4)</f>
        <v>22466911.957594063</v>
      </c>
      <c r="AF90">
        <f t="shared" si="60"/>
        <v>1267047878.3351738</v>
      </c>
      <c r="AH90">
        <f t="shared" si="39"/>
        <v>89</v>
      </c>
      <c r="AI90" s="60">
        <f t="shared" si="36"/>
        <v>1289514790.292768</v>
      </c>
      <c r="AM90" s="36">
        <f>IF('SIP CALCULATOR'!$E$6&gt;'Main Backend Calculation'!AM89,AM89+1,"")</f>
        <v>88</v>
      </c>
      <c r="AN90">
        <f t="shared" si="43"/>
        <v>22566496.69276382</v>
      </c>
      <c r="AO90" s="49">
        <f t="shared" si="40"/>
        <v>414461.76944016223</v>
      </c>
      <c r="AP90" s="49">
        <f t="shared" si="41"/>
        <v>22980958.462203983</v>
      </c>
      <c r="AQ90" s="66">
        <f>IF(AM90="","",('SIP CALCULATOR'!$E$7/12)*100)</f>
        <v>1.8366243333333334</v>
      </c>
      <c r="AR90" s="62">
        <f>IF(AM90="","",ROUND(IF(((AM90-1)/12)=0,'SIP CALCULATOR'!$E$4,IF(INT(((AM90-1)/12))-((AM90-1)/12)=0,AR89+('SIP CALCULATOR'!$E$5/100)*AR89,AR89)),2))</f>
        <v>114868.56</v>
      </c>
      <c r="AS90">
        <f t="shared" si="42"/>
        <v>9380614.3200000003</v>
      </c>
      <c r="AY90">
        <f t="shared" si="48"/>
        <v>83</v>
      </c>
      <c r="AZ90">
        <f t="shared" si="49"/>
        <v>0</v>
      </c>
      <c r="BA90">
        <f t="shared" si="51"/>
        <v>83</v>
      </c>
      <c r="BB90" s="110">
        <f t="shared" si="56"/>
        <v>-1334642245.4851625</v>
      </c>
      <c r="BC90">
        <f>$BB$8*'SIP CALCULATOR'!$E$48/100</f>
        <v>13148944.405985834</v>
      </c>
      <c r="BD90" s="110">
        <f t="shared" si="57"/>
        <v>-11231593.249092903</v>
      </c>
      <c r="BF90" s="110">
        <f t="shared" si="52"/>
        <v>-377234934.1599654</v>
      </c>
      <c r="BG90" t="str">
        <f t="shared" si="53"/>
        <v>-</v>
      </c>
      <c r="BI90" t="str">
        <f t="shared" si="50"/>
        <v>-</v>
      </c>
      <c r="BL90">
        <f t="shared" si="44"/>
        <v>87</v>
      </c>
      <c r="BM90" s="110">
        <f t="shared" si="45"/>
        <v>12053631.82586937</v>
      </c>
      <c r="BO90">
        <f>('SIP CALCULATOR'!$D$32/12)/100</f>
        <v>5.0000000000000001E-3</v>
      </c>
      <c r="BP90">
        <f t="shared" si="46"/>
        <v>52433.298442531755</v>
      </c>
      <c r="BQ90" s="110">
        <f t="shared" si="47"/>
        <v>12106065.124311902</v>
      </c>
    </row>
    <row r="91" spans="14:69" x14ac:dyDescent="0.3">
      <c r="N91">
        <f t="shared" si="37"/>
        <v>90</v>
      </c>
      <c r="O91" s="48">
        <f t="shared" si="58"/>
        <v>3216349329.7523537</v>
      </c>
      <c r="P91" s="3">
        <f t="shared" si="59"/>
        <v>218700000</v>
      </c>
      <c r="Q91">
        <f t="shared" si="38"/>
        <v>2623800000</v>
      </c>
      <c r="AD91" s="50">
        <f>$M$2*(((1+'Main Backend Calculation'!$M$4)^('Main Backend Calculation'!AH91)-1)/'Main Backend Calculation'!$M$4)*(1+$M$4)</f>
        <v>22981381.353889156</v>
      </c>
      <c r="AF91">
        <f t="shared" si="60"/>
        <v>1267047878.3351738</v>
      </c>
      <c r="AH91">
        <f t="shared" si="39"/>
        <v>90</v>
      </c>
      <c r="AI91" s="60">
        <f t="shared" si="36"/>
        <v>1290029259.6890631</v>
      </c>
      <c r="AM91" s="36">
        <f>IF('SIP CALCULATOR'!$E$6&gt;'Main Backend Calculation'!AM90,AM90+1,"")</f>
        <v>89</v>
      </c>
      <c r="AN91">
        <f t="shared" si="43"/>
        <v>23095827.022203982</v>
      </c>
      <c r="AO91" s="49">
        <f t="shared" si="40"/>
        <v>424183.57907437376</v>
      </c>
      <c r="AP91" s="49">
        <f t="shared" si="41"/>
        <v>23520010.601278357</v>
      </c>
      <c r="AQ91" s="66">
        <f>IF(AM91="","",('SIP CALCULATOR'!$E$7/12)*100)</f>
        <v>1.8366243333333334</v>
      </c>
      <c r="AR91" s="62">
        <f>IF(AM91="","",ROUND(IF(((AM91-1)/12)=0,'SIP CALCULATOR'!$E$4,IF(INT(((AM91-1)/12))-((AM91-1)/12)=0,AR90+('SIP CALCULATOR'!$E$5/100)*AR90,AR90)),2))</f>
        <v>114868.56</v>
      </c>
      <c r="AS91">
        <f t="shared" si="42"/>
        <v>9495482.8800000008</v>
      </c>
      <c r="AY91">
        <f t="shared" si="48"/>
        <v>84</v>
      </c>
      <c r="AZ91">
        <f t="shared" si="49"/>
        <v>0</v>
      </c>
      <c r="BA91">
        <f t="shared" si="51"/>
        <v>84</v>
      </c>
      <c r="BB91" s="110">
        <f t="shared" si="56"/>
        <v>-1359022783.1402411</v>
      </c>
      <c r="BC91">
        <f>$BB$8*'SIP CALCULATOR'!$E$48/100</f>
        <v>13148944.405985834</v>
      </c>
      <c r="BD91" s="110">
        <f t="shared" si="57"/>
        <v>-11434764.396218561</v>
      </c>
      <c r="BF91" s="110">
        <f t="shared" si="52"/>
        <v>-388669698.55618393</v>
      </c>
      <c r="BG91" t="str">
        <f t="shared" si="53"/>
        <v>-</v>
      </c>
      <c r="BI91" t="str">
        <f t="shared" si="50"/>
        <v>-</v>
      </c>
      <c r="BL91">
        <f t="shared" si="44"/>
        <v>88</v>
      </c>
      <c r="BM91" s="110">
        <f t="shared" si="45"/>
        <v>12106065.124311902</v>
      </c>
      <c r="BO91">
        <f>('SIP CALCULATOR'!$D$32/12)/100</f>
        <v>5.0000000000000001E-3</v>
      </c>
      <c r="BP91">
        <f t="shared" si="46"/>
        <v>53266.686546972363</v>
      </c>
      <c r="BQ91" s="110">
        <f t="shared" si="47"/>
        <v>12159331.810858874</v>
      </c>
    </row>
    <row r="92" spans="14:69" x14ac:dyDescent="0.3">
      <c r="N92">
        <f t="shared" si="37"/>
        <v>91</v>
      </c>
      <c r="O92" s="48">
        <f t="shared" si="58"/>
        <v>3494121584.1875892</v>
      </c>
      <c r="P92" s="3">
        <f t="shared" si="59"/>
        <v>218700000</v>
      </c>
      <c r="Q92">
        <f t="shared" si="38"/>
        <v>2842500000</v>
      </c>
      <c r="AD92" s="50">
        <f>$M$2*(((1+'Main Backend Calculation'!$M$4)^('Main Backend Calculation'!AH92)-1)/'Main Backend Calculation'!$M$4)*(1+$M$4)</f>
        <v>23505299.620304145</v>
      </c>
      <c r="AF92">
        <f t="shared" si="60"/>
        <v>1267047878.3351738</v>
      </c>
      <c r="AH92">
        <f t="shared" si="39"/>
        <v>91</v>
      </c>
      <c r="AI92" s="60">
        <f t="shared" si="36"/>
        <v>1290553177.955478</v>
      </c>
      <c r="AM92" s="36">
        <f>IF('SIP CALCULATOR'!$E$6&gt;'Main Backend Calculation'!AM91,AM91+1,"")</f>
        <v>90</v>
      </c>
      <c r="AN92">
        <f t="shared" si="43"/>
        <v>23634879.161278356</v>
      </c>
      <c r="AO92" s="49">
        <f t="shared" si="40"/>
        <v>434083.94182996755</v>
      </c>
      <c r="AP92" s="49">
        <f t="shared" si="41"/>
        <v>24068963.103108324</v>
      </c>
      <c r="AQ92" s="66">
        <f>IF(AM92="","",('SIP CALCULATOR'!$E$7/12)*100)</f>
        <v>1.8366243333333334</v>
      </c>
      <c r="AR92" s="62">
        <f>IF(AM92="","",ROUND(IF(((AM92-1)/12)=0,'SIP CALCULATOR'!$E$4,IF(INT(((AM92-1)/12))-((AM92-1)/12)=0,AR91+('SIP CALCULATOR'!$E$5/100)*AR91,AR91)),2))</f>
        <v>114868.56</v>
      </c>
      <c r="AS92">
        <f t="shared" si="42"/>
        <v>9610351.4400000013</v>
      </c>
      <c r="AY92">
        <f t="shared" si="48"/>
        <v>85</v>
      </c>
      <c r="AZ92">
        <f t="shared" si="49"/>
        <v>0</v>
      </c>
      <c r="BA92">
        <f t="shared" si="51"/>
        <v>85</v>
      </c>
      <c r="BB92" s="110">
        <f t="shared" si="56"/>
        <v>-1383606491.9424455</v>
      </c>
      <c r="BC92">
        <f>$BB$8*'SIP CALCULATOR'!$E$48/100</f>
        <v>13148944.405985834</v>
      </c>
      <c r="BD92" s="110">
        <f t="shared" si="57"/>
        <v>-11639628.636236928</v>
      </c>
      <c r="BF92" s="110">
        <f t="shared" si="52"/>
        <v>-400309327.19242084</v>
      </c>
      <c r="BG92" t="str">
        <f t="shared" si="53"/>
        <v>-</v>
      </c>
      <c r="BI92" t="str">
        <f t="shared" si="50"/>
        <v>-</v>
      </c>
      <c r="BL92">
        <f t="shared" si="44"/>
        <v>89</v>
      </c>
      <c r="BM92" s="110">
        <f t="shared" si="45"/>
        <v>12159331.810858874</v>
      </c>
      <c r="BO92">
        <f>('SIP CALCULATOR'!$D$32/12)/100</f>
        <v>5.0000000000000001E-3</v>
      </c>
      <c r="BP92">
        <f t="shared" si="46"/>
        <v>54109.026558321988</v>
      </c>
      <c r="BQ92" s="110">
        <f t="shared" si="47"/>
        <v>12213440.837417196</v>
      </c>
    </row>
    <row r="93" spans="14:69" x14ac:dyDescent="0.3">
      <c r="N93">
        <f t="shared" si="37"/>
        <v>92</v>
      </c>
      <c r="O93" s="48">
        <f t="shared" si="58"/>
        <v>3776995471.4390306</v>
      </c>
      <c r="P93" s="3">
        <f t="shared" si="59"/>
        <v>218700000</v>
      </c>
      <c r="Q93">
        <f t="shared" si="38"/>
        <v>3061200000</v>
      </c>
      <c r="AD93" s="50">
        <f>$M$2*(((1+'Main Backend Calculation'!$M$4)^('Main Backend Calculation'!AH93)-1)/'Main Backend Calculation'!$M$4)*(1+$M$4)</f>
        <v>24038840.297086891</v>
      </c>
      <c r="AF93">
        <f t="shared" si="60"/>
        <v>1267047878.3351738</v>
      </c>
      <c r="AH93">
        <f t="shared" si="39"/>
        <v>92</v>
      </c>
      <c r="AI93" s="60">
        <f t="shared" si="36"/>
        <v>1291086718.6322608</v>
      </c>
      <c r="AM93" s="36">
        <f>IF('SIP CALCULATOR'!$E$6&gt;'Main Backend Calculation'!AM92,AM92+1,"")</f>
        <v>91</v>
      </c>
      <c r="AN93">
        <f t="shared" si="43"/>
        <v>24183831.663108323</v>
      </c>
      <c r="AO93" s="49">
        <f t="shared" si="40"/>
        <v>444166.13705701882</v>
      </c>
      <c r="AP93" s="49">
        <f t="shared" si="41"/>
        <v>24627997.80016534</v>
      </c>
      <c r="AQ93" s="66">
        <f>IF(AM93="","",('SIP CALCULATOR'!$E$7/12)*100)</f>
        <v>1.8366243333333334</v>
      </c>
      <c r="AR93" s="62">
        <f>IF(AM93="","",ROUND(IF(((AM93-1)/12)=0,'SIP CALCULATOR'!$E$4,IF(INT(((AM93-1)/12))-((AM93-1)/12)=0,AR92+('SIP CALCULATOR'!$E$5/100)*AR92,AR92)),2))</f>
        <v>114868.56</v>
      </c>
      <c r="AS93">
        <f t="shared" si="42"/>
        <v>9725220.0000000019</v>
      </c>
      <c r="AY93">
        <f t="shared" si="48"/>
        <v>86</v>
      </c>
      <c r="AZ93">
        <f t="shared" si="49"/>
        <v>0</v>
      </c>
      <c r="BA93">
        <f t="shared" si="51"/>
        <v>86</v>
      </c>
      <c r="BB93" s="110">
        <f t="shared" si="56"/>
        <v>-1408395064.9846683</v>
      </c>
      <c r="BC93">
        <f>$BB$8*'SIP CALCULATOR'!$E$48/100</f>
        <v>13148944.405985834</v>
      </c>
      <c r="BD93" s="110">
        <f t="shared" si="57"/>
        <v>-11846200.07825545</v>
      </c>
      <c r="BF93" s="110">
        <f t="shared" si="52"/>
        <v>-412155527.27067631</v>
      </c>
      <c r="BG93" t="str">
        <f t="shared" si="53"/>
        <v>-</v>
      </c>
      <c r="BI93" t="str">
        <f t="shared" si="50"/>
        <v>-</v>
      </c>
      <c r="BL93">
        <f t="shared" si="44"/>
        <v>90</v>
      </c>
      <c r="BM93" s="110">
        <f t="shared" si="45"/>
        <v>12213440.837417196</v>
      </c>
      <c r="BO93">
        <f>('SIP CALCULATOR'!$D$32/12)/100</f>
        <v>5.0000000000000001E-3</v>
      </c>
      <c r="BP93">
        <f t="shared" si="46"/>
        <v>54960.483768377388</v>
      </c>
      <c r="BQ93" s="110">
        <f t="shared" si="47"/>
        <v>12268401.321185574</v>
      </c>
    </row>
    <row r="94" spans="14:69" x14ac:dyDescent="0.3">
      <c r="N94">
        <f t="shared" si="37"/>
        <v>93</v>
      </c>
      <c r="O94" s="48">
        <f t="shared" si="58"/>
        <v>4065064689.3363781</v>
      </c>
      <c r="P94" s="3">
        <f t="shared" si="59"/>
        <v>218700000</v>
      </c>
      <c r="Q94">
        <f t="shared" si="38"/>
        <v>3279900000</v>
      </c>
      <c r="AD94" s="50">
        <f>$M$2*(((1+'Main Backend Calculation'!$M$4)^('Main Backend Calculation'!AH94)-1)/'Main Backend Calculation'!$M$4)*(1+$M$4)</f>
        <v>24582180.111767661</v>
      </c>
      <c r="AF94">
        <f t="shared" si="60"/>
        <v>1267047878.3351738</v>
      </c>
      <c r="AH94">
        <f t="shared" si="39"/>
        <v>93</v>
      </c>
      <c r="AI94" s="60">
        <f t="shared" si="36"/>
        <v>1291630058.4469416</v>
      </c>
      <c r="AM94" s="36">
        <f>IF('SIP CALCULATOR'!$E$6&gt;'Main Backend Calculation'!AM93,AM93+1,"")</f>
        <v>92</v>
      </c>
      <c r="AN94">
        <f t="shared" si="43"/>
        <v>24742866.360165339</v>
      </c>
      <c r="AO94" s="49">
        <f t="shared" si="40"/>
        <v>454433.50433494424</v>
      </c>
      <c r="AP94" s="49">
        <f t="shared" si="41"/>
        <v>25197299.864500284</v>
      </c>
      <c r="AQ94" s="66">
        <f>IF(AM94="","",('SIP CALCULATOR'!$E$7/12)*100)</f>
        <v>1.8366243333333334</v>
      </c>
      <c r="AR94" s="62">
        <f>IF(AM94="","",ROUND(IF(((AM94-1)/12)=0,'SIP CALCULATOR'!$E$4,IF(INT(((AM94-1)/12))-((AM94-1)/12)=0,AR93+('SIP CALCULATOR'!$E$5/100)*AR93,AR93)),2))</f>
        <v>114868.56</v>
      </c>
      <c r="AS94">
        <f t="shared" si="42"/>
        <v>9840088.5600000024</v>
      </c>
      <c r="AY94">
        <f t="shared" si="48"/>
        <v>87</v>
      </c>
      <c r="AZ94">
        <f t="shared" si="49"/>
        <v>0</v>
      </c>
      <c r="BA94">
        <f t="shared" si="51"/>
        <v>87</v>
      </c>
      <c r="BB94" s="110">
        <f t="shared" si="56"/>
        <v>-1433390209.4689095</v>
      </c>
      <c r="BC94">
        <f>$BB$8*'SIP CALCULATOR'!$E$48/100</f>
        <v>13148944.405985834</v>
      </c>
      <c r="BD94" s="110">
        <f t="shared" si="57"/>
        <v>-12054492.948957462</v>
      </c>
      <c r="BF94" s="110">
        <f t="shared" si="52"/>
        <v>-424210020.21963376</v>
      </c>
      <c r="BG94" t="str">
        <f t="shared" si="53"/>
        <v>-</v>
      </c>
      <c r="BI94" t="str">
        <f t="shared" si="50"/>
        <v>-</v>
      </c>
      <c r="BL94">
        <f t="shared" si="44"/>
        <v>91</v>
      </c>
      <c r="BM94" s="110">
        <f t="shared" si="45"/>
        <v>12268401.321185574</v>
      </c>
      <c r="BO94">
        <f>('SIP CALCULATOR'!$D$32/12)/100</f>
        <v>5.0000000000000001E-3</v>
      </c>
      <c r="BP94">
        <f t="shared" si="46"/>
        <v>55821.226011394363</v>
      </c>
      <c r="BQ94" s="110">
        <f t="shared" si="47"/>
        <v>12324222.547196968</v>
      </c>
    </row>
    <row r="95" spans="14:69" x14ac:dyDescent="0.3">
      <c r="N95">
        <f t="shared" si="37"/>
        <v>94</v>
      </c>
      <c r="O95" s="48">
        <f t="shared" si="58"/>
        <v>4358424656.5864716</v>
      </c>
      <c r="P95" s="3">
        <f t="shared" si="59"/>
        <v>218700000</v>
      </c>
      <c r="Q95">
        <f t="shared" si="38"/>
        <v>3498600000</v>
      </c>
      <c r="AD95" s="50">
        <f>$M$2*(((1+'Main Backend Calculation'!$M$4)^('Main Backend Calculation'!AH95)-1)/'Main Backend Calculation'!$M$4)*(1+$M$4)</f>
        <v>25135499.03769755</v>
      </c>
      <c r="AF95">
        <f t="shared" si="60"/>
        <v>1267047878.3351738</v>
      </c>
      <c r="AH95">
        <f t="shared" si="39"/>
        <v>94</v>
      </c>
      <c r="AI95" s="60">
        <f t="shared" si="36"/>
        <v>1292183377.3728714</v>
      </c>
      <c r="AM95" s="36">
        <f>IF('SIP CALCULATOR'!$E$6&gt;'Main Backend Calculation'!AM94,AM94+1,"")</f>
        <v>93</v>
      </c>
      <c r="AN95">
        <f t="shared" si="43"/>
        <v>25312168.424500283</v>
      </c>
      <c r="AO95" s="49">
        <f t="shared" si="40"/>
        <v>464889.44457868882</v>
      </c>
      <c r="AP95" s="49">
        <f t="shared" si="41"/>
        <v>25777057.869078971</v>
      </c>
      <c r="AQ95" s="66">
        <f>IF(AM95="","",('SIP CALCULATOR'!$E$7/12)*100)</f>
        <v>1.8366243333333334</v>
      </c>
      <c r="AR95" s="62">
        <f>IF(AM95="","",ROUND(IF(((AM95-1)/12)=0,'SIP CALCULATOR'!$E$4,IF(INT(((AM95-1)/12))-((AM95-1)/12)=0,AR94+('SIP CALCULATOR'!$E$5/100)*AR94,AR94)),2))</f>
        <v>114868.56</v>
      </c>
      <c r="AS95">
        <f t="shared" si="42"/>
        <v>9954957.1200000029</v>
      </c>
      <c r="AY95">
        <f t="shared" si="48"/>
        <v>88</v>
      </c>
      <c r="AZ95">
        <f t="shared" si="49"/>
        <v>0</v>
      </c>
      <c r="BA95">
        <f t="shared" si="51"/>
        <v>88</v>
      </c>
      <c r="BB95" s="110">
        <f t="shared" si="56"/>
        <v>-1458593646.8238528</v>
      </c>
      <c r="BC95">
        <f>$BB$8*'SIP CALCULATOR'!$E$48/100</f>
        <v>13148944.405985834</v>
      </c>
      <c r="BD95" s="110">
        <f t="shared" si="57"/>
        <v>-12264521.593581989</v>
      </c>
      <c r="BF95" s="110">
        <f t="shared" si="52"/>
        <v>-436474541.81321573</v>
      </c>
      <c r="BG95" t="str">
        <f t="shared" si="53"/>
        <v>-</v>
      </c>
      <c r="BI95" t="str">
        <f t="shared" si="50"/>
        <v>-</v>
      </c>
      <c r="BL95">
        <f t="shared" si="44"/>
        <v>92</v>
      </c>
      <c r="BM95" s="110">
        <f t="shared" si="45"/>
        <v>12324222.547196968</v>
      </c>
      <c r="BO95">
        <f>('SIP CALCULATOR'!$D$32/12)/100</f>
        <v>5.0000000000000001E-3</v>
      </c>
      <c r="BP95">
        <f t="shared" si="46"/>
        <v>56691.423717106052</v>
      </c>
      <c r="BQ95" s="110">
        <f t="shared" si="47"/>
        <v>12380913.970914073</v>
      </c>
    </row>
    <row r="96" spans="14:69" x14ac:dyDescent="0.3">
      <c r="N96">
        <f t="shared" si="37"/>
        <v>95</v>
      </c>
      <c r="O96" s="48">
        <f t="shared" si="58"/>
        <v>4657172544.3793383</v>
      </c>
      <c r="P96" s="3">
        <f t="shared" si="59"/>
        <v>218700000</v>
      </c>
      <c r="Q96">
        <f t="shared" si="38"/>
        <v>3717300000</v>
      </c>
      <c r="AD96" s="50">
        <f>$M$2*(((1+'Main Backend Calculation'!$M$4)^('Main Backend Calculation'!AH96)-1)/'Main Backend Calculation'!$M$4)*(1+$M$4)</f>
        <v>25698980.353661999</v>
      </c>
      <c r="AF96">
        <f t="shared" si="60"/>
        <v>1267047878.3351738</v>
      </c>
      <c r="AH96">
        <f t="shared" si="39"/>
        <v>95</v>
      </c>
      <c r="AI96" s="60">
        <f t="shared" si="36"/>
        <v>1292746858.6888359</v>
      </c>
      <c r="AM96" s="36">
        <f>IF('SIP CALCULATOR'!$E$6&gt;'Main Backend Calculation'!AM95,AM95+1,"")</f>
        <v>94</v>
      </c>
      <c r="AN96">
        <f t="shared" si="43"/>
        <v>25891926.42907897</v>
      </c>
      <c r="AO96" s="49">
        <f t="shared" si="40"/>
        <v>475537.42116522876</v>
      </c>
      <c r="AP96" s="49">
        <f t="shared" si="41"/>
        <v>26367463.850244198</v>
      </c>
      <c r="AQ96" s="66">
        <f>IF(AM96="","",('SIP CALCULATOR'!$E$7/12)*100)</f>
        <v>1.8366243333333334</v>
      </c>
      <c r="AR96" s="62">
        <f>IF(AM96="","",ROUND(IF(((AM96-1)/12)=0,'SIP CALCULATOR'!$E$4,IF(INT(((AM96-1)/12))-((AM96-1)/12)=0,AR95+('SIP CALCULATOR'!$E$5/100)*AR95,AR95)),2))</f>
        <v>114868.56</v>
      </c>
      <c r="AS96">
        <f t="shared" si="42"/>
        <v>10069825.680000003</v>
      </c>
      <c r="AY96">
        <f t="shared" si="48"/>
        <v>89</v>
      </c>
      <c r="AZ96">
        <f t="shared" si="49"/>
        <v>0</v>
      </c>
      <c r="BA96">
        <f t="shared" si="51"/>
        <v>89</v>
      </c>
      <c r="BB96" s="110">
        <f t="shared" si="56"/>
        <v>-1484007112.8234205</v>
      </c>
      <c r="BC96">
        <f>$BB$8*'SIP CALCULATOR'!$E$48/100</f>
        <v>13148944.405985834</v>
      </c>
      <c r="BD96" s="110">
        <f t="shared" si="57"/>
        <v>-12476300.476911722</v>
      </c>
      <c r="BF96" s="110">
        <f t="shared" si="52"/>
        <v>-448950842.29012746</v>
      </c>
      <c r="BG96" t="str">
        <f t="shared" si="53"/>
        <v>-</v>
      </c>
      <c r="BI96" t="str">
        <f t="shared" si="50"/>
        <v>-</v>
      </c>
      <c r="BL96">
        <f t="shared" si="44"/>
        <v>93</v>
      </c>
      <c r="BM96" s="110">
        <f t="shared" si="45"/>
        <v>12380913.970914073</v>
      </c>
      <c r="BO96">
        <f>('SIP CALCULATOR'!$D$32/12)/100</f>
        <v>5.0000000000000001E-3</v>
      </c>
      <c r="BP96">
        <f t="shared" si="46"/>
        <v>57571.249964750445</v>
      </c>
      <c r="BQ96" s="110">
        <f t="shared" si="47"/>
        <v>12438485.220878825</v>
      </c>
    </row>
    <row r="97" spans="10:69" x14ac:dyDescent="0.3">
      <c r="N97">
        <f t="shared" si="37"/>
        <v>96</v>
      </c>
      <c r="O97" s="48">
        <f t="shared" si="58"/>
        <v>4961407308.574728</v>
      </c>
      <c r="P97" s="3">
        <f t="shared" si="59"/>
        <v>218700000</v>
      </c>
      <c r="Q97">
        <f t="shared" si="38"/>
        <v>3936000000</v>
      </c>
      <c r="AD97" s="50">
        <f>$M$2*(((1+'Main Backend Calculation'!$M$4)^('Main Backend Calculation'!AH97)-1)/'Main Backend Calculation'!$M$4)*(1+$M$4)</f>
        <v>26272810.704589255</v>
      </c>
      <c r="AF97">
        <f t="shared" si="60"/>
        <v>1267047878.3351738</v>
      </c>
      <c r="AH97">
        <f t="shared" si="39"/>
        <v>96</v>
      </c>
      <c r="AI97" s="60">
        <f t="shared" si="36"/>
        <v>1293320689.0397632</v>
      </c>
      <c r="AM97" s="36">
        <f>IF('SIP CALCULATOR'!$E$6&gt;'Main Backend Calculation'!AM96,AM96+1,"")</f>
        <v>95</v>
      </c>
      <c r="AN97">
        <f t="shared" si="43"/>
        <v>26482332.410244197</v>
      </c>
      <c r="AO97" s="49">
        <f t="shared" si="40"/>
        <v>486380.96108076477</v>
      </c>
      <c r="AP97" s="49">
        <f t="shared" si="41"/>
        <v>26968713.37132496</v>
      </c>
      <c r="AQ97" s="66">
        <f>IF(AM97="","",('SIP CALCULATOR'!$E$7/12)*100)</f>
        <v>1.8366243333333334</v>
      </c>
      <c r="AR97" s="62">
        <f>IF(AM97="","",ROUND(IF(((AM97-1)/12)=0,'SIP CALCULATOR'!$E$4,IF(INT(((AM97-1)/12))-((AM97-1)/12)=0,AR96+('SIP CALCULATOR'!$E$5/100)*AR96,AR96)),2))</f>
        <v>114868.56</v>
      </c>
      <c r="AS97">
        <f t="shared" si="42"/>
        <v>10184694.240000004</v>
      </c>
      <c r="AY97">
        <f t="shared" si="48"/>
        <v>90</v>
      </c>
      <c r="AZ97">
        <f t="shared" si="49"/>
        <v>0</v>
      </c>
      <c r="BA97">
        <f t="shared" si="51"/>
        <v>90</v>
      </c>
      <c r="BB97" s="110">
        <f t="shared" si="56"/>
        <v>-1509632357.7063181</v>
      </c>
      <c r="BC97">
        <f>$BB$8*'SIP CALCULATOR'!$E$48/100</f>
        <v>13148944.405985834</v>
      </c>
      <c r="BD97" s="110">
        <f t="shared" si="57"/>
        <v>-12689844.184269199</v>
      </c>
      <c r="BF97" s="110">
        <f t="shared" si="52"/>
        <v>-461640686.47439665</v>
      </c>
      <c r="BG97" t="str">
        <f t="shared" si="53"/>
        <v>-</v>
      </c>
      <c r="BI97" t="str">
        <f t="shared" si="50"/>
        <v>-</v>
      </c>
      <c r="BL97">
        <f t="shared" si="44"/>
        <v>94</v>
      </c>
      <c r="BM97" s="110">
        <f t="shared" si="45"/>
        <v>12438485.220878825</v>
      </c>
      <c r="BO97">
        <f>('SIP CALCULATOR'!$D$32/12)/100</f>
        <v>5.0000000000000001E-3</v>
      </c>
      <c r="BP97">
        <f t="shared" si="46"/>
        <v>58460.880538130477</v>
      </c>
      <c r="BQ97" s="110">
        <f t="shared" si="47"/>
        <v>12496946.101416955</v>
      </c>
    </row>
    <row r="98" spans="10:69" x14ac:dyDescent="0.3">
      <c r="N98">
        <f t="shared" si="37"/>
        <v>97</v>
      </c>
      <c r="O98" s="48">
        <f t="shared" si="58"/>
        <v>5708629722.4797897</v>
      </c>
      <c r="P98" s="3">
        <f>$P$97+($P$97*$M$5)</f>
        <v>656100000</v>
      </c>
      <c r="Q98">
        <f t="shared" si="38"/>
        <v>4592100000</v>
      </c>
      <c r="AD98" s="50">
        <f>$M$2*(((1+'Main Backend Calculation'!$M$4)^('Main Backend Calculation'!AH98)-1)/'Main Backend Calculation'!$M$4)*(1+$M$4)</f>
        <v>26857180.163373679</v>
      </c>
      <c r="AF98">
        <f>$AK$10*(((1+$M$4)^($AH$10)-1)/$AC$3)*(1+$AC$3)</f>
        <v>4316389758.7849836</v>
      </c>
      <c r="AH98">
        <f t="shared" si="39"/>
        <v>97</v>
      </c>
      <c r="AI98" s="60">
        <f t="shared" si="36"/>
        <v>4343246938.9483576</v>
      </c>
      <c r="AM98" s="36">
        <f>IF('SIP CALCULATOR'!$E$6&gt;'Main Backend Calculation'!AM97,AM97+1,"")</f>
        <v>96</v>
      </c>
      <c r="AN98">
        <f t="shared" si="43"/>
        <v>27083581.931324959</v>
      </c>
      <c r="AO98" s="49">
        <f t="shared" si="40"/>
        <v>497423.65608898416</v>
      </c>
      <c r="AP98" s="49">
        <f t="shared" si="41"/>
        <v>27581005.587413944</v>
      </c>
      <c r="AQ98" s="66">
        <f>IF(AM98="","",('SIP CALCULATOR'!$E$7/12)*100)</f>
        <v>1.8366243333333334</v>
      </c>
      <c r="AR98" s="62">
        <f>IF(AM98="","",ROUND(IF(((AM98-1)/12)=0,'SIP CALCULATOR'!$E$4,IF(INT(((AM98-1)/12))-((AM98-1)/12)=0,AR97+('SIP CALCULATOR'!$E$5/100)*AR97,AR97)),2))</f>
        <v>114868.56</v>
      </c>
      <c r="AS98">
        <f t="shared" si="42"/>
        <v>10299562.800000004</v>
      </c>
      <c r="AY98">
        <f t="shared" si="48"/>
        <v>91</v>
      </c>
      <c r="AZ98">
        <f t="shared" si="49"/>
        <v>0</v>
      </c>
      <c r="BA98">
        <f t="shared" si="51"/>
        <v>91</v>
      </c>
      <c r="BB98" s="110">
        <f t="shared" si="56"/>
        <v>-1535471146.2965732</v>
      </c>
      <c r="BC98">
        <f>$BB$8*'SIP CALCULATOR'!$E$48/100</f>
        <v>13148944.405985834</v>
      </c>
      <c r="BD98" s="110">
        <f t="shared" si="57"/>
        <v>-12905167.422521327</v>
      </c>
      <c r="BF98" s="110">
        <f t="shared" si="52"/>
        <v>-474545853.896918</v>
      </c>
      <c r="BG98" t="str">
        <f t="shared" si="53"/>
        <v>-</v>
      </c>
      <c r="BI98" t="str">
        <f t="shared" si="50"/>
        <v>-</v>
      </c>
      <c r="BL98">
        <f t="shared" si="44"/>
        <v>95</v>
      </c>
      <c r="BM98" s="110">
        <f t="shared" si="45"/>
        <v>12496946.101416955</v>
      </c>
      <c r="BO98">
        <f>('SIP CALCULATOR'!$D$32/12)/100</f>
        <v>5.0000000000000001E-3</v>
      </c>
      <c r="BP98">
        <f t="shared" si="46"/>
        <v>59360.493981730535</v>
      </c>
      <c r="BQ98" s="110">
        <f t="shared" si="47"/>
        <v>12556306.595398685</v>
      </c>
    </row>
    <row r="99" spans="10:69" x14ac:dyDescent="0.3">
      <c r="N99">
        <f t="shared" si="37"/>
        <v>98</v>
      </c>
      <c r="O99" s="48">
        <f t="shared" si="58"/>
        <v>6469575805.0627527</v>
      </c>
      <c r="P99" s="3">
        <f t="shared" ref="P99:P109" si="61">$P$97+($P$97*$M$5)</f>
        <v>656100000</v>
      </c>
      <c r="Q99">
        <f t="shared" si="38"/>
        <v>5248200000</v>
      </c>
      <c r="AD99" s="50">
        <f>$M$2*(((1+'Main Backend Calculation'!$M$4)^('Main Backend Calculation'!AH99)-1)/'Main Backend Calculation'!$M$4)*(1+$M$4)</f>
        <v>27452282.293834712</v>
      </c>
      <c r="AF99">
        <f t="shared" ref="AF99:AF109" si="62">$AK$10*(((1+$M$4)^($AH$10)-1)/$AC$3)*(1+$AC$3)</f>
        <v>4316389758.7849836</v>
      </c>
      <c r="AH99">
        <f t="shared" si="39"/>
        <v>98</v>
      </c>
      <c r="AI99" s="60">
        <f t="shared" si="36"/>
        <v>4343842041.0788183</v>
      </c>
      <c r="AM99" s="36">
        <f>IF('SIP CALCULATOR'!$E$6&gt;'Main Backend Calculation'!AM98,AM98+1,"")</f>
        <v>97</v>
      </c>
      <c r="AN99">
        <f t="shared" si="43"/>
        <v>27698171.517413944</v>
      </c>
      <c r="AO99" s="49">
        <f t="shared" si="40"/>
        <v>508711.35797722713</v>
      </c>
      <c r="AP99" s="49">
        <f t="shared" si="41"/>
        <v>28206882.87539117</v>
      </c>
      <c r="AQ99" s="66">
        <f>IF(AM99="","",('SIP CALCULATOR'!$E$7/12)*100)</f>
        <v>1.8366243333333334</v>
      </c>
      <c r="AR99" s="62">
        <f>IF(AM99="","",ROUND(IF(((AM99-1)/12)=0,'SIP CALCULATOR'!$E$4,IF(INT(((AM99-1)/12))-((AM99-1)/12)=0,AR98+('SIP CALCULATOR'!$E$5/100)*AR98,AR98)),2))</f>
        <v>117165.93</v>
      </c>
      <c r="AS99">
        <f t="shared" si="42"/>
        <v>10416728.730000004</v>
      </c>
      <c r="AY99">
        <f t="shared" si="48"/>
        <v>92</v>
      </c>
      <c r="AZ99">
        <f t="shared" si="49"/>
        <v>0</v>
      </c>
      <c r="BA99">
        <f t="shared" si="51"/>
        <v>92</v>
      </c>
      <c r="BB99" s="110">
        <f t="shared" si="56"/>
        <v>-1561525258.1250803</v>
      </c>
      <c r="BC99">
        <f>$BB$8*'SIP CALCULATOR'!$E$48/100</f>
        <v>13148944.405985834</v>
      </c>
      <c r="BD99" s="110">
        <f t="shared" si="57"/>
        <v>-13122285.021092219</v>
      </c>
      <c r="BF99" s="110">
        <f t="shared" si="52"/>
        <v>-487668138.91801023</v>
      </c>
      <c r="BG99" t="str">
        <f t="shared" si="53"/>
        <v>-</v>
      </c>
      <c r="BI99" t="str">
        <f t="shared" si="50"/>
        <v>-</v>
      </c>
      <c r="BL99">
        <f t="shared" si="44"/>
        <v>96</v>
      </c>
      <c r="BM99" s="110">
        <f t="shared" si="45"/>
        <v>12556306.595398685</v>
      </c>
      <c r="BO99">
        <f>('SIP CALCULATOR'!$D$32/12)/100</f>
        <v>5.0000000000000001E-3</v>
      </c>
      <c r="BP99">
        <f t="shared" si="46"/>
        <v>60270.27165791369</v>
      </c>
      <c r="BQ99" s="110">
        <f t="shared" si="47"/>
        <v>12616576.867056599</v>
      </c>
    </row>
    <row r="100" spans="10:69" x14ac:dyDescent="0.3">
      <c r="N100">
        <f t="shared" si="37"/>
        <v>99</v>
      </c>
      <c r="O100" s="48">
        <f t="shared" si="58"/>
        <v>7244497608.5619812</v>
      </c>
      <c r="P100" s="3">
        <f t="shared" si="61"/>
        <v>656100000</v>
      </c>
      <c r="Q100">
        <f t="shared" si="38"/>
        <v>5904300000</v>
      </c>
      <c r="AD100" s="50">
        <f>$M$2*(((1+'Main Backend Calculation'!$M$4)^('Main Backend Calculation'!AH100)-1)/'Main Backend Calculation'!$M$4)*(1+$M$4)</f>
        <v>28058314.214831971</v>
      </c>
      <c r="AF100">
        <f t="shared" si="62"/>
        <v>4316389758.7849836</v>
      </c>
      <c r="AH100">
        <f t="shared" si="39"/>
        <v>99</v>
      </c>
      <c r="AI100" s="60">
        <f t="shared" si="36"/>
        <v>4344448072.9998159</v>
      </c>
      <c r="AM100" s="36">
        <f>IF('SIP CALCULATOR'!$E$6&gt;'Main Backend Calculation'!AM99,AM99+1,"")</f>
        <v>98</v>
      </c>
      <c r="AN100">
        <f t="shared" si="43"/>
        <v>28324048.80539117</v>
      </c>
      <c r="AO100" s="49">
        <f t="shared" si="40"/>
        <v>520206.37254502357</v>
      </c>
      <c r="AP100" s="49">
        <f t="shared" si="41"/>
        <v>28844255.177936193</v>
      </c>
      <c r="AQ100" s="66">
        <f>IF(AM100="","",('SIP CALCULATOR'!$E$7/12)*100)</f>
        <v>1.8366243333333334</v>
      </c>
      <c r="AR100" s="62">
        <f>IF(AM100="","",ROUND(IF(((AM100-1)/12)=0,'SIP CALCULATOR'!$E$4,IF(INT(((AM100-1)/12))-((AM100-1)/12)=0,AR99+('SIP CALCULATOR'!$E$5/100)*AR99,AR99)),2))</f>
        <v>117165.93</v>
      </c>
      <c r="AS100">
        <f t="shared" si="42"/>
        <v>10533894.660000004</v>
      </c>
      <c r="AY100">
        <f t="shared" si="48"/>
        <v>93</v>
      </c>
      <c r="AZ100">
        <f t="shared" si="49"/>
        <v>0</v>
      </c>
      <c r="BA100">
        <f t="shared" si="51"/>
        <v>93</v>
      </c>
      <c r="BB100" s="110">
        <f t="shared" si="56"/>
        <v>-1587796487.5521584</v>
      </c>
      <c r="BC100">
        <f>$BB$8*'SIP CALCULATOR'!$E$48/100</f>
        <v>13148944.405985834</v>
      </c>
      <c r="BD100" s="110">
        <f t="shared" si="57"/>
        <v>-13341211.932984537</v>
      </c>
      <c r="BF100" s="110">
        <f t="shared" si="52"/>
        <v>-501009350.85099477</v>
      </c>
      <c r="BG100" t="str">
        <f t="shared" si="53"/>
        <v>-</v>
      </c>
      <c r="BI100" t="str">
        <f t="shared" si="50"/>
        <v>-</v>
      </c>
      <c r="BL100">
        <f t="shared" si="44"/>
        <v>97</v>
      </c>
      <c r="BM100" s="110">
        <f t="shared" si="45"/>
        <v>12616576.867056599</v>
      </c>
      <c r="BO100">
        <f>('SIP CALCULATOR'!$D$32/12)/100</f>
        <v>5.0000000000000001E-3</v>
      </c>
      <c r="BP100">
        <f t="shared" si="46"/>
        <v>61190.397805224507</v>
      </c>
      <c r="BQ100" s="110">
        <f t="shared" si="47"/>
        <v>12677767.264861824</v>
      </c>
    </row>
    <row r="101" spans="10:69" x14ac:dyDescent="0.3">
      <c r="N101">
        <f t="shared" si="37"/>
        <v>100</v>
      </c>
      <c r="O101" s="48">
        <f t="shared" si="58"/>
        <v>8033651814.4685822</v>
      </c>
      <c r="P101" s="3">
        <f t="shared" si="61"/>
        <v>656100000</v>
      </c>
      <c r="Q101">
        <f t="shared" si="38"/>
        <v>6560400000</v>
      </c>
      <c r="AD101" s="50">
        <f>$M$2*(((1+'Main Backend Calculation'!$M$4)^('Main Backend Calculation'!AH101)-1)/'Main Backend Calculation'!$M$4)*(1+$M$4)</f>
        <v>28675476.665558033</v>
      </c>
      <c r="AF101">
        <f t="shared" si="62"/>
        <v>4316389758.7849836</v>
      </c>
      <c r="AH101">
        <f t="shared" si="39"/>
        <v>100</v>
      </c>
      <c r="AI101" s="60">
        <f t="shared" si="36"/>
        <v>4345065235.4505415</v>
      </c>
      <c r="AM101" s="36">
        <f>IF('SIP CALCULATOR'!$E$6&gt;'Main Backend Calculation'!AM100,AM100+1,"")</f>
        <v>99</v>
      </c>
      <c r="AN101">
        <f t="shared" si="43"/>
        <v>28961421.107936192</v>
      </c>
      <c r="AO101" s="49">
        <f t="shared" si="40"/>
        <v>531912.50734749238</v>
      </c>
      <c r="AP101" s="49">
        <f t="shared" si="41"/>
        <v>29493333.615283683</v>
      </c>
      <c r="AQ101" s="66">
        <f>IF(AM101="","",('SIP CALCULATOR'!$E$7/12)*100)</f>
        <v>1.8366243333333334</v>
      </c>
      <c r="AR101" s="62">
        <f>IF(AM101="","",ROUND(IF(((AM101-1)/12)=0,'SIP CALCULATOR'!$E$4,IF(INT(((AM101-1)/12))-((AM101-1)/12)=0,AR100+('SIP CALCULATOR'!$E$5/100)*AR100,AR100)),2))</f>
        <v>117165.93</v>
      </c>
      <c r="AS101">
        <f t="shared" si="42"/>
        <v>10651060.590000004</v>
      </c>
      <c r="AY101">
        <f t="shared" si="48"/>
        <v>94</v>
      </c>
      <c r="AZ101">
        <f t="shared" si="49"/>
        <v>0</v>
      </c>
      <c r="BA101">
        <f t="shared" si="51"/>
        <v>94</v>
      </c>
      <c r="BB101" s="110">
        <f t="shared" si="56"/>
        <v>-1614286643.8911288</v>
      </c>
      <c r="BC101">
        <f>$BB$8*'SIP CALCULATOR'!$E$48/100</f>
        <v>13148944.405985834</v>
      </c>
      <c r="BD101" s="110">
        <f t="shared" si="57"/>
        <v>-13561963.235809289</v>
      </c>
      <c r="BF101" s="110">
        <f t="shared" si="52"/>
        <v>-514571314.08680403</v>
      </c>
      <c r="BG101" t="str">
        <f t="shared" si="53"/>
        <v>-</v>
      </c>
      <c r="BI101" t="str">
        <f t="shared" si="50"/>
        <v>-</v>
      </c>
      <c r="BL101">
        <f t="shared" si="44"/>
        <v>98</v>
      </c>
      <c r="BM101" s="110">
        <f t="shared" si="45"/>
        <v>12677767.264861824</v>
      </c>
      <c r="BO101">
        <f>('SIP CALCULATOR'!$D$32/12)/100</f>
        <v>5.0000000000000001E-3</v>
      </c>
      <c r="BP101">
        <f t="shared" si="46"/>
        <v>62121.059597822939</v>
      </c>
      <c r="BQ101" s="110">
        <f t="shared" si="47"/>
        <v>12739888.324459648</v>
      </c>
    </row>
    <row r="102" spans="10:69" x14ac:dyDescent="0.3">
      <c r="N102">
        <f t="shared" si="37"/>
        <v>101</v>
      </c>
      <c r="O102" s="48">
        <f t="shared" si="58"/>
        <v>8837299818.5483856</v>
      </c>
      <c r="P102" s="3">
        <f t="shared" si="61"/>
        <v>656100000</v>
      </c>
      <c r="Q102">
        <f t="shared" si="38"/>
        <v>7216500000</v>
      </c>
      <c r="AD102" s="50">
        <f>$M$2*(((1+'Main Backend Calculation'!$M$4)^('Main Backend Calculation'!AH102)-1)/'Main Backend Calculation'!$M$4)*(1+$M$4)</f>
        <v>29303974.072030328</v>
      </c>
      <c r="AF102">
        <f t="shared" si="62"/>
        <v>4316389758.7849836</v>
      </c>
      <c r="AH102">
        <f t="shared" si="39"/>
        <v>101</v>
      </c>
      <c r="AI102" s="60">
        <f t="shared" si="36"/>
        <v>4345693732.8570137</v>
      </c>
      <c r="AM102" s="36">
        <f>IF('SIP CALCULATOR'!$E$6&gt;'Main Backend Calculation'!AM101,AM101+1,"")</f>
        <v>100</v>
      </c>
      <c r="AN102">
        <f t="shared" si="43"/>
        <v>29610499.545283683</v>
      </c>
      <c r="AO102" s="49">
        <f t="shared" si="40"/>
        <v>543833.63987023616</v>
      </c>
      <c r="AP102" s="49">
        <f t="shared" si="41"/>
        <v>30154333.18515392</v>
      </c>
      <c r="AQ102" s="66">
        <f>IF(AM102="","",('SIP CALCULATOR'!$E$7/12)*100)</f>
        <v>1.8366243333333334</v>
      </c>
      <c r="AR102" s="62">
        <f>IF(AM102="","",ROUND(IF(((AM102-1)/12)=0,'SIP CALCULATOR'!$E$4,IF(INT(((AM102-1)/12))-((AM102-1)/12)=0,AR101+('SIP CALCULATOR'!$E$5/100)*AR101,AR101)),2))</f>
        <v>117165.93</v>
      </c>
      <c r="AS102">
        <f t="shared" si="42"/>
        <v>10768226.520000003</v>
      </c>
      <c r="AY102">
        <f t="shared" si="48"/>
        <v>95</v>
      </c>
      <c r="AZ102">
        <f t="shared" si="49"/>
        <v>0</v>
      </c>
      <c r="BA102">
        <f t="shared" si="51"/>
        <v>95</v>
      </c>
      <c r="BB102" s="110">
        <f t="shared" si="56"/>
        <v>-1640997551.5329239</v>
      </c>
      <c r="BC102">
        <f>$BB$8*'SIP CALCULATOR'!$E$48/100</f>
        <v>13148944.405985834</v>
      </c>
      <c r="BD102" s="110">
        <f t="shared" si="57"/>
        <v>-13784554.13282425</v>
      </c>
      <c r="BF102" s="110">
        <f t="shared" si="52"/>
        <v>-528355868.21962827</v>
      </c>
      <c r="BG102" t="str">
        <f t="shared" si="53"/>
        <v>-</v>
      </c>
      <c r="BI102" t="str">
        <f t="shared" si="50"/>
        <v>-</v>
      </c>
      <c r="BL102">
        <f t="shared" si="44"/>
        <v>99</v>
      </c>
      <c r="BM102" s="110">
        <f t="shared" si="45"/>
        <v>12739888.324459648</v>
      </c>
      <c r="BO102">
        <f>('SIP CALCULATOR'!$D$32/12)/100</f>
        <v>5.0000000000000001E-3</v>
      </c>
      <c r="BP102">
        <f t="shared" si="46"/>
        <v>63062.44720607526</v>
      </c>
      <c r="BQ102" s="110">
        <f t="shared" si="47"/>
        <v>12802950.771665722</v>
      </c>
    </row>
    <row r="103" spans="10:69" x14ac:dyDescent="0.3">
      <c r="N103">
        <f t="shared" si="37"/>
        <v>102</v>
      </c>
      <c r="O103" s="48">
        <f t="shared" si="58"/>
        <v>9655707817.4254684</v>
      </c>
      <c r="P103" s="3">
        <f t="shared" si="61"/>
        <v>656100000</v>
      </c>
      <c r="Q103">
        <f t="shared" si="38"/>
        <v>7872600000</v>
      </c>
      <c r="AD103" s="50">
        <f>$M$2*(((1+'Main Backend Calculation'!$M$4)^('Main Backend Calculation'!AH103)-1)/'Main Backend Calculation'!$M$4)*(1+$M$4)</f>
        <v>29944014.614804268</v>
      </c>
      <c r="AF103">
        <f t="shared" si="62"/>
        <v>4316389758.7849836</v>
      </c>
      <c r="AH103">
        <f t="shared" si="39"/>
        <v>102</v>
      </c>
      <c r="AI103" s="60">
        <f t="shared" si="36"/>
        <v>4346333773.3997879</v>
      </c>
      <c r="AM103" s="36">
        <f>IF('SIP CALCULATOR'!$E$6&gt;'Main Backend Calculation'!AM102,AM102+1,"")</f>
        <v>101</v>
      </c>
      <c r="AN103">
        <f t="shared" si="43"/>
        <v>30271499.11515392</v>
      </c>
      <c r="AO103" s="49">
        <f t="shared" si="40"/>
        <v>555973.71881370153</v>
      </c>
      <c r="AP103" s="49">
        <f t="shared" si="41"/>
        <v>30827472.833967622</v>
      </c>
      <c r="AQ103" s="66">
        <f>IF(AM103="","",('SIP CALCULATOR'!$E$7/12)*100)</f>
        <v>1.8366243333333334</v>
      </c>
      <c r="AR103" s="62">
        <f>IF(AM103="","",ROUND(IF(((AM103-1)/12)=0,'SIP CALCULATOR'!$E$4,IF(INT(((AM103-1)/12))-((AM103-1)/12)=0,AR102+('SIP CALCULATOR'!$E$5/100)*AR102,AR102)),2))</f>
        <v>117165.93</v>
      </c>
      <c r="AS103">
        <f t="shared" si="42"/>
        <v>10885392.450000003</v>
      </c>
      <c r="AY103">
        <f t="shared" si="48"/>
        <v>96</v>
      </c>
      <c r="AZ103">
        <f t="shared" si="49"/>
        <v>0</v>
      </c>
      <c r="BA103">
        <f t="shared" si="51"/>
        <v>96</v>
      </c>
      <c r="BB103" s="110">
        <f t="shared" si="56"/>
        <v>-1667931050.071734</v>
      </c>
      <c r="BC103">
        <f>$BB$8*'SIP CALCULATOR'!$E$48/100</f>
        <v>13148944.405985834</v>
      </c>
      <c r="BD103" s="110">
        <f t="shared" si="57"/>
        <v>-14008999.953980999</v>
      </c>
      <c r="BF103" s="110">
        <f t="shared" si="52"/>
        <v>-542364868.17360926</v>
      </c>
      <c r="BG103" t="str">
        <f t="shared" si="53"/>
        <v>-</v>
      </c>
      <c r="BI103" t="str">
        <f t="shared" si="50"/>
        <v>-</v>
      </c>
      <c r="BL103">
        <f t="shared" si="44"/>
        <v>100</v>
      </c>
      <c r="BM103" s="110">
        <f t="shared" si="45"/>
        <v>12802950.771665722</v>
      </c>
      <c r="BO103">
        <f>('SIP CALCULATOR'!$D$32/12)/100</f>
        <v>5.0000000000000001E-3</v>
      </c>
      <c r="BP103">
        <f t="shared" si="46"/>
        <v>64014.753858328608</v>
      </c>
      <c r="BQ103" s="110">
        <f t="shared" si="47"/>
        <v>12866965.52552405</v>
      </c>
    </row>
    <row r="104" spans="10:69" x14ac:dyDescent="0.3">
      <c r="N104">
        <f t="shared" si="37"/>
        <v>103</v>
      </c>
      <c r="O104" s="48">
        <f t="shared" si="58"/>
        <v>10489146896.755873</v>
      </c>
      <c r="P104" s="3">
        <f t="shared" si="61"/>
        <v>656100000</v>
      </c>
      <c r="Q104">
        <f t="shared" si="38"/>
        <v>8528700000</v>
      </c>
      <c r="AD104" s="50">
        <f>$M$2*(((1+'Main Backend Calculation'!$M$4)^('Main Backend Calculation'!AH104)-1)/'Main Backend Calculation'!$M$4)*(1+$M$4)</f>
        <v>30595810.297929987</v>
      </c>
      <c r="AF104">
        <f t="shared" si="62"/>
        <v>4316389758.7849836</v>
      </c>
      <c r="AH104">
        <f t="shared" si="39"/>
        <v>103</v>
      </c>
      <c r="AI104" s="60">
        <f t="shared" si="36"/>
        <v>4346985569.0829134</v>
      </c>
      <c r="AM104" s="36">
        <f>IF('SIP CALCULATOR'!$E$6&gt;'Main Backend Calculation'!AM103,AM103+1,"")</f>
        <v>102</v>
      </c>
      <c r="AN104">
        <f t="shared" si="43"/>
        <v>30944638.763967622</v>
      </c>
      <c r="AO104" s="49">
        <f t="shared" si="40"/>
        <v>568336.76540112856</v>
      </c>
      <c r="AP104" s="49">
        <f t="shared" si="41"/>
        <v>31512975.529368751</v>
      </c>
      <c r="AQ104" s="66">
        <f>IF(AM104="","",('SIP CALCULATOR'!$E$7/12)*100)</f>
        <v>1.8366243333333334</v>
      </c>
      <c r="AR104" s="62">
        <f>IF(AM104="","",ROUND(IF(((AM104-1)/12)=0,'SIP CALCULATOR'!$E$4,IF(INT(((AM104-1)/12))-((AM104-1)/12)=0,AR103+('SIP CALCULATOR'!$E$5/100)*AR103,AR103)),2))</f>
        <v>117165.93</v>
      </c>
      <c r="AS104">
        <f t="shared" si="42"/>
        <v>11002558.380000003</v>
      </c>
      <c r="AY104">
        <f t="shared" si="48"/>
        <v>97</v>
      </c>
      <c r="AZ104">
        <f t="shared" si="49"/>
        <v>0</v>
      </c>
      <c r="BA104">
        <f t="shared" si="51"/>
        <v>97</v>
      </c>
      <c r="BB104" s="110">
        <f t="shared" si="56"/>
        <v>-1695088994.4317007</v>
      </c>
      <c r="BC104">
        <f>$BB$8*'SIP CALCULATOR'!$E$48/100</f>
        <v>13148944.405985834</v>
      </c>
      <c r="BD104" s="110">
        <f t="shared" si="57"/>
        <v>-14235316.156980721</v>
      </c>
      <c r="BF104" s="110">
        <f t="shared" si="52"/>
        <v>-556600184.33059001</v>
      </c>
      <c r="BG104" t="str">
        <f t="shared" si="53"/>
        <v>-</v>
      </c>
      <c r="BI104" t="str">
        <f t="shared" si="50"/>
        <v>-</v>
      </c>
      <c r="BL104">
        <f t="shared" si="44"/>
        <v>101</v>
      </c>
      <c r="BM104" s="110">
        <f t="shared" si="45"/>
        <v>12866965.52552405</v>
      </c>
      <c r="BO104">
        <f>('SIP CALCULATOR'!$D$32/12)/100</f>
        <v>5.0000000000000001E-3</v>
      </c>
      <c r="BP104">
        <f t="shared" si="46"/>
        <v>64978.175903896459</v>
      </c>
      <c r="BQ104" s="110">
        <f t="shared" si="47"/>
        <v>12931943.701427946</v>
      </c>
    </row>
    <row r="105" spans="10:69" x14ac:dyDescent="0.3">
      <c r="N105">
        <f t="shared" si="37"/>
        <v>104</v>
      </c>
      <c r="O105" s="48">
        <f t="shared" si="58"/>
        <v>11337893121.020769</v>
      </c>
      <c r="P105" s="3">
        <f t="shared" si="61"/>
        <v>656100000</v>
      </c>
      <c r="Q105">
        <f t="shared" si="38"/>
        <v>9184800000</v>
      </c>
      <c r="AD105" s="50">
        <f>$M$2*(((1+'Main Backend Calculation'!$M$4)^('Main Backend Calculation'!AH105)-1)/'Main Backend Calculation'!$M$4)*(1+$M$4)</f>
        <v>31259577.019175615</v>
      </c>
      <c r="AF105">
        <f t="shared" si="62"/>
        <v>4316389758.7849836</v>
      </c>
      <c r="AH105">
        <f t="shared" si="39"/>
        <v>104</v>
      </c>
      <c r="AI105" s="60">
        <f t="shared" si="36"/>
        <v>4347649335.8041592</v>
      </c>
      <c r="AM105" s="36">
        <f>IF('SIP CALCULATOR'!$E$6&gt;'Main Backend Calculation'!AM104,AM104+1,"")</f>
        <v>103</v>
      </c>
      <c r="AN105">
        <f t="shared" si="43"/>
        <v>31630141.45936875</v>
      </c>
      <c r="AO105" s="49">
        <f t="shared" si="40"/>
        <v>580926.87471052166</v>
      </c>
      <c r="AP105" s="49">
        <f t="shared" si="41"/>
        <v>32211068.334079273</v>
      </c>
      <c r="AQ105" s="66">
        <f>IF(AM105="","",('SIP CALCULATOR'!$E$7/12)*100)</f>
        <v>1.8366243333333334</v>
      </c>
      <c r="AR105" s="62">
        <f>IF(AM105="","",ROUND(IF(((AM105-1)/12)=0,'SIP CALCULATOR'!$E$4,IF(INT(((AM105-1)/12))-((AM105-1)/12)=0,AR104+('SIP CALCULATOR'!$E$5/100)*AR104,AR104)),2))</f>
        <v>117165.93</v>
      </c>
      <c r="AS105">
        <f t="shared" si="42"/>
        <v>11119724.310000002</v>
      </c>
      <c r="AY105">
        <f t="shared" si="48"/>
        <v>98</v>
      </c>
      <c r="AZ105">
        <f t="shared" si="49"/>
        <v>0</v>
      </c>
      <c r="BA105">
        <f t="shared" si="51"/>
        <v>98</v>
      </c>
      <c r="BB105" s="110">
        <f t="shared" si="56"/>
        <v>-1722473254.9946673</v>
      </c>
      <c r="BC105">
        <f>$BB$8*'SIP CALCULATOR'!$E$48/100</f>
        <v>13148944.405985834</v>
      </c>
      <c r="BD105" s="110">
        <f t="shared" si="57"/>
        <v>-14463518.328338776</v>
      </c>
      <c r="BF105" s="110">
        <f t="shared" si="52"/>
        <v>-571063702.65892875</v>
      </c>
      <c r="BG105" t="str">
        <f t="shared" si="53"/>
        <v>-</v>
      </c>
      <c r="BI105" t="str">
        <f t="shared" si="50"/>
        <v>-</v>
      </c>
      <c r="BL105">
        <f t="shared" si="44"/>
        <v>102</v>
      </c>
      <c r="BM105" s="110">
        <f t="shared" si="45"/>
        <v>12931943.701427946</v>
      </c>
      <c r="BO105">
        <f>('SIP CALCULATOR'!$D$32/12)/100</f>
        <v>5.0000000000000001E-3</v>
      </c>
      <c r="BP105">
        <f t="shared" si="46"/>
        <v>65952.912877282535</v>
      </c>
      <c r="BQ105" s="110">
        <f t="shared" si="47"/>
        <v>12997896.614305228</v>
      </c>
    </row>
    <row r="106" spans="10:69" x14ac:dyDescent="0.3">
      <c r="N106">
        <f t="shared" si="37"/>
        <v>105</v>
      </c>
      <c r="O106" s="48">
        <f t="shared" si="58"/>
        <v>12202227624.968763</v>
      </c>
      <c r="P106" s="3">
        <f t="shared" si="61"/>
        <v>656100000</v>
      </c>
      <c r="Q106">
        <f t="shared" si="38"/>
        <v>9840900000</v>
      </c>
      <c r="AD106" s="50">
        <f>$M$2*(((1+'Main Backend Calculation'!$M$4)^('Main Backend Calculation'!AH106)-1)/'Main Backend Calculation'!$M$4)*(1+$M$4)</f>
        <v>31935534.6415402</v>
      </c>
      <c r="AF106">
        <f t="shared" si="62"/>
        <v>4316389758.7849836</v>
      </c>
      <c r="AH106">
        <f t="shared" si="39"/>
        <v>105</v>
      </c>
      <c r="AI106" s="60">
        <f t="shared" si="36"/>
        <v>4348325293.4265242</v>
      </c>
      <c r="AM106" s="36">
        <f>IF('SIP CALCULATOR'!$E$6&gt;'Main Backend Calculation'!AM105,AM105+1,"")</f>
        <v>104</v>
      </c>
      <c r="AN106">
        <f t="shared" si="43"/>
        <v>32328234.264079273</v>
      </c>
      <c r="AO106" s="49">
        <f t="shared" si="40"/>
        <v>593748.21703108423</v>
      </c>
      <c r="AP106" s="49">
        <f t="shared" si="41"/>
        <v>32921982.481110357</v>
      </c>
      <c r="AQ106" s="66">
        <f>IF(AM106="","",('SIP CALCULATOR'!$E$7/12)*100)</f>
        <v>1.8366243333333334</v>
      </c>
      <c r="AR106" s="62">
        <f>IF(AM106="","",ROUND(IF(((AM106-1)/12)=0,'SIP CALCULATOR'!$E$4,IF(INT(((AM106-1)/12))-((AM106-1)/12)=0,AR105+('SIP CALCULATOR'!$E$5/100)*AR105,AR105)),2))</f>
        <v>117165.93</v>
      </c>
      <c r="AS106">
        <f t="shared" si="42"/>
        <v>11236890.240000002</v>
      </c>
      <c r="AY106">
        <f t="shared" si="48"/>
        <v>99</v>
      </c>
      <c r="AZ106">
        <f t="shared" si="49"/>
        <v>0</v>
      </c>
      <c r="BA106">
        <f t="shared" si="51"/>
        <v>99</v>
      </c>
      <c r="BB106" s="110">
        <f t="shared" si="56"/>
        <v>-1750085717.728992</v>
      </c>
      <c r="BC106">
        <f>$BB$8*'SIP CALCULATOR'!$E$48/100</f>
        <v>13148944.405985834</v>
      </c>
      <c r="BD106" s="110">
        <f t="shared" si="57"/>
        <v>-14693622.184458148</v>
      </c>
      <c r="BF106" s="110">
        <f t="shared" si="52"/>
        <v>-585757324.84338689</v>
      </c>
      <c r="BG106" t="str">
        <f t="shared" si="53"/>
        <v>-</v>
      </c>
      <c r="BI106" t="str">
        <f t="shared" si="50"/>
        <v>-</v>
      </c>
      <c r="BL106">
        <f t="shared" si="44"/>
        <v>103</v>
      </c>
      <c r="BM106" s="110">
        <f t="shared" si="45"/>
        <v>12997896.614305228</v>
      </c>
      <c r="BO106">
        <f>('SIP CALCULATOR'!$D$32/12)/100</f>
        <v>5.0000000000000001E-3</v>
      </c>
      <c r="BP106">
        <f t="shared" si="46"/>
        <v>66939.16756367193</v>
      </c>
      <c r="BQ106" s="110">
        <f t="shared" si="47"/>
        <v>13064835.781868899</v>
      </c>
    </row>
    <row r="107" spans="10:69" x14ac:dyDescent="0.3">
      <c r="N107">
        <f t="shared" si="37"/>
        <v>106</v>
      </c>
      <c r="O107" s="48">
        <f t="shared" si="58"/>
        <v>13082436706.737661</v>
      </c>
      <c r="P107" s="3">
        <f t="shared" si="61"/>
        <v>656100000</v>
      </c>
      <c r="Q107">
        <f t="shared" si="38"/>
        <v>10497000000</v>
      </c>
      <c r="AD107" s="50">
        <f>$M$2*(((1+'Main Backend Calculation'!$M$4)^('Main Backend Calculation'!AH107)-1)/'Main Backend Calculation'!$M$4)*(1+$M$4)</f>
        <v>32623907.066080168</v>
      </c>
      <c r="AF107">
        <f t="shared" si="62"/>
        <v>4316389758.7849836</v>
      </c>
      <c r="AH107">
        <f t="shared" si="39"/>
        <v>106</v>
      </c>
      <c r="AI107" s="60">
        <f t="shared" si="36"/>
        <v>4349013665.8510637</v>
      </c>
      <c r="AM107" s="36">
        <f>IF('SIP CALCULATOR'!$E$6&gt;'Main Backend Calculation'!AM106,AM106+1,"")</f>
        <v>105</v>
      </c>
      <c r="AN107">
        <f t="shared" si="43"/>
        <v>33039148.411110356</v>
      </c>
      <c r="AO107" s="49">
        <f t="shared" si="40"/>
        <v>606805.03924456623</v>
      </c>
      <c r="AP107" s="49">
        <f t="shared" si="41"/>
        <v>33645953.450354926</v>
      </c>
      <c r="AQ107" s="66">
        <f>IF(AM107="","",('SIP CALCULATOR'!$E$7/12)*100)</f>
        <v>1.8366243333333334</v>
      </c>
      <c r="AR107" s="62">
        <f>IF(AM107="","",ROUND(IF(((AM107-1)/12)=0,'SIP CALCULATOR'!$E$4,IF(INT(((AM107-1)/12))-((AM107-1)/12)=0,AR106+('SIP CALCULATOR'!$E$5/100)*AR106,AR106)),2))</f>
        <v>117165.93</v>
      </c>
      <c r="AS107">
        <f t="shared" si="42"/>
        <v>11354056.170000002</v>
      </c>
      <c r="AY107">
        <f t="shared" si="48"/>
        <v>100</v>
      </c>
      <c r="AZ107">
        <f t="shared" si="49"/>
        <v>0</v>
      </c>
      <c r="BA107">
        <f t="shared" si="51"/>
        <v>100</v>
      </c>
      <c r="BB107" s="110">
        <f t="shared" si="56"/>
        <v>-1777928284.3194361</v>
      </c>
      <c r="BC107">
        <f>$BB$8*'SIP CALCULATOR'!$E$48/100</f>
        <v>13148944.405985834</v>
      </c>
      <c r="BD107" s="110">
        <f t="shared" si="57"/>
        <v>-14925643.57271185</v>
      </c>
      <c r="BF107" s="110">
        <f t="shared" si="52"/>
        <v>-600682968.41609871</v>
      </c>
      <c r="BG107" t="str">
        <f t="shared" si="53"/>
        <v>-</v>
      </c>
      <c r="BI107" t="str">
        <f t="shared" si="50"/>
        <v>-</v>
      </c>
      <c r="BL107">
        <f t="shared" si="44"/>
        <v>104</v>
      </c>
      <c r="BM107" s="110">
        <f t="shared" si="45"/>
        <v>13064835.781868899</v>
      </c>
      <c r="BO107">
        <f>('SIP CALCULATOR'!$D$32/12)/100</f>
        <v>5.0000000000000001E-3</v>
      </c>
      <c r="BP107">
        <f t="shared" si="46"/>
        <v>67937.146065718276</v>
      </c>
      <c r="BQ107" s="110">
        <f t="shared" si="47"/>
        <v>13132772.927934617</v>
      </c>
    </row>
    <row r="108" spans="10:69" x14ac:dyDescent="0.3">
      <c r="J108">
        <f>12</f>
        <v>12</v>
      </c>
      <c r="K108">
        <f>1</f>
        <v>1</v>
      </c>
      <c r="L108">
        <f>J108*K108</f>
        <v>12</v>
      </c>
      <c r="N108">
        <f t="shared" si="37"/>
        <v>107</v>
      </c>
      <c r="O108" s="48">
        <f t="shared" si="58"/>
        <v>13978811922.686537</v>
      </c>
      <c r="P108" s="3">
        <f t="shared" si="61"/>
        <v>656100000</v>
      </c>
      <c r="Q108">
        <f t="shared" si="38"/>
        <v>11153100000</v>
      </c>
      <c r="AD108" s="50">
        <f>$M$2*(((1+'Main Backend Calculation'!$M$4)^('Main Backend Calculation'!AH108)-1)/'Main Backend Calculation'!$M$4)*(1+$M$4)</f>
        <v>33324922.306073178</v>
      </c>
      <c r="AF108">
        <f t="shared" si="62"/>
        <v>4316389758.7849836</v>
      </c>
      <c r="AH108">
        <f t="shared" si="39"/>
        <v>107</v>
      </c>
      <c r="AI108" s="60">
        <f t="shared" si="36"/>
        <v>4349714681.0910568</v>
      </c>
      <c r="AM108" s="36">
        <f>IF('SIP CALCULATOR'!$E$6&gt;'Main Backend Calculation'!AM107,AM107+1,"")</f>
        <v>106</v>
      </c>
      <c r="AN108">
        <f t="shared" si="43"/>
        <v>33763119.380354926</v>
      </c>
      <c r="AO108" s="49">
        <f t="shared" si="40"/>
        <v>620101.66623198113</v>
      </c>
      <c r="AP108" s="49">
        <f t="shared" si="41"/>
        <v>34383221.046586908</v>
      </c>
      <c r="AQ108" s="66">
        <f>IF(AM108="","",('SIP CALCULATOR'!$E$7/12)*100)</f>
        <v>1.8366243333333334</v>
      </c>
      <c r="AR108" s="62">
        <f>IF(AM108="","",ROUND(IF(((AM108-1)/12)=0,'SIP CALCULATOR'!$E$4,IF(INT(((AM108-1)/12))-((AM108-1)/12)=0,AR107+('SIP CALCULATOR'!$E$5/100)*AR107,AR107)),2))</f>
        <v>117165.93</v>
      </c>
      <c r="AS108">
        <f t="shared" si="42"/>
        <v>11471222.100000001</v>
      </c>
      <c r="AY108">
        <f t="shared" si="48"/>
        <v>101</v>
      </c>
      <c r="AZ108">
        <f t="shared" si="49"/>
        <v>0</v>
      </c>
      <c r="BA108">
        <f t="shared" si="51"/>
        <v>101</v>
      </c>
      <c r="BB108" s="110">
        <f t="shared" si="56"/>
        <v>-1806002872.2981339</v>
      </c>
      <c r="BC108">
        <f>$BB$8*'SIP CALCULATOR'!$E$48/100</f>
        <v>13148944.405985834</v>
      </c>
      <c r="BD108" s="110">
        <f t="shared" si="57"/>
        <v>-15159598.472534332</v>
      </c>
      <c r="BF108" s="110">
        <f t="shared" si="52"/>
        <v>-615842566.88863301</v>
      </c>
      <c r="BG108" t="str">
        <f t="shared" si="53"/>
        <v>-</v>
      </c>
      <c r="BI108" t="str">
        <f t="shared" si="50"/>
        <v>-</v>
      </c>
      <c r="BL108">
        <f t="shared" si="44"/>
        <v>105</v>
      </c>
      <c r="BM108" s="110">
        <f t="shared" si="45"/>
        <v>13132772.927934617</v>
      </c>
      <c r="BO108">
        <f>('SIP CALCULATOR'!$D$32/12)/100</f>
        <v>5.0000000000000001E-3</v>
      </c>
      <c r="BP108">
        <f t="shared" si="46"/>
        <v>68947.05787165674</v>
      </c>
      <c r="BQ108" s="110">
        <f t="shared" si="47"/>
        <v>13201719.985806273</v>
      </c>
    </row>
    <row r="109" spans="10:69" x14ac:dyDescent="0.3">
      <c r="J109">
        <f>12</f>
        <v>12</v>
      </c>
      <c r="K109">
        <f>K108+1</f>
        <v>2</v>
      </c>
      <c r="L109">
        <f>J109*K109</f>
        <v>24</v>
      </c>
      <c r="N109">
        <f t="shared" si="37"/>
        <v>108</v>
      </c>
      <c r="O109" s="48">
        <f t="shared" si="58"/>
        <v>14891650183.9695</v>
      </c>
      <c r="P109" s="3">
        <f t="shared" si="61"/>
        <v>656100000</v>
      </c>
      <c r="Q109">
        <f t="shared" si="38"/>
        <v>11809200000</v>
      </c>
      <c r="AD109" s="50">
        <f>$M$2*(((1+'Main Backend Calculation'!$M$4)^('Main Backend Calculation'!AH109)-1)/'Main Backend Calculation'!$M$4)*(1+$M$4)</f>
        <v>34038812.562544286</v>
      </c>
      <c r="AF109">
        <f t="shared" si="62"/>
        <v>4316389758.7849836</v>
      </c>
      <c r="AH109">
        <f t="shared" si="39"/>
        <v>108</v>
      </c>
      <c r="AI109" s="60">
        <f t="shared" si="36"/>
        <v>4350428571.3475275</v>
      </c>
      <c r="AM109" s="36">
        <f>IF('SIP CALCULATOR'!$E$6&gt;'Main Backend Calculation'!AM108,AM108+1,"")</f>
        <v>107</v>
      </c>
      <c r="AN109">
        <f t="shared" si="43"/>
        <v>34500386.976586908</v>
      </c>
      <c r="AO109" s="49">
        <f t="shared" si="40"/>
        <v>633642.50230615947</v>
      </c>
      <c r="AP109" s="49">
        <f t="shared" si="41"/>
        <v>35134029.478893064</v>
      </c>
      <c r="AQ109" s="66">
        <f>IF(AM109="","",('SIP CALCULATOR'!$E$7/12)*100)</f>
        <v>1.8366243333333334</v>
      </c>
      <c r="AR109" s="62">
        <f>IF(AM109="","",ROUND(IF(((AM109-1)/12)=0,'SIP CALCULATOR'!$E$4,IF(INT(((AM109-1)/12))-((AM109-1)/12)=0,AR108+('SIP CALCULATOR'!$E$5/100)*AR108,AR108)),2))</f>
        <v>117165.93</v>
      </c>
      <c r="AS109">
        <f t="shared" si="42"/>
        <v>11588388.030000001</v>
      </c>
      <c r="AY109">
        <f t="shared" si="48"/>
        <v>102</v>
      </c>
      <c r="AZ109">
        <f t="shared" si="49"/>
        <v>0</v>
      </c>
      <c r="BA109">
        <f t="shared" si="51"/>
        <v>102</v>
      </c>
      <c r="BB109" s="110">
        <f t="shared" si="56"/>
        <v>-1834311415.1766541</v>
      </c>
      <c r="BC109">
        <f>$BB$8*'SIP CALCULATOR'!$E$48/100</f>
        <v>13148944.405985834</v>
      </c>
      <c r="BD109" s="110">
        <f t="shared" si="57"/>
        <v>-15395502.996522</v>
      </c>
      <c r="BF109" s="110">
        <f t="shared" si="52"/>
        <v>-631238069.88515496</v>
      </c>
      <c r="BG109" t="str">
        <f t="shared" si="53"/>
        <v>-</v>
      </c>
      <c r="BI109" t="str">
        <f t="shared" si="50"/>
        <v>-</v>
      </c>
      <c r="BL109">
        <f t="shared" si="44"/>
        <v>106</v>
      </c>
      <c r="BM109" s="110">
        <f t="shared" si="45"/>
        <v>13201719.985806273</v>
      </c>
      <c r="BO109">
        <f>('SIP CALCULATOR'!$D$32/12)/100</f>
        <v>5.0000000000000001E-3</v>
      </c>
      <c r="BP109">
        <f t="shared" si="46"/>
        <v>69969.115924773243</v>
      </c>
      <c r="BQ109" s="110">
        <f t="shared" si="47"/>
        <v>13271689.101731047</v>
      </c>
    </row>
    <row r="110" spans="10:69" x14ac:dyDescent="0.3">
      <c r="J110">
        <f>12</f>
        <v>12</v>
      </c>
      <c r="K110">
        <f t="shared" ref="K110:K167" si="63">K109+1</f>
        <v>3</v>
      </c>
      <c r="L110">
        <f t="shared" ref="L110:L167" si="64">J110*K110</f>
        <v>36</v>
      </c>
      <c r="N110">
        <f t="shared" si="37"/>
        <v>109</v>
      </c>
      <c r="O110" s="48">
        <f t="shared" si="58"/>
        <v>17133453854.883162</v>
      </c>
      <c r="P110" s="3">
        <f>$P$109+($P$109*$M$5)</f>
        <v>1968300000</v>
      </c>
      <c r="Q110">
        <f t="shared" si="38"/>
        <v>13777500000</v>
      </c>
      <c r="AD110" s="50">
        <f>$M$2*(((1+'Main Backend Calculation'!$M$4)^('Main Backend Calculation'!AH110)-1)/'Main Backend Calculation'!$M$4)*(1+$M$4)</f>
        <v>34765814.301179022</v>
      </c>
      <c r="AF110">
        <f>$AK$11*(((1+$M$4)^($AH$11)-1)/$AC$3)*(1+$AC$3)</f>
        <v>14523297054.751032</v>
      </c>
      <c r="AH110">
        <f t="shared" si="39"/>
        <v>109</v>
      </c>
      <c r="AI110" s="60">
        <f t="shared" si="36"/>
        <v>14558062869.052212</v>
      </c>
      <c r="AK110">
        <v>12</v>
      </c>
      <c r="AM110" s="36">
        <f>IF('SIP CALCULATOR'!$E$6&gt;'Main Backend Calculation'!AM109,AM109+1,"")</f>
        <v>108</v>
      </c>
      <c r="AN110">
        <f t="shared" si="43"/>
        <v>35251195.408893064</v>
      </c>
      <c r="AO110" s="49">
        <f t="shared" si="40"/>
        <v>647432.03267061291</v>
      </c>
      <c r="AP110" s="49">
        <f t="shared" si="41"/>
        <v>35898627.441563673</v>
      </c>
      <c r="AQ110" s="66">
        <f>IF(AM110="","",('SIP CALCULATOR'!$E$7/12)*100)</f>
        <v>1.8366243333333334</v>
      </c>
      <c r="AR110" s="62">
        <f>IF(AM110="","",ROUND(IF(((AM110-1)/12)=0,'SIP CALCULATOR'!$E$4,IF(INT(((AM110-1)/12))-((AM110-1)/12)=0,AR109+('SIP CALCULATOR'!$E$5/100)*AR109,AR109)),2))</f>
        <v>117165.93</v>
      </c>
      <c r="AS110">
        <f t="shared" si="42"/>
        <v>11705553.960000001</v>
      </c>
      <c r="AY110">
        <f t="shared" si="48"/>
        <v>103</v>
      </c>
      <c r="AZ110">
        <f t="shared" si="49"/>
        <v>0</v>
      </c>
      <c r="BA110">
        <f t="shared" si="51"/>
        <v>103</v>
      </c>
      <c r="BB110" s="110">
        <f t="shared" si="56"/>
        <v>-1862855862.5791619</v>
      </c>
      <c r="BC110">
        <f>$BB$8*'SIP CALCULATOR'!$E$48/100</f>
        <v>13148944.405985834</v>
      </c>
      <c r="BD110" s="110">
        <f t="shared" si="57"/>
        <v>-15633373.391542897</v>
      </c>
      <c r="BF110" s="110">
        <f t="shared" si="52"/>
        <v>-646871443.27669787</v>
      </c>
      <c r="BG110" t="str">
        <f t="shared" si="53"/>
        <v>-</v>
      </c>
      <c r="BI110" t="str">
        <f t="shared" si="50"/>
        <v>-</v>
      </c>
      <c r="BL110">
        <f t="shared" si="44"/>
        <v>107</v>
      </c>
      <c r="BM110" s="110">
        <f t="shared" si="45"/>
        <v>13271689.101731047</v>
      </c>
      <c r="BO110">
        <f>('SIP CALCULATOR'!$D$32/12)/100</f>
        <v>5.0000000000000001E-3</v>
      </c>
      <c r="BP110">
        <f t="shared" si="46"/>
        <v>71003.5366942611</v>
      </c>
      <c r="BQ110" s="110">
        <f t="shared" si="47"/>
        <v>13342692.638425307</v>
      </c>
    </row>
    <row r="111" spans="10:69" x14ac:dyDescent="0.3">
      <c r="J111">
        <f>12</f>
        <v>12</v>
      </c>
      <c r="K111">
        <f t="shared" si="63"/>
        <v>4</v>
      </c>
      <c r="L111">
        <f t="shared" si="64"/>
        <v>48</v>
      </c>
      <c r="N111">
        <f t="shared" si="37"/>
        <v>110</v>
      </c>
      <c r="O111" s="48">
        <f t="shared" si="58"/>
        <v>19416431037.522385</v>
      </c>
      <c r="P111" s="3">
        <f t="shared" ref="P111:P121" si="65">$P$109+($P$109*$M$5)</f>
        <v>1968300000</v>
      </c>
      <c r="Q111">
        <f t="shared" si="38"/>
        <v>15745800000</v>
      </c>
      <c r="AD111" s="50">
        <f>$M$2*(((1+'Main Backend Calculation'!$M$4)^('Main Backend Calculation'!AH111)-1)/'Main Backend Calculation'!$M$4)*(1+$M$4)</f>
        <v>35506168.330649301</v>
      </c>
      <c r="AF111">
        <f t="shared" ref="AF111:AF121" si="66">$AK$11*(((1+$M$4)^($AH$11)-1)/$AC$3)*(1+$AC$3)</f>
        <v>14523297054.751032</v>
      </c>
      <c r="AH111">
        <f t="shared" si="39"/>
        <v>110</v>
      </c>
      <c r="AI111" s="60">
        <f t="shared" si="36"/>
        <v>14558803223.08168</v>
      </c>
      <c r="AK111">
        <v>24</v>
      </c>
      <c r="AM111" s="36">
        <f>IF('SIP CALCULATOR'!$E$6&gt;'Main Backend Calculation'!AM110,AM110+1,"")</f>
        <v>109</v>
      </c>
      <c r="AN111">
        <f t="shared" si="43"/>
        <v>36018136.691563673</v>
      </c>
      <c r="AO111" s="49">
        <f t="shared" si="40"/>
        <v>661517.86289052013</v>
      </c>
      <c r="AP111" s="49">
        <f t="shared" si="41"/>
        <v>36679654.554454193</v>
      </c>
      <c r="AQ111" s="66">
        <f>IF(AM111="","",('SIP CALCULATOR'!$E$7/12)*100)</f>
        <v>1.8366243333333334</v>
      </c>
      <c r="AR111" s="62">
        <f>IF(AM111="","",ROUND(IF(((AM111-1)/12)=0,'SIP CALCULATOR'!$E$4,IF(INT(((AM111-1)/12))-((AM111-1)/12)=0,AR110+('SIP CALCULATOR'!$E$5/100)*AR110,AR110)),2))</f>
        <v>119509.25</v>
      </c>
      <c r="AS111">
        <f t="shared" si="42"/>
        <v>11825063.210000001</v>
      </c>
      <c r="AY111">
        <f t="shared" si="48"/>
        <v>104</v>
      </c>
      <c r="AZ111">
        <f t="shared" si="49"/>
        <v>0</v>
      </c>
      <c r="BA111">
        <f t="shared" si="51"/>
        <v>104</v>
      </c>
      <c r="BB111" s="110">
        <f t="shared" si="56"/>
        <v>-1891638180.3766906</v>
      </c>
      <c r="BC111">
        <f>$BB$8*'SIP CALCULATOR'!$E$48/100</f>
        <v>13148944.405985834</v>
      </c>
      <c r="BD111" s="110">
        <f t="shared" si="57"/>
        <v>-15873226.039855637</v>
      </c>
      <c r="BF111" s="110">
        <f t="shared" si="52"/>
        <v>-662744669.31655347</v>
      </c>
      <c r="BG111" t="str">
        <f t="shared" si="53"/>
        <v>-</v>
      </c>
      <c r="BI111" t="str">
        <f t="shared" si="50"/>
        <v>-</v>
      </c>
      <c r="BL111">
        <f t="shared" si="44"/>
        <v>108</v>
      </c>
      <c r="BM111" s="110">
        <f t="shared" si="45"/>
        <v>13342692.638425307</v>
      </c>
      <c r="BO111">
        <f>('SIP CALCULATOR'!$D$32/12)/100</f>
        <v>5.0000000000000001E-3</v>
      </c>
      <c r="BP111">
        <f t="shared" si="46"/>
        <v>72050.540247496669</v>
      </c>
      <c r="BQ111" s="110">
        <f t="shared" si="47"/>
        <v>13414743.178672804</v>
      </c>
    </row>
    <row r="112" spans="10:69" x14ac:dyDescent="0.3">
      <c r="J112">
        <f>12</f>
        <v>12</v>
      </c>
      <c r="K112">
        <f t="shared" si="63"/>
        <v>5</v>
      </c>
      <c r="L112">
        <f t="shared" si="64"/>
        <v>60</v>
      </c>
      <c r="N112">
        <f t="shared" si="37"/>
        <v>111</v>
      </c>
      <c r="O112" s="48">
        <f t="shared" si="58"/>
        <v>21741337934.622406</v>
      </c>
      <c r="P112" s="3">
        <f t="shared" si="65"/>
        <v>1968300000</v>
      </c>
      <c r="Q112">
        <f t="shared" si="38"/>
        <v>17714100000</v>
      </c>
      <c r="AD112" s="50">
        <f>$M$2*(((1+'Main Backend Calculation'!$M$4)^('Main Backend Calculation'!AH112)-1)/'Main Backend Calculation'!$M$4)*(1+$M$4)</f>
        <v>36260119.882377625</v>
      </c>
      <c r="AF112">
        <f t="shared" si="66"/>
        <v>14523297054.751032</v>
      </c>
      <c r="AH112">
        <f t="shared" si="39"/>
        <v>111</v>
      </c>
      <c r="AI112" s="60">
        <f t="shared" si="36"/>
        <v>14559557174.63341</v>
      </c>
      <c r="AK112">
        <v>36</v>
      </c>
      <c r="AM112" s="36">
        <f>IF('SIP CALCULATOR'!$E$6&gt;'Main Backend Calculation'!AM111,AM111+1,"")</f>
        <v>110</v>
      </c>
      <c r="AN112">
        <f t="shared" si="43"/>
        <v>36799163.804454193</v>
      </c>
      <c r="AO112" s="49">
        <f t="shared" si="40"/>
        <v>675862.39689579816</v>
      </c>
      <c r="AP112" s="49">
        <f t="shared" si="41"/>
        <v>37475026.201349989</v>
      </c>
      <c r="AQ112" s="66">
        <f>IF(AM112="","",('SIP CALCULATOR'!$E$7/12)*100)</f>
        <v>1.8366243333333334</v>
      </c>
      <c r="AR112" s="62">
        <f>IF(AM112="","",ROUND(IF(((AM112-1)/12)=0,'SIP CALCULATOR'!$E$4,IF(INT(((AM112-1)/12))-((AM112-1)/12)=0,AR111+('SIP CALCULATOR'!$E$5/100)*AR111,AR111)),2))</f>
        <v>119509.25</v>
      </c>
      <c r="AS112">
        <f t="shared" si="42"/>
        <v>11944572.460000001</v>
      </c>
      <c r="AY112">
        <f t="shared" si="48"/>
        <v>105</v>
      </c>
      <c r="AZ112">
        <f t="shared" si="49"/>
        <v>0</v>
      </c>
      <c r="BA112">
        <f t="shared" si="51"/>
        <v>105</v>
      </c>
      <c r="BB112" s="110">
        <f t="shared" si="56"/>
        <v>-1920660350.8225322</v>
      </c>
      <c r="BC112">
        <f>$BB$8*'SIP CALCULATOR'!$E$48/100</f>
        <v>13148944.405985834</v>
      </c>
      <c r="BD112" s="110">
        <f t="shared" si="57"/>
        <v>-16115077.46023765</v>
      </c>
      <c r="BF112" s="110">
        <f t="shared" si="52"/>
        <v>-678859746.7767911</v>
      </c>
      <c r="BG112" t="str">
        <f t="shared" si="53"/>
        <v>-</v>
      </c>
      <c r="BI112" t="str">
        <f t="shared" si="50"/>
        <v>-</v>
      </c>
      <c r="BL112">
        <f t="shared" si="44"/>
        <v>109</v>
      </c>
      <c r="BM112" s="110">
        <f t="shared" si="45"/>
        <v>13414743.178672804</v>
      </c>
      <c r="BO112">
        <f>('SIP CALCULATOR'!$D$32/12)/100</f>
        <v>5.0000000000000001E-3</v>
      </c>
      <c r="BP112">
        <f t="shared" si="46"/>
        <v>73110.350323766776</v>
      </c>
      <c r="BQ112" s="110">
        <f t="shared" si="47"/>
        <v>13487853.52899657</v>
      </c>
    </row>
    <row r="113" spans="10:69" x14ac:dyDescent="0.3">
      <c r="J113">
        <f>12</f>
        <v>12</v>
      </c>
      <c r="K113">
        <f t="shared" si="63"/>
        <v>6</v>
      </c>
      <c r="L113">
        <f t="shared" si="64"/>
        <v>72</v>
      </c>
      <c r="N113">
        <f t="shared" si="37"/>
        <v>112</v>
      </c>
      <c r="O113" s="48">
        <f t="shared" si="58"/>
        <v>24108944637.521912</v>
      </c>
      <c r="P113" s="3">
        <f t="shared" si="65"/>
        <v>1968300000</v>
      </c>
      <c r="Q113">
        <f t="shared" si="38"/>
        <v>19682400000</v>
      </c>
      <c r="AD113" s="50">
        <f>$M$2*(((1+'Main Backend Calculation'!$M$4)^('Main Backend Calculation'!AH113)-1)/'Main Backend Calculation'!$M$4)*(1+$M$4)</f>
        <v>37027918.69176656</v>
      </c>
      <c r="AF113">
        <f t="shared" si="66"/>
        <v>14523297054.751032</v>
      </c>
      <c r="AH113">
        <f t="shared" si="39"/>
        <v>112</v>
      </c>
      <c r="AI113" s="60">
        <f t="shared" si="36"/>
        <v>14560324973.442799</v>
      </c>
      <c r="AK113">
        <v>48</v>
      </c>
      <c r="AM113" s="36">
        <f>IF('SIP CALCULATOR'!$E$6&gt;'Main Backend Calculation'!AM112,AM112+1,"")</f>
        <v>111</v>
      </c>
      <c r="AN113">
        <f t="shared" si="43"/>
        <v>37594535.451349989</v>
      </c>
      <c r="AO113" s="49">
        <f t="shared" si="40"/>
        <v>690470.3861031204</v>
      </c>
      <c r="AP113" s="49">
        <f t="shared" si="41"/>
        <v>38285005.837453112</v>
      </c>
      <c r="AQ113" s="66">
        <f>IF(AM113="","",('SIP CALCULATOR'!$E$7/12)*100)</f>
        <v>1.8366243333333334</v>
      </c>
      <c r="AR113" s="62">
        <f>IF(AM113="","",ROUND(IF(((AM113-1)/12)=0,'SIP CALCULATOR'!$E$4,IF(INT(((AM113-1)/12))-((AM113-1)/12)=0,AR112+('SIP CALCULATOR'!$E$5/100)*AR112,AR112)),2))</f>
        <v>119509.25</v>
      </c>
      <c r="AS113">
        <f t="shared" si="42"/>
        <v>12064081.710000001</v>
      </c>
      <c r="AY113">
        <f t="shared" si="48"/>
        <v>106</v>
      </c>
      <c r="AZ113">
        <f t="shared" si="49"/>
        <v>0</v>
      </c>
      <c r="BA113">
        <f t="shared" si="51"/>
        <v>106</v>
      </c>
      <c r="BB113" s="110">
        <f t="shared" si="56"/>
        <v>-1949924372.6887558</v>
      </c>
      <c r="BC113">
        <f>$BB$8*'SIP CALCULATOR'!$E$48/100</f>
        <v>13148944.405985834</v>
      </c>
      <c r="BD113" s="110">
        <f t="shared" si="57"/>
        <v>-16358944.309122846</v>
      </c>
      <c r="BF113" s="110">
        <f t="shared" si="52"/>
        <v>-695218691.0859139</v>
      </c>
      <c r="BG113" t="str">
        <f t="shared" si="53"/>
        <v>-</v>
      </c>
      <c r="BI113" t="str">
        <f t="shared" si="50"/>
        <v>-</v>
      </c>
      <c r="BL113">
        <f t="shared" si="44"/>
        <v>110</v>
      </c>
      <c r="BM113" s="110">
        <f t="shared" si="45"/>
        <v>13487853.52899657</v>
      </c>
      <c r="BO113">
        <f>('SIP CALCULATOR'!$D$32/12)/100</f>
        <v>5.0000000000000001E-3</v>
      </c>
      <c r="BP113">
        <f t="shared" si="46"/>
        <v>74183.194409481148</v>
      </c>
      <c r="BQ113" s="110">
        <f t="shared" si="47"/>
        <v>13562036.72340605</v>
      </c>
    </row>
    <row r="114" spans="10:69" x14ac:dyDescent="0.3">
      <c r="J114">
        <f>12</f>
        <v>12</v>
      </c>
      <c r="K114">
        <f t="shared" si="63"/>
        <v>7</v>
      </c>
      <c r="L114">
        <f t="shared" si="64"/>
        <v>84</v>
      </c>
      <c r="N114">
        <f t="shared" si="37"/>
        <v>113</v>
      </c>
      <c r="O114" s="48">
        <f t="shared" si="58"/>
        <v>26520035381.244499</v>
      </c>
      <c r="P114" s="3">
        <f t="shared" si="65"/>
        <v>1968300000</v>
      </c>
      <c r="Q114">
        <f t="shared" si="38"/>
        <v>21650700000</v>
      </c>
      <c r="AD114" s="50">
        <f>$M$2*(((1+'Main Backend Calculation'!$M$4)^('Main Backend Calculation'!AH114)-1)/'Main Backend Calculation'!$M$4)*(1+$M$4)</f>
        <v>37809819.080919757</v>
      </c>
      <c r="AF114">
        <f t="shared" si="66"/>
        <v>14523297054.751032</v>
      </c>
      <c r="AH114">
        <f t="shared" si="39"/>
        <v>113</v>
      </c>
      <c r="AI114" s="60">
        <f t="shared" si="36"/>
        <v>14561106873.831951</v>
      </c>
      <c r="AK114">
        <v>60</v>
      </c>
      <c r="AM114" s="36">
        <f>IF('SIP CALCULATOR'!$E$6&gt;'Main Backend Calculation'!AM113,AM113+1,"")</f>
        <v>112</v>
      </c>
      <c r="AN114">
        <f t="shared" si="43"/>
        <v>38404515.087453112</v>
      </c>
      <c r="AO114" s="49">
        <f t="shared" si="40"/>
        <v>705346.66919483512</v>
      </c>
      <c r="AP114" s="49">
        <f t="shared" si="41"/>
        <v>39109861.756647944</v>
      </c>
      <c r="AQ114" s="66">
        <f>IF(AM114="","",('SIP CALCULATOR'!$E$7/12)*100)</f>
        <v>1.8366243333333334</v>
      </c>
      <c r="AR114" s="62">
        <f>IF(AM114="","",ROUND(IF(((AM114-1)/12)=0,'SIP CALCULATOR'!$E$4,IF(INT(((AM114-1)/12))-((AM114-1)/12)=0,AR113+('SIP CALCULATOR'!$E$5/100)*AR113,AR113)),2))</f>
        <v>119509.25</v>
      </c>
      <c r="AS114">
        <f t="shared" si="42"/>
        <v>12183590.960000001</v>
      </c>
      <c r="AY114">
        <f t="shared" si="48"/>
        <v>107</v>
      </c>
      <c r="AZ114">
        <f t="shared" si="49"/>
        <v>0</v>
      </c>
      <c r="BA114">
        <f t="shared" si="51"/>
        <v>107</v>
      </c>
      <c r="BB114" s="110">
        <f t="shared" si="56"/>
        <v>-1979432261.4038644</v>
      </c>
      <c r="BC114">
        <f>$BB$8*'SIP CALCULATOR'!$E$48/100</f>
        <v>13148944.405985834</v>
      </c>
      <c r="BD114" s="110">
        <f t="shared" si="57"/>
        <v>-16604843.381748753</v>
      </c>
      <c r="BF114" s="110">
        <f t="shared" si="52"/>
        <v>-711823534.46766269</v>
      </c>
      <c r="BG114" t="str">
        <f t="shared" si="53"/>
        <v>-</v>
      </c>
      <c r="BI114" t="str">
        <f t="shared" si="50"/>
        <v>-</v>
      </c>
      <c r="BL114">
        <f t="shared" si="44"/>
        <v>111</v>
      </c>
      <c r="BM114" s="110">
        <f t="shared" si="45"/>
        <v>13562036.72340605</v>
      </c>
      <c r="BO114">
        <f>('SIP CALCULATOR'!$D$32/12)/100</f>
        <v>5.0000000000000001E-3</v>
      </c>
      <c r="BP114">
        <f t="shared" si="46"/>
        <v>75269.303814903586</v>
      </c>
      <c r="BQ114" s="110">
        <f t="shared" si="47"/>
        <v>13637306.027220953</v>
      </c>
    </row>
    <row r="115" spans="10:69" x14ac:dyDescent="0.3">
      <c r="J115">
        <f>12</f>
        <v>12</v>
      </c>
      <c r="K115">
        <f t="shared" si="63"/>
        <v>8</v>
      </c>
      <c r="L115">
        <f t="shared" si="64"/>
        <v>96</v>
      </c>
      <c r="N115">
        <f t="shared" si="37"/>
        <v>114</v>
      </c>
      <c r="O115" s="48">
        <f t="shared" si="58"/>
        <v>28975408804.265045</v>
      </c>
      <c r="P115" s="3">
        <f t="shared" si="65"/>
        <v>1968300000</v>
      </c>
      <c r="Q115">
        <f t="shared" si="38"/>
        <v>23619000000</v>
      </c>
      <c r="AD115" s="50">
        <f>$M$2*(((1+'Main Backend Calculation'!$M$4)^('Main Backend Calculation'!AH115)-1)/'Main Backend Calculation'!$M$4)*(1+$M$4)</f>
        <v>38606080.042882584</v>
      </c>
      <c r="AF115">
        <f t="shared" si="66"/>
        <v>14523297054.751032</v>
      </c>
      <c r="AH115">
        <f t="shared" si="39"/>
        <v>114</v>
      </c>
      <c r="AI115" s="60">
        <f t="shared" si="36"/>
        <v>14561903134.793915</v>
      </c>
      <c r="AK115">
        <v>72</v>
      </c>
      <c r="AM115" s="36">
        <f>IF('SIP CALCULATOR'!$E$6&gt;'Main Backend Calculation'!AM114,AM114+1,"")</f>
        <v>113</v>
      </c>
      <c r="AN115">
        <f t="shared" si="43"/>
        <v>39229371.006647944</v>
      </c>
      <c r="AO115" s="49">
        <f t="shared" si="40"/>
        <v>720496.17372170778</v>
      </c>
      <c r="AP115" s="49">
        <f t="shared" si="41"/>
        <v>39949867.180369653</v>
      </c>
      <c r="AQ115" s="66">
        <f>IF(AM115="","",('SIP CALCULATOR'!$E$7/12)*100)</f>
        <v>1.8366243333333334</v>
      </c>
      <c r="AR115" s="62">
        <f>IF(AM115="","",ROUND(IF(((AM115-1)/12)=0,'SIP CALCULATOR'!$E$4,IF(INT(((AM115-1)/12))-((AM115-1)/12)=0,AR114+('SIP CALCULATOR'!$E$5/100)*AR114,AR114)),2))</f>
        <v>119509.25</v>
      </c>
      <c r="AS115">
        <f t="shared" si="42"/>
        <v>12303100.210000001</v>
      </c>
      <c r="AY115">
        <f t="shared" si="48"/>
        <v>108</v>
      </c>
      <c r="AZ115">
        <f t="shared" si="49"/>
        <v>0</v>
      </c>
      <c r="BA115">
        <f t="shared" si="51"/>
        <v>108</v>
      </c>
      <c r="BB115" s="110">
        <f t="shared" si="56"/>
        <v>-2009186049.1915989</v>
      </c>
      <c r="BC115">
        <f>$BB$8*'SIP CALCULATOR'!$E$48/100</f>
        <v>13148944.405985834</v>
      </c>
      <c r="BD115" s="110">
        <f t="shared" si="57"/>
        <v>-16852791.613313209</v>
      </c>
      <c r="BF115" s="110">
        <f t="shared" si="52"/>
        <v>-728676326.08097589</v>
      </c>
      <c r="BG115" t="str">
        <f t="shared" si="53"/>
        <v>-</v>
      </c>
      <c r="BI115" t="str">
        <f t="shared" si="50"/>
        <v>-</v>
      </c>
      <c r="BL115">
        <f t="shared" si="44"/>
        <v>112</v>
      </c>
      <c r="BM115" s="110">
        <f t="shared" si="45"/>
        <v>13637306.027220953</v>
      </c>
      <c r="BO115">
        <f>('SIP CALCULATOR'!$D$32/12)/100</f>
        <v>5.0000000000000001E-3</v>
      </c>
      <c r="BP115">
        <f t="shared" si="46"/>
        <v>76368.913752437322</v>
      </c>
      <c r="BQ115" s="110">
        <f t="shared" si="47"/>
        <v>13713674.94097339</v>
      </c>
    </row>
    <row r="116" spans="10:69" x14ac:dyDescent="0.3">
      <c r="J116">
        <f>12</f>
        <v>12</v>
      </c>
      <c r="K116">
        <f t="shared" si="63"/>
        <v>9</v>
      </c>
      <c r="L116">
        <f t="shared" si="64"/>
        <v>108</v>
      </c>
      <c r="N116">
        <f t="shared" si="37"/>
        <v>115</v>
      </c>
      <c r="O116" s="48">
        <f t="shared" si="58"/>
        <v>31475878213.046986</v>
      </c>
      <c r="P116" s="3">
        <f t="shared" si="65"/>
        <v>1968300000</v>
      </c>
      <c r="Q116">
        <f t="shared" si="38"/>
        <v>25587300000</v>
      </c>
      <c r="AD116" s="50">
        <f>$M$2*(((1+'Main Backend Calculation'!$M$4)^('Main Backend Calculation'!AH116)-1)/'Main Backend Calculation'!$M$4)*(1+$M$4)</f>
        <v>39416965.327429637</v>
      </c>
      <c r="AF116">
        <f t="shared" si="66"/>
        <v>14523297054.751032</v>
      </c>
      <c r="AH116">
        <f t="shared" si="39"/>
        <v>115</v>
      </c>
      <c r="AI116" s="60">
        <f t="shared" si="36"/>
        <v>14562714020.078461</v>
      </c>
      <c r="AK116">
        <v>84</v>
      </c>
      <c r="AM116" s="36">
        <f>IF('SIP CALCULATOR'!$E$6&gt;'Main Backend Calculation'!AM115,AM115+1,"")</f>
        <v>114</v>
      </c>
      <c r="AN116">
        <f t="shared" si="43"/>
        <v>40069376.430369653</v>
      </c>
      <c r="AO116" s="49">
        <f t="shared" si="40"/>
        <v>735923.91773510049</v>
      </c>
      <c r="AP116" s="49">
        <f t="shared" si="41"/>
        <v>40805300.348104753</v>
      </c>
      <c r="AQ116" s="66">
        <f>IF(AM116="","",('SIP CALCULATOR'!$E$7/12)*100)</f>
        <v>1.8366243333333334</v>
      </c>
      <c r="AR116" s="62">
        <f>IF(AM116="","",ROUND(IF(((AM116-1)/12)=0,'SIP CALCULATOR'!$E$4,IF(INT(((AM116-1)/12))-((AM116-1)/12)=0,AR115+('SIP CALCULATOR'!$E$5/100)*AR115,AR115)),2))</f>
        <v>119509.25</v>
      </c>
      <c r="AS116">
        <f t="shared" si="42"/>
        <v>12422609.460000001</v>
      </c>
      <c r="AY116">
        <f t="shared" si="48"/>
        <v>109</v>
      </c>
      <c r="AZ116">
        <f t="shared" si="49"/>
        <v>0</v>
      </c>
      <c r="BA116">
        <f t="shared" si="51"/>
        <v>109</v>
      </c>
      <c r="BB116" s="110">
        <f t="shared" si="56"/>
        <v>-2039187785.2108979</v>
      </c>
      <c r="BC116">
        <f>$BB$8*'SIP CALCULATOR'!$E$48/100</f>
        <v>13148944.405985834</v>
      </c>
      <c r="BD116" s="110">
        <f t="shared" si="57"/>
        <v>-17102806.080140699</v>
      </c>
      <c r="BF116" s="110">
        <f t="shared" si="52"/>
        <v>-745779132.1611166</v>
      </c>
      <c r="BG116" t="str">
        <f t="shared" si="53"/>
        <v>-</v>
      </c>
      <c r="BI116" t="str">
        <f t="shared" si="50"/>
        <v>-</v>
      </c>
      <c r="BL116">
        <f t="shared" si="44"/>
        <v>113</v>
      </c>
      <c r="BM116" s="110">
        <f t="shared" si="45"/>
        <v>13713674.94097339</v>
      </c>
      <c r="BO116">
        <f>('SIP CALCULATOR'!$D$32/12)/100</f>
        <v>5.0000000000000001E-3</v>
      </c>
      <c r="BP116">
        <f t="shared" si="46"/>
        <v>77482.263416499656</v>
      </c>
      <c r="BQ116" s="110">
        <f t="shared" si="47"/>
        <v>13791157.204389889</v>
      </c>
    </row>
    <row r="117" spans="10:69" x14ac:dyDescent="0.3">
      <c r="J117">
        <f>12</f>
        <v>12</v>
      </c>
      <c r="K117">
        <f t="shared" si="63"/>
        <v>10</v>
      </c>
      <c r="L117">
        <f t="shared" si="64"/>
        <v>120</v>
      </c>
      <c r="N117">
        <f t="shared" si="37"/>
        <v>116</v>
      </c>
      <c r="O117" s="48">
        <f t="shared" si="58"/>
        <v>34022271851.438171</v>
      </c>
      <c r="P117" s="3">
        <f t="shared" si="65"/>
        <v>1968300000</v>
      </c>
      <c r="Q117">
        <f t="shared" si="38"/>
        <v>27555600000</v>
      </c>
      <c r="AD117" s="50">
        <f>$M$2*(((1+'Main Backend Calculation'!$M$4)^('Main Backend Calculation'!AH117)-1)/'Main Backend Calculation'!$M$4)*(1+$M$4)</f>
        <v>40242743.528428108</v>
      </c>
      <c r="AF117">
        <f t="shared" si="66"/>
        <v>14523297054.751032</v>
      </c>
      <c r="AH117">
        <f t="shared" si="39"/>
        <v>116</v>
      </c>
      <c r="AI117" s="60">
        <f t="shared" si="36"/>
        <v>14563539798.279461</v>
      </c>
      <c r="AK117">
        <v>96</v>
      </c>
      <c r="AM117" s="36">
        <f>IF('SIP CALCULATOR'!$E$6&gt;'Main Backend Calculation'!AM116,AM116+1,"")</f>
        <v>115</v>
      </c>
      <c r="AN117">
        <f t="shared" si="43"/>
        <v>40924809.598104753</v>
      </c>
      <c r="AO117" s="49">
        <f t="shared" si="40"/>
        <v>751635.01144912746</v>
      </c>
      <c r="AP117" s="49">
        <f t="shared" si="41"/>
        <v>41676444.609553881</v>
      </c>
      <c r="AQ117" s="66">
        <f>IF(AM117="","",('SIP CALCULATOR'!$E$7/12)*100)</f>
        <v>1.8366243333333334</v>
      </c>
      <c r="AR117" s="62">
        <f>IF(AM117="","",ROUND(IF(((AM117-1)/12)=0,'SIP CALCULATOR'!$E$4,IF(INT(((AM117-1)/12))-((AM117-1)/12)=0,AR116+('SIP CALCULATOR'!$E$5/100)*AR116,AR116)),2))</f>
        <v>119509.25</v>
      </c>
      <c r="AS117">
        <f t="shared" si="42"/>
        <v>12542118.710000001</v>
      </c>
      <c r="AY117">
        <f t="shared" si="48"/>
        <v>110</v>
      </c>
      <c r="AZ117">
        <f t="shared" si="49"/>
        <v>0</v>
      </c>
      <c r="BA117">
        <f t="shared" si="51"/>
        <v>110</v>
      </c>
      <c r="BB117" s="110">
        <f t="shared" si="56"/>
        <v>-2069439535.6970243</v>
      </c>
      <c r="BC117">
        <f>$BB$8*'SIP CALCULATOR'!$E$48/100</f>
        <v>13148944.405985834</v>
      </c>
      <c r="BD117" s="110">
        <f t="shared" si="57"/>
        <v>-17354904.000858419</v>
      </c>
      <c r="BF117" s="110">
        <f t="shared" si="52"/>
        <v>-763134036.16197503</v>
      </c>
      <c r="BG117" t="str">
        <f t="shared" si="53"/>
        <v>-</v>
      </c>
      <c r="BI117" t="str">
        <f t="shared" si="50"/>
        <v>-</v>
      </c>
      <c r="BL117">
        <f t="shared" si="44"/>
        <v>114</v>
      </c>
      <c r="BM117" s="110">
        <f t="shared" si="45"/>
        <v>13791157.204389889</v>
      </c>
      <c r="BO117">
        <f>('SIP CALCULATOR'!$D$32/12)/100</f>
        <v>5.0000000000000001E-3</v>
      </c>
      <c r="BP117">
        <f t="shared" si="46"/>
        <v>78609.596065022371</v>
      </c>
      <c r="BQ117" s="110">
        <f t="shared" si="47"/>
        <v>13869766.800454911</v>
      </c>
    </row>
    <row r="118" spans="10:69" x14ac:dyDescent="0.3">
      <c r="J118">
        <f>12</f>
        <v>12</v>
      </c>
      <c r="K118">
        <f t="shared" si="63"/>
        <v>11</v>
      </c>
      <c r="L118">
        <f t="shared" si="64"/>
        <v>132</v>
      </c>
      <c r="N118">
        <f t="shared" si="37"/>
        <v>117</v>
      </c>
      <c r="O118" s="48">
        <f t="shared" si="58"/>
        <v>36615433175.014503</v>
      </c>
      <c r="P118" s="3">
        <f t="shared" si="65"/>
        <v>1968300000</v>
      </c>
      <c r="Q118">
        <f t="shared" si="38"/>
        <v>29523900000</v>
      </c>
      <c r="AD118" s="50">
        <f>$M$2*(((1+'Main Backend Calculation'!$M$4)^('Main Backend Calculation'!AH118)-1)/'Main Backend Calculation'!$M$4)*(1+$M$4)</f>
        <v>41083688.172805481</v>
      </c>
      <c r="AF118">
        <f t="shared" si="66"/>
        <v>14523297054.751032</v>
      </c>
      <c r="AH118">
        <f t="shared" si="39"/>
        <v>117</v>
      </c>
      <c r="AI118" s="60">
        <f t="shared" si="36"/>
        <v>14564380742.923838</v>
      </c>
      <c r="AK118">
        <v>108</v>
      </c>
      <c r="AM118" s="36">
        <f>IF('SIP CALCULATOR'!$E$6&gt;'Main Backend Calculation'!AM117,AM117+1,"")</f>
        <v>116</v>
      </c>
      <c r="AN118">
        <f t="shared" si="43"/>
        <v>41795953.859553881</v>
      </c>
      <c r="AO118" s="49">
        <f t="shared" si="40"/>
        <v>767634.65893333917</v>
      </c>
      <c r="AP118" s="49">
        <f t="shared" si="41"/>
        <v>42563588.518487222</v>
      </c>
      <c r="AQ118" s="66">
        <f>IF(AM118="","",('SIP CALCULATOR'!$E$7/12)*100)</f>
        <v>1.8366243333333334</v>
      </c>
      <c r="AR118" s="62">
        <f>IF(AM118="","",ROUND(IF(((AM118-1)/12)=0,'SIP CALCULATOR'!$E$4,IF(INT(((AM118-1)/12))-((AM118-1)/12)=0,AR117+('SIP CALCULATOR'!$E$5/100)*AR117,AR117)),2))</f>
        <v>119509.25</v>
      </c>
      <c r="AS118">
        <f t="shared" si="42"/>
        <v>12661627.960000001</v>
      </c>
      <c r="AY118">
        <f t="shared" si="48"/>
        <v>111</v>
      </c>
      <c r="AZ118">
        <f t="shared" si="49"/>
        <v>0</v>
      </c>
      <c r="BA118">
        <f t="shared" si="51"/>
        <v>111</v>
      </c>
      <c r="BB118" s="110">
        <f t="shared" si="56"/>
        <v>-2099943384.1038685</v>
      </c>
      <c r="BC118">
        <f>$BB$8*'SIP CALCULATOR'!$E$48/100</f>
        <v>13148944.405985834</v>
      </c>
      <c r="BD118" s="110">
        <f t="shared" si="57"/>
        <v>-17609102.737582121</v>
      </c>
      <c r="BF118" s="110">
        <f t="shared" si="52"/>
        <v>-780743138.89955711</v>
      </c>
      <c r="BG118" t="str">
        <f t="shared" si="53"/>
        <v>-</v>
      </c>
      <c r="BI118" t="str">
        <f t="shared" si="50"/>
        <v>-</v>
      </c>
      <c r="BL118">
        <f t="shared" si="44"/>
        <v>115</v>
      </c>
      <c r="BM118" s="110">
        <f t="shared" si="45"/>
        <v>13869766.800454911</v>
      </c>
      <c r="BO118">
        <f>('SIP CALCULATOR'!$D$32/12)/100</f>
        <v>5.0000000000000001E-3</v>
      </c>
      <c r="BP118">
        <f t="shared" si="46"/>
        <v>79751.159102615726</v>
      </c>
      <c r="BQ118" s="110">
        <f t="shared" si="47"/>
        <v>13949517.959557526</v>
      </c>
    </row>
    <row r="119" spans="10:69" x14ac:dyDescent="0.3">
      <c r="J119">
        <f>12</f>
        <v>12</v>
      </c>
      <c r="K119">
        <f t="shared" si="63"/>
        <v>12</v>
      </c>
      <c r="L119">
        <f t="shared" si="64"/>
        <v>144</v>
      </c>
      <c r="N119">
        <f t="shared" si="37"/>
        <v>118</v>
      </c>
      <c r="O119" s="48">
        <f t="shared" si="58"/>
        <v>39256221130.462227</v>
      </c>
      <c r="P119" s="3">
        <f t="shared" si="65"/>
        <v>1968300000</v>
      </c>
      <c r="Q119">
        <f t="shared" si="38"/>
        <v>31492200000</v>
      </c>
      <c r="AD119" s="50">
        <f>$M$2*(((1+'Main Backend Calculation'!$M$4)^('Main Backend Calculation'!AH119)-1)/'Main Backend Calculation'!$M$4)*(1+$M$4)</f>
        <v>41940077.811151348</v>
      </c>
      <c r="AF119">
        <f t="shared" si="66"/>
        <v>14523297054.751032</v>
      </c>
      <c r="AH119">
        <f t="shared" si="39"/>
        <v>118</v>
      </c>
      <c r="AI119" s="60">
        <f t="shared" si="36"/>
        <v>14565237132.562183</v>
      </c>
      <c r="AK119">
        <v>120</v>
      </c>
      <c r="AM119" s="36">
        <f>IF('SIP CALCULATOR'!$E$6&gt;'Main Backend Calculation'!AM118,AM118+1,"")</f>
        <v>117</v>
      </c>
      <c r="AN119">
        <f t="shared" si="43"/>
        <v>42683097.768487222</v>
      </c>
      <c r="AO119" s="49">
        <f t="shared" si="40"/>
        <v>783928.15983649343</v>
      </c>
      <c r="AP119" s="49">
        <f t="shared" si="41"/>
        <v>43467025.928323716</v>
      </c>
      <c r="AQ119" s="66">
        <f>IF(AM119="","",('SIP CALCULATOR'!$E$7/12)*100)</f>
        <v>1.8366243333333334</v>
      </c>
      <c r="AR119" s="62">
        <f>IF(AM119="","",ROUND(IF(((AM119-1)/12)=0,'SIP CALCULATOR'!$E$4,IF(INT(((AM119-1)/12))-((AM119-1)/12)=0,AR118+('SIP CALCULATOR'!$E$5/100)*AR118,AR118)),2))</f>
        <v>119509.25</v>
      </c>
      <c r="AS119">
        <f t="shared" si="42"/>
        <v>12781137.210000001</v>
      </c>
      <c r="AY119">
        <f t="shared" si="48"/>
        <v>112</v>
      </c>
      <c r="AZ119">
        <f t="shared" si="49"/>
        <v>0</v>
      </c>
      <c r="BA119">
        <f t="shared" si="51"/>
        <v>112</v>
      </c>
      <c r="BB119" s="110">
        <f t="shared" si="56"/>
        <v>-2130701431.2474365</v>
      </c>
      <c r="BC119">
        <f>$BB$8*'SIP CALCULATOR'!$E$48/100</f>
        <v>13148944.405985834</v>
      </c>
      <c r="BD119" s="110">
        <f t="shared" si="57"/>
        <v>-17865419.797111854</v>
      </c>
      <c r="BF119" s="110">
        <f t="shared" si="52"/>
        <v>-798608558.69666898</v>
      </c>
      <c r="BG119" t="str">
        <f t="shared" si="53"/>
        <v>-</v>
      </c>
      <c r="BI119" t="str">
        <f t="shared" si="50"/>
        <v>-</v>
      </c>
      <c r="BL119">
        <f t="shared" si="44"/>
        <v>116</v>
      </c>
      <c r="BM119" s="110">
        <f t="shared" si="45"/>
        <v>13949517.959557526</v>
      </c>
      <c r="BO119">
        <f>('SIP CALCULATOR'!$D$32/12)/100</f>
        <v>5.0000000000000001E-3</v>
      </c>
      <c r="BP119">
        <f t="shared" si="46"/>
        <v>80907.20416543365</v>
      </c>
      <c r="BQ119" s="110">
        <f t="shared" si="47"/>
        <v>14030425.16372296</v>
      </c>
    </row>
    <row r="120" spans="10:69" x14ac:dyDescent="0.3">
      <c r="J120">
        <f>12</f>
        <v>12</v>
      </c>
      <c r="K120">
        <f t="shared" si="63"/>
        <v>13</v>
      </c>
      <c r="L120">
        <f t="shared" si="64"/>
        <v>156</v>
      </c>
      <c r="N120">
        <f t="shared" si="37"/>
        <v>119</v>
      </c>
      <c r="O120" s="48">
        <f t="shared" si="58"/>
        <v>41945510440.091438</v>
      </c>
      <c r="P120" s="3">
        <f t="shared" si="65"/>
        <v>1968300000</v>
      </c>
      <c r="Q120">
        <f t="shared" si="38"/>
        <v>33460500000</v>
      </c>
      <c r="AD120" s="50">
        <f>$M$2*(((1+'Main Backend Calculation'!$M$4)^('Main Backend Calculation'!AH120)-1)/'Main Backend Calculation'!$M$4)*(1+$M$4)</f>
        <v>42812196.109983221</v>
      </c>
      <c r="AF120">
        <f t="shared" si="66"/>
        <v>14523297054.751032</v>
      </c>
      <c r="AH120">
        <f t="shared" si="39"/>
        <v>119</v>
      </c>
      <c r="AI120" s="60">
        <f t="shared" si="36"/>
        <v>14566109250.861015</v>
      </c>
      <c r="AK120">
        <v>132</v>
      </c>
      <c r="AM120" s="36">
        <f>IF('SIP CALCULATOR'!$E$6&gt;'Main Backend Calculation'!AM119,AM119+1,"")</f>
        <v>118</v>
      </c>
      <c r="AN120">
        <f t="shared" si="43"/>
        <v>43586535.178323716</v>
      </c>
      <c r="AO120" s="49">
        <f t="shared" si="40"/>
        <v>800520.91114198684</v>
      </c>
      <c r="AP120" s="49">
        <f t="shared" si="41"/>
        <v>44387056.0894657</v>
      </c>
      <c r="AQ120" s="66">
        <f>IF(AM120="","",('SIP CALCULATOR'!$E$7/12)*100)</f>
        <v>1.8366243333333334</v>
      </c>
      <c r="AR120" s="62">
        <f>IF(AM120="","",ROUND(IF(((AM120-1)/12)=0,'SIP CALCULATOR'!$E$4,IF(INT(((AM120-1)/12))-((AM120-1)/12)=0,AR119+('SIP CALCULATOR'!$E$5/100)*AR119,AR119)),2))</f>
        <v>119509.25</v>
      </c>
      <c r="AS120">
        <f t="shared" si="42"/>
        <v>12900646.460000001</v>
      </c>
      <c r="AY120">
        <f t="shared" si="48"/>
        <v>113</v>
      </c>
      <c r="AZ120">
        <f t="shared" si="49"/>
        <v>0</v>
      </c>
      <c r="BA120">
        <f t="shared" si="51"/>
        <v>113</v>
      </c>
      <c r="BB120" s="110">
        <f t="shared" si="56"/>
        <v>-2161715795.4505343</v>
      </c>
      <c r="BC120">
        <f>$BB$8*'SIP CALCULATOR'!$E$48/100</f>
        <v>13148944.405985834</v>
      </c>
      <c r="BD120" s="110">
        <f t="shared" si="57"/>
        <v>-18123872.832137667</v>
      </c>
      <c r="BF120" s="110">
        <f t="shared" si="52"/>
        <v>-816732431.52880669</v>
      </c>
      <c r="BG120" t="str">
        <f t="shared" si="53"/>
        <v>-</v>
      </c>
      <c r="BI120" t="str">
        <f t="shared" si="50"/>
        <v>-</v>
      </c>
      <c r="BL120">
        <f t="shared" si="44"/>
        <v>117</v>
      </c>
      <c r="BM120" s="110">
        <f t="shared" si="45"/>
        <v>14030425.16372296</v>
      </c>
      <c r="BO120">
        <f>('SIP CALCULATOR'!$D$32/12)/100</f>
        <v>5.0000000000000001E-3</v>
      </c>
      <c r="BP120">
        <f t="shared" si="46"/>
        <v>82077.987207779326</v>
      </c>
      <c r="BQ120" s="110">
        <f t="shared" si="47"/>
        <v>14112503.15093074</v>
      </c>
    </row>
    <row r="121" spans="10:69" x14ac:dyDescent="0.3">
      <c r="J121">
        <f>12</f>
        <v>12</v>
      </c>
      <c r="K121">
        <f t="shared" si="63"/>
        <v>14</v>
      </c>
      <c r="L121">
        <f t="shared" si="64"/>
        <v>168</v>
      </c>
      <c r="N121">
        <f t="shared" si="37"/>
        <v>120</v>
      </c>
      <c r="O121" s="48">
        <f t="shared" si="58"/>
        <v>44684191891.575035</v>
      </c>
      <c r="P121" s="3">
        <f t="shared" si="65"/>
        <v>1968300000</v>
      </c>
      <c r="Q121">
        <f t="shared" si="38"/>
        <v>35428800000</v>
      </c>
      <c r="AD121" s="50">
        <f>$M$2*(((1+'Main Backend Calculation'!$M$4)^('Main Backend Calculation'!AH121)-1)/'Main Backend Calculation'!$M$4)*(1+$M$4)</f>
        <v>43700331.945706911</v>
      </c>
      <c r="AF121">
        <f t="shared" si="66"/>
        <v>14523297054.751032</v>
      </c>
      <c r="AH121">
        <f t="shared" si="39"/>
        <v>120</v>
      </c>
      <c r="AI121" s="60">
        <f t="shared" si="36"/>
        <v>14566997386.696739</v>
      </c>
      <c r="AK121">
        <v>144</v>
      </c>
      <c r="AM121" s="36">
        <f>IF('SIP CALCULATOR'!$E$6&gt;'Main Backend Calculation'!AM120,AM120+1,"")</f>
        <v>119</v>
      </c>
      <c r="AN121">
        <f t="shared" si="43"/>
        <v>44506565.3394657</v>
      </c>
      <c r="AO121" s="49">
        <f t="shared" si="40"/>
        <v>817418.40895552631</v>
      </c>
      <c r="AP121" s="49">
        <f t="shared" si="41"/>
        <v>45323983.748421229</v>
      </c>
      <c r="AQ121" s="66">
        <f>IF(AM121="","",('SIP CALCULATOR'!$E$7/12)*100)</f>
        <v>1.8366243333333334</v>
      </c>
      <c r="AR121" s="62">
        <f>IF(AM121="","",ROUND(IF(((AM121-1)/12)=0,'SIP CALCULATOR'!$E$4,IF(INT(((AM121-1)/12))-((AM121-1)/12)=0,AR120+('SIP CALCULATOR'!$E$5/100)*AR120,AR120)),2))</f>
        <v>119509.25</v>
      </c>
      <c r="AS121">
        <f t="shared" si="42"/>
        <v>13020155.710000001</v>
      </c>
      <c r="AY121">
        <f t="shared" si="48"/>
        <v>114</v>
      </c>
      <c r="AZ121">
        <f t="shared" si="49"/>
        <v>0</v>
      </c>
      <c r="BA121">
        <f t="shared" si="51"/>
        <v>114</v>
      </c>
      <c r="BB121" s="110">
        <f t="shared" si="56"/>
        <v>-2192988612.6886578</v>
      </c>
      <c r="BC121">
        <f>$BB$8*'SIP CALCULATOR'!$E$48/100</f>
        <v>13148944.405985834</v>
      </c>
      <c r="BD121" s="110">
        <f t="shared" si="57"/>
        <v>-18384479.642455362</v>
      </c>
      <c r="BF121" s="110">
        <f t="shared" si="52"/>
        <v>-835116911.17126203</v>
      </c>
      <c r="BG121" t="str">
        <f t="shared" si="53"/>
        <v>-</v>
      </c>
      <c r="BI121" t="str">
        <f t="shared" si="50"/>
        <v>-</v>
      </c>
      <c r="BL121">
        <f t="shared" si="44"/>
        <v>118</v>
      </c>
      <c r="BM121" s="110">
        <f t="shared" si="45"/>
        <v>14112503.15093074</v>
      </c>
      <c r="BO121">
        <f>('SIP CALCULATOR'!$D$32/12)/100</f>
        <v>5.0000000000000001E-3</v>
      </c>
      <c r="BP121">
        <f t="shared" si="46"/>
        <v>83263.768590491381</v>
      </c>
      <c r="BQ121" s="110">
        <f t="shared" si="47"/>
        <v>14195766.919521231</v>
      </c>
    </row>
    <row r="122" spans="10:69" x14ac:dyDescent="0.3">
      <c r="J122">
        <f>12</f>
        <v>12</v>
      </c>
      <c r="K122">
        <f t="shared" si="63"/>
        <v>15</v>
      </c>
      <c r="L122">
        <f t="shared" si="64"/>
        <v>180</v>
      </c>
      <c r="N122">
        <f t="shared" si="37"/>
        <v>121</v>
      </c>
      <c r="O122" s="48">
        <f t="shared" si="58"/>
        <v>51409772633.009064</v>
      </c>
      <c r="P122" s="3">
        <f>$P$121+($P$121*$M$5)</f>
        <v>5904900000</v>
      </c>
      <c r="Q122">
        <f t="shared" si="38"/>
        <v>41333700000</v>
      </c>
      <c r="AD122" s="50">
        <f>$M$2*(((1+'Main Backend Calculation'!$M$4)^('Main Backend Calculation'!AH122)-1)/'Main Backend Calculation'!$M$4)*(1+$M$4)</f>
        <v>44604779.500302523</v>
      </c>
      <c r="AF122">
        <f>$AK$12*(((1+$M$4)^($AH$12)-1)/$AC$3)*(1+$AC$3)</f>
        <v>48379006940.888603</v>
      </c>
      <c r="AH122">
        <f t="shared" si="39"/>
        <v>121</v>
      </c>
      <c r="AI122" s="60">
        <f t="shared" si="36"/>
        <v>48423611720.388908</v>
      </c>
      <c r="AK122">
        <v>156</v>
      </c>
      <c r="AM122" s="36">
        <f>IF('SIP CALCULATOR'!$E$6&gt;'Main Backend Calculation'!AM121,AM121+1,"")</f>
        <v>120</v>
      </c>
      <c r="AN122">
        <f t="shared" si="43"/>
        <v>45443492.998421229</v>
      </c>
      <c r="AO122" s="49">
        <f t="shared" si="40"/>
        <v>834626.25032563391</v>
      </c>
      <c r="AP122" s="49">
        <f t="shared" si="41"/>
        <v>46278119.248746864</v>
      </c>
      <c r="AQ122" s="66">
        <f>IF(AM122="","",('SIP CALCULATOR'!$E$7/12)*100)</f>
        <v>1.8366243333333334</v>
      </c>
      <c r="AR122" s="62">
        <f>IF(AM122="","",ROUND(IF(((AM122-1)/12)=0,'SIP CALCULATOR'!$E$4,IF(INT(((AM122-1)/12))-((AM122-1)/12)=0,AR121+('SIP CALCULATOR'!$E$5/100)*AR121,AR121)),2))</f>
        <v>119509.25</v>
      </c>
      <c r="AS122">
        <f t="shared" si="42"/>
        <v>13139664.960000001</v>
      </c>
      <c r="AY122">
        <f t="shared" si="48"/>
        <v>115</v>
      </c>
      <c r="AZ122">
        <f t="shared" si="49"/>
        <v>0</v>
      </c>
      <c r="BA122">
        <f t="shared" si="51"/>
        <v>115</v>
      </c>
      <c r="BB122" s="110">
        <f t="shared" si="56"/>
        <v>-2224522036.7370992</v>
      </c>
      <c r="BC122">
        <f>$BB$8*'SIP CALCULATOR'!$E$48/100</f>
        <v>13148944.405985834</v>
      </c>
      <c r="BD122" s="110">
        <f t="shared" si="57"/>
        <v>-18647258.176192377</v>
      </c>
      <c r="BF122" s="110">
        <f t="shared" si="52"/>
        <v>-853764169.34745443</v>
      </c>
      <c r="BG122" t="str">
        <f t="shared" si="53"/>
        <v>-</v>
      </c>
      <c r="BI122" t="str">
        <f t="shared" si="50"/>
        <v>-</v>
      </c>
      <c r="BL122">
        <f t="shared" si="44"/>
        <v>119</v>
      </c>
      <c r="BM122" s="110">
        <f t="shared" si="45"/>
        <v>14195766.919521231</v>
      </c>
      <c r="BO122">
        <f>('SIP CALCULATOR'!$D$32/12)/100</f>
        <v>5.0000000000000001E-3</v>
      </c>
      <c r="BP122">
        <f t="shared" si="46"/>
        <v>84464.813171151312</v>
      </c>
      <c r="BQ122" s="110">
        <f t="shared" si="47"/>
        <v>14280231.732692383</v>
      </c>
    </row>
    <row r="123" spans="10:69" x14ac:dyDescent="0.3">
      <c r="J123">
        <f>12</f>
        <v>12</v>
      </c>
      <c r="K123">
        <f t="shared" si="63"/>
        <v>16</v>
      </c>
      <c r="L123">
        <f t="shared" si="64"/>
        <v>192</v>
      </c>
      <c r="N123">
        <f t="shared" si="37"/>
        <v>122</v>
      </c>
      <c r="O123" s="48">
        <f t="shared" si="58"/>
        <v>58258877026.898247</v>
      </c>
      <c r="P123" s="3">
        <f t="shared" ref="P123:P133" si="67">$P$121+($P$121*$M$5)</f>
        <v>5904900000</v>
      </c>
      <c r="Q123">
        <f t="shared" si="38"/>
        <v>47238600000</v>
      </c>
      <c r="AD123" s="50">
        <f>$M$2*(((1+'Main Backend Calculation'!$M$4)^('Main Backend Calculation'!AH123)-1)/'Main Backend Calculation'!$M$4)*(1+$M$4)</f>
        <v>45525838.358768106</v>
      </c>
      <c r="AF123">
        <f t="shared" ref="AF123:AF133" si="68">$AK$12*(((1+$M$4)^($AH$12)-1)/$AC$3)*(1+$AC$3)</f>
        <v>48379006940.888603</v>
      </c>
      <c r="AH123">
        <f t="shared" si="39"/>
        <v>122</v>
      </c>
      <c r="AI123" s="60">
        <f t="shared" si="36"/>
        <v>48424532779.247368</v>
      </c>
      <c r="AK123">
        <v>168</v>
      </c>
      <c r="AM123" s="36">
        <f>IF('SIP CALCULATOR'!$E$6&gt;'Main Backend Calculation'!AM122,AM122+1,"")</f>
        <v>121</v>
      </c>
      <c r="AN123">
        <f t="shared" si="43"/>
        <v>46400018.688746862</v>
      </c>
      <c r="AO123" s="49">
        <f t="shared" si="40"/>
        <v>852194.03390873922</v>
      </c>
      <c r="AP123" s="49">
        <f t="shared" si="41"/>
        <v>47252212.722655602</v>
      </c>
      <c r="AQ123" s="66">
        <f>IF(AM123="","",('SIP CALCULATOR'!$E$7/12)*100)</f>
        <v>1.8366243333333334</v>
      </c>
      <c r="AR123" s="62">
        <f>IF(AM123="","",ROUND(IF(((AM123-1)/12)=0,'SIP CALCULATOR'!$E$4,IF(INT(((AM123-1)/12))-((AM123-1)/12)=0,AR122+('SIP CALCULATOR'!$E$5/100)*AR122,AR122)),2))</f>
        <v>121899.44</v>
      </c>
      <c r="AS123">
        <f t="shared" si="42"/>
        <v>13261564.4</v>
      </c>
      <c r="AY123">
        <f t="shared" si="48"/>
        <v>116</v>
      </c>
      <c r="AZ123">
        <f t="shared" si="49"/>
        <v>0</v>
      </c>
      <c r="BA123">
        <f t="shared" si="51"/>
        <v>116</v>
      </c>
      <c r="BB123" s="110">
        <f t="shared" si="56"/>
        <v>-2256318239.3192773</v>
      </c>
      <c r="BC123">
        <f>$BB$8*'SIP CALCULATOR'!$E$48/100</f>
        <v>13148944.405985834</v>
      </c>
      <c r="BD123" s="110">
        <f t="shared" si="57"/>
        <v>-18912226.531043861</v>
      </c>
      <c r="BF123" s="110">
        <f t="shared" si="52"/>
        <v>-872676395.87849832</v>
      </c>
      <c r="BG123" t="str">
        <f t="shared" si="53"/>
        <v>-</v>
      </c>
      <c r="BI123" t="str">
        <f t="shared" si="50"/>
        <v>-</v>
      </c>
      <c r="BL123">
        <f t="shared" si="44"/>
        <v>120</v>
      </c>
      <c r="BM123" s="110">
        <f t="shared" si="45"/>
        <v>14280231.732692383</v>
      </c>
      <c r="BO123">
        <f>('SIP CALCULATOR'!$D$32/12)/100</f>
        <v>5.0000000000000001E-3</v>
      </c>
      <c r="BP123">
        <f t="shared" si="46"/>
        <v>85681.390396154296</v>
      </c>
      <c r="BQ123" s="110">
        <f t="shared" si="47"/>
        <v>14365913.123088537</v>
      </c>
    </row>
    <row r="124" spans="10:69" x14ac:dyDescent="0.3">
      <c r="J124">
        <f>12</f>
        <v>12</v>
      </c>
      <c r="K124">
        <f t="shared" si="63"/>
        <v>17</v>
      </c>
      <c r="L124">
        <f t="shared" si="64"/>
        <v>204</v>
      </c>
      <c r="N124">
        <f t="shared" si="37"/>
        <v>123</v>
      </c>
      <c r="O124" s="48">
        <f t="shared" si="58"/>
        <v>65233773738.701004</v>
      </c>
      <c r="P124" s="3">
        <f t="shared" si="67"/>
        <v>5904900000</v>
      </c>
      <c r="Q124">
        <f t="shared" si="38"/>
        <v>53143500000</v>
      </c>
      <c r="AD124" s="50">
        <f>$M$2*(((1+'Main Backend Calculation'!$M$4)^('Main Backend Calculation'!AH124)-1)/'Main Backend Calculation'!$M$4)*(1+$M$4)</f>
        <v>46463813.608352587</v>
      </c>
      <c r="AF124">
        <f t="shared" si="68"/>
        <v>48379006940.888603</v>
      </c>
      <c r="AH124">
        <f t="shared" si="39"/>
        <v>123</v>
      </c>
      <c r="AI124" s="60">
        <f t="shared" si="36"/>
        <v>48425470754.496956</v>
      </c>
      <c r="AK124">
        <v>180</v>
      </c>
      <c r="AM124" s="36">
        <f>IF('SIP CALCULATOR'!$E$6&gt;'Main Backend Calculation'!AM123,AM123+1,"")</f>
        <v>122</v>
      </c>
      <c r="AN124">
        <f t="shared" si="43"/>
        <v>47374112.162655599</v>
      </c>
      <c r="AO124" s="49">
        <f t="shared" si="40"/>
        <v>870084.47167995898</v>
      </c>
      <c r="AP124" s="49">
        <f t="shared" si="41"/>
        <v>48244196.634335555</v>
      </c>
      <c r="AQ124" s="66">
        <f>IF(AM124="","",('SIP CALCULATOR'!$E$7/12)*100)</f>
        <v>1.8366243333333334</v>
      </c>
      <c r="AR124" s="62">
        <f>IF(AM124="","",ROUND(IF(((AM124-1)/12)=0,'SIP CALCULATOR'!$E$4,IF(INT(((AM124-1)/12))-((AM124-1)/12)=0,AR123+('SIP CALCULATOR'!$E$5/100)*AR123,AR123)),2))</f>
        <v>121899.44</v>
      </c>
      <c r="AS124">
        <f t="shared" si="42"/>
        <v>13383463.84</v>
      </c>
      <c r="AY124">
        <f t="shared" si="48"/>
        <v>117</v>
      </c>
      <c r="AZ124">
        <f t="shared" si="49"/>
        <v>0</v>
      </c>
      <c r="BA124">
        <f t="shared" si="51"/>
        <v>117</v>
      </c>
      <c r="BB124" s="110">
        <f t="shared" si="56"/>
        <v>-2288379410.2563071</v>
      </c>
      <c r="BC124">
        <f>$BB$8*'SIP CALCULATOR'!$E$48/100</f>
        <v>13148944.405985834</v>
      </c>
      <c r="BD124" s="110">
        <f t="shared" si="57"/>
        <v>-19179402.95551911</v>
      </c>
      <c r="BF124" s="110">
        <f t="shared" si="52"/>
        <v>-891855798.8340174</v>
      </c>
      <c r="BG124" t="str">
        <f t="shared" si="53"/>
        <v>-</v>
      </c>
      <c r="BI124" t="str">
        <f t="shared" si="50"/>
        <v>-</v>
      </c>
      <c r="BL124">
        <f t="shared" si="44"/>
        <v>121</v>
      </c>
      <c r="BM124" s="110">
        <f t="shared" si="45"/>
        <v>14365913.123088537</v>
      </c>
      <c r="BO124">
        <f>('SIP CALCULATOR'!$D$32/12)/100</f>
        <v>5.0000000000000001E-3</v>
      </c>
      <c r="BP124">
        <f t="shared" si="46"/>
        <v>86913.77439468565</v>
      </c>
      <c r="BQ124" s="110">
        <f t="shared" si="47"/>
        <v>14452826.897483222</v>
      </c>
    </row>
    <row r="125" spans="10:69" x14ac:dyDescent="0.3">
      <c r="J125">
        <f>12</f>
        <v>12</v>
      </c>
      <c r="K125">
        <f t="shared" si="63"/>
        <v>18</v>
      </c>
      <c r="L125">
        <f t="shared" si="64"/>
        <v>216</v>
      </c>
      <c r="N125">
        <f t="shared" si="37"/>
        <v>124</v>
      </c>
      <c r="O125" s="48">
        <f t="shared" si="58"/>
        <v>72336773100.737595</v>
      </c>
      <c r="P125" s="3">
        <f t="shared" si="67"/>
        <v>5904900000</v>
      </c>
      <c r="Q125">
        <f t="shared" si="38"/>
        <v>59048400000</v>
      </c>
      <c r="AD125" s="50">
        <f>$M$2*(((1+'Main Backend Calculation'!$M$4)^('Main Backend Calculation'!AH125)-1)/'Main Backend Calculation'!$M$4)*(1+$M$4)</f>
        <v>47419015.939611562</v>
      </c>
      <c r="AF125">
        <f t="shared" si="68"/>
        <v>48379006940.888603</v>
      </c>
      <c r="AH125">
        <f t="shared" si="39"/>
        <v>124</v>
      </c>
      <c r="AI125" s="60">
        <f t="shared" si="36"/>
        <v>48426425956.828217</v>
      </c>
      <c r="AK125">
        <v>192</v>
      </c>
      <c r="AM125" s="36">
        <f>IF('SIP CALCULATOR'!$E$6&gt;'Main Backend Calculation'!AM124,AM124+1,"")</f>
        <v>123</v>
      </c>
      <c r="AN125">
        <f t="shared" si="43"/>
        <v>48366096.074335553</v>
      </c>
      <c r="AO125" s="49">
        <f t="shared" si="40"/>
        <v>888303.48958462488</v>
      </c>
      <c r="AP125" s="49">
        <f t="shared" si="41"/>
        <v>49254399.563920178</v>
      </c>
      <c r="AQ125" s="66">
        <f>IF(AM125="","",('SIP CALCULATOR'!$E$7/12)*100)</f>
        <v>1.8366243333333334</v>
      </c>
      <c r="AR125" s="62">
        <f>IF(AM125="","",ROUND(IF(((AM125-1)/12)=0,'SIP CALCULATOR'!$E$4,IF(INT(((AM125-1)/12))-((AM125-1)/12)=0,AR124+('SIP CALCULATOR'!$E$5/100)*AR124,AR124)),2))</f>
        <v>121899.44</v>
      </c>
      <c r="AS125">
        <f t="shared" si="42"/>
        <v>13505363.279999999</v>
      </c>
      <c r="AY125">
        <f t="shared" si="48"/>
        <v>118</v>
      </c>
      <c r="AZ125">
        <f t="shared" si="49"/>
        <v>0</v>
      </c>
      <c r="BA125">
        <f t="shared" si="51"/>
        <v>118</v>
      </c>
      <c r="BB125" s="110">
        <f t="shared" si="56"/>
        <v>-2320707757.6178122</v>
      </c>
      <c r="BC125">
        <f>$BB$8*'SIP CALCULATOR'!$E$48/100</f>
        <v>13148944.405985834</v>
      </c>
      <c r="BD125" s="110">
        <f t="shared" si="57"/>
        <v>-19448805.850198317</v>
      </c>
      <c r="BF125" s="110">
        <f t="shared" si="52"/>
        <v>-911304604.68421566</v>
      </c>
      <c r="BG125" t="str">
        <f t="shared" si="53"/>
        <v>-</v>
      </c>
      <c r="BI125" t="str">
        <f t="shared" si="50"/>
        <v>-</v>
      </c>
      <c r="BL125">
        <f t="shared" si="44"/>
        <v>122</v>
      </c>
      <c r="BM125" s="110">
        <f t="shared" si="45"/>
        <v>14452826.897483222</v>
      </c>
      <c r="BO125">
        <f>('SIP CALCULATOR'!$D$32/12)/100</f>
        <v>5.0000000000000001E-3</v>
      </c>
      <c r="BP125">
        <f t="shared" si="46"/>
        <v>88162.244074647664</v>
      </c>
      <c r="BQ125" s="110">
        <f t="shared" si="47"/>
        <v>14540989.14155787</v>
      </c>
    </row>
    <row r="126" spans="10:69" x14ac:dyDescent="0.3">
      <c r="J126">
        <f>12</f>
        <v>12</v>
      </c>
      <c r="K126">
        <f t="shared" si="63"/>
        <v>19</v>
      </c>
      <c r="L126">
        <f t="shared" si="64"/>
        <v>228</v>
      </c>
      <c r="N126">
        <f t="shared" si="37"/>
        <v>125</v>
      </c>
      <c r="O126" s="48">
        <f t="shared" si="58"/>
        <v>79570227877.453857</v>
      </c>
      <c r="P126" s="3">
        <f t="shared" si="67"/>
        <v>5904900000</v>
      </c>
      <c r="Q126">
        <f t="shared" si="38"/>
        <v>64953300000</v>
      </c>
      <c r="AD126" s="50">
        <f>$M$2*(((1+'Main Backend Calculation'!$M$4)^('Main Backend Calculation'!AH126)-1)/'Main Backend Calculation'!$M$4)*(1+$M$4)</f>
        <v>48391761.749319009</v>
      </c>
      <c r="AF126">
        <f t="shared" si="68"/>
        <v>48379006940.888603</v>
      </c>
      <c r="AH126">
        <f t="shared" si="39"/>
        <v>125</v>
      </c>
      <c r="AI126" s="60">
        <f t="shared" si="36"/>
        <v>48427398702.637924</v>
      </c>
      <c r="AK126">
        <v>204</v>
      </c>
      <c r="AM126" s="36">
        <f>IF('SIP CALCULATOR'!$E$6&gt;'Main Backend Calculation'!AM125,AM125+1,"")</f>
        <v>124</v>
      </c>
      <c r="AN126">
        <f t="shared" si="43"/>
        <v>49376299.003920175</v>
      </c>
      <c r="AO126" s="49">
        <f t="shared" si="40"/>
        <v>906857.12240542239</v>
      </c>
      <c r="AP126" s="49">
        <f t="shared" si="41"/>
        <v>50283156.1263256</v>
      </c>
      <c r="AQ126" s="66">
        <f>IF(AM126="","",('SIP CALCULATOR'!$E$7/12)*100)</f>
        <v>1.8366243333333334</v>
      </c>
      <c r="AR126" s="62">
        <f>IF(AM126="","",ROUND(IF(((AM126-1)/12)=0,'SIP CALCULATOR'!$E$4,IF(INT(((AM126-1)/12))-((AM126-1)/12)=0,AR125+('SIP CALCULATOR'!$E$5/100)*AR125,AR125)),2))</f>
        <v>121899.44</v>
      </c>
      <c r="AS126">
        <f t="shared" si="42"/>
        <v>13627262.719999999</v>
      </c>
      <c r="AY126">
        <f t="shared" si="48"/>
        <v>119</v>
      </c>
      <c r="AZ126">
        <f t="shared" si="49"/>
        <v>0</v>
      </c>
      <c r="BA126">
        <f t="shared" si="51"/>
        <v>119</v>
      </c>
      <c r="BB126" s="110">
        <f t="shared" si="56"/>
        <v>-2353305507.8739963</v>
      </c>
      <c r="BC126">
        <f>$BB$8*'SIP CALCULATOR'!$E$48/100</f>
        <v>13148944.405985834</v>
      </c>
      <c r="BD126" s="110">
        <f t="shared" si="57"/>
        <v>-19720453.768999852</v>
      </c>
      <c r="BF126" s="110">
        <f t="shared" si="52"/>
        <v>-931025058.45321548</v>
      </c>
      <c r="BG126" t="str">
        <f t="shared" si="53"/>
        <v>-</v>
      </c>
      <c r="BI126" t="str">
        <f t="shared" si="50"/>
        <v>-</v>
      </c>
      <c r="BL126">
        <f t="shared" si="44"/>
        <v>123</v>
      </c>
      <c r="BM126" s="110">
        <f t="shared" si="45"/>
        <v>14540989.14155787</v>
      </c>
      <c r="BO126">
        <f>('SIP CALCULATOR'!$D$32/12)/100</f>
        <v>5.0000000000000001E-3</v>
      </c>
      <c r="BP126">
        <f t="shared" si="46"/>
        <v>89427.083220580913</v>
      </c>
      <c r="BQ126" s="110">
        <f t="shared" si="47"/>
        <v>14630416.224778451</v>
      </c>
    </row>
    <row r="127" spans="10:69" x14ac:dyDescent="0.3">
      <c r="J127">
        <f>12</f>
        <v>12</v>
      </c>
      <c r="K127">
        <f t="shared" si="63"/>
        <v>20</v>
      </c>
      <c r="L127">
        <f t="shared" si="64"/>
        <v>240</v>
      </c>
      <c r="N127">
        <f t="shared" si="37"/>
        <v>126</v>
      </c>
      <c r="O127" s="48">
        <f t="shared" si="58"/>
        <v>86936534044.73996</v>
      </c>
      <c r="P127" s="3">
        <f t="shared" si="67"/>
        <v>5904900000</v>
      </c>
      <c r="Q127">
        <f t="shared" si="38"/>
        <v>70858200000</v>
      </c>
      <c r="AD127" s="50">
        <f>$M$2*(((1+'Main Backend Calculation'!$M$4)^('Main Backend Calculation'!AH127)-1)/'Main Backend Calculation'!$M$4)*(1+$M$4)</f>
        <v>49382373.24526903</v>
      </c>
      <c r="AF127">
        <f t="shared" si="68"/>
        <v>48379006940.888603</v>
      </c>
      <c r="AH127">
        <f t="shared" si="39"/>
        <v>126</v>
      </c>
      <c r="AI127" s="60">
        <f t="shared" si="36"/>
        <v>48428389314.133873</v>
      </c>
      <c r="AK127">
        <v>216</v>
      </c>
      <c r="AM127" s="36">
        <f>IF('SIP CALCULATOR'!$E$6&gt;'Main Backend Calculation'!AM126,AM126+1,"")</f>
        <v>125</v>
      </c>
      <c r="AN127">
        <f t="shared" si="43"/>
        <v>50405055.566325597</v>
      </c>
      <c r="AO127" s="49">
        <f t="shared" si="40"/>
        <v>925751.51576132374</v>
      </c>
      <c r="AP127" s="49">
        <f t="shared" si="41"/>
        <v>51330807.082086921</v>
      </c>
      <c r="AQ127" s="66">
        <f>IF(AM127="","",('SIP CALCULATOR'!$E$7/12)*100)</f>
        <v>1.8366243333333334</v>
      </c>
      <c r="AR127" s="62">
        <f>IF(AM127="","",ROUND(IF(((AM127-1)/12)=0,'SIP CALCULATOR'!$E$4,IF(INT(((AM127-1)/12))-((AM127-1)/12)=0,AR126+('SIP CALCULATOR'!$E$5/100)*AR126,AR126)),2))</f>
        <v>121899.44</v>
      </c>
      <c r="AS127">
        <f t="shared" si="42"/>
        <v>13749162.159999998</v>
      </c>
      <c r="AY127">
        <f t="shared" si="48"/>
        <v>120</v>
      </c>
      <c r="AZ127">
        <f t="shared" si="49"/>
        <v>0</v>
      </c>
      <c r="BA127">
        <f t="shared" si="51"/>
        <v>120</v>
      </c>
      <c r="BB127" s="110">
        <f t="shared" si="56"/>
        <v>-2386174906.0489821</v>
      </c>
      <c r="BC127">
        <f>$BB$8*'SIP CALCULATOR'!$E$48/100</f>
        <v>13148944.405985834</v>
      </c>
      <c r="BD127" s="110">
        <f t="shared" si="57"/>
        <v>-19994365.420458067</v>
      </c>
      <c r="BF127" s="110">
        <f t="shared" si="52"/>
        <v>-951019423.87367356</v>
      </c>
      <c r="BG127" t="str">
        <f t="shared" si="53"/>
        <v>-</v>
      </c>
      <c r="BI127" t="str">
        <f t="shared" si="50"/>
        <v>-</v>
      </c>
      <c r="BL127">
        <f t="shared" si="44"/>
        <v>124</v>
      </c>
      <c r="BM127" s="110">
        <f t="shared" si="45"/>
        <v>14630416.224778451</v>
      </c>
      <c r="BO127">
        <f>('SIP CALCULATOR'!$D$32/12)/100</f>
        <v>5.0000000000000001E-3</v>
      </c>
      <c r="BP127">
        <f t="shared" si="46"/>
        <v>90708.580593626408</v>
      </c>
      <c r="BQ127" s="110">
        <f t="shared" si="47"/>
        <v>14721124.805372078</v>
      </c>
    </row>
    <row r="128" spans="10:69" x14ac:dyDescent="0.3">
      <c r="J128">
        <f>12</f>
        <v>12</v>
      </c>
      <c r="K128">
        <f t="shared" si="63"/>
        <v>21</v>
      </c>
      <c r="L128">
        <f t="shared" si="64"/>
        <v>252</v>
      </c>
      <c r="N128">
        <f t="shared" si="37"/>
        <v>127</v>
      </c>
      <c r="O128" s="48">
        <f t="shared" si="58"/>
        <v>94438131583.562271</v>
      </c>
      <c r="P128" s="3">
        <f t="shared" si="67"/>
        <v>5904900000</v>
      </c>
      <c r="Q128">
        <f t="shared" si="38"/>
        <v>76763100000</v>
      </c>
      <c r="AD128" s="50">
        <f>$M$2*(((1+'Main Backend Calculation'!$M$4)^('Main Backend Calculation'!AH128)-1)/'Main Backend Calculation'!$M$4)*(1+$M$4)</f>
        <v>50391178.553002469</v>
      </c>
      <c r="AF128">
        <f t="shared" si="68"/>
        <v>48379006940.888603</v>
      </c>
      <c r="AH128">
        <f t="shared" si="39"/>
        <v>127</v>
      </c>
      <c r="AI128" s="60">
        <f t="shared" si="36"/>
        <v>48429398119.441605</v>
      </c>
      <c r="AK128">
        <v>228</v>
      </c>
      <c r="AM128" s="36">
        <f>IF('SIP CALCULATOR'!$E$6&gt;'Main Backend Calculation'!AM127,AM127+1,"")</f>
        <v>126</v>
      </c>
      <c r="AN128">
        <f t="shared" si="43"/>
        <v>51452706.522086918</v>
      </c>
      <c r="AO128" s="49">
        <f t="shared" si="40"/>
        <v>944992.92814323539</v>
      </c>
      <c r="AP128" s="49">
        <f t="shared" si="41"/>
        <v>52397699.450230151</v>
      </c>
      <c r="AQ128" s="66">
        <f>IF(AM128="","",('SIP CALCULATOR'!$E$7/12)*100)</f>
        <v>1.8366243333333334</v>
      </c>
      <c r="AR128" s="62">
        <f>IF(AM128="","",ROUND(IF(((AM128-1)/12)=0,'SIP CALCULATOR'!$E$4,IF(INT(((AM128-1)/12))-((AM128-1)/12)=0,AR127+('SIP CALCULATOR'!$E$5/100)*AR127,AR127)),2))</f>
        <v>121899.44</v>
      </c>
      <c r="AS128">
        <f t="shared" si="42"/>
        <v>13871061.599999998</v>
      </c>
      <c r="AY128">
        <f t="shared" si="48"/>
        <v>121</v>
      </c>
      <c r="AZ128">
        <f t="shared" si="49"/>
        <v>0</v>
      </c>
      <c r="BA128">
        <f t="shared" si="51"/>
        <v>121</v>
      </c>
      <c r="BB128" s="110">
        <f t="shared" si="56"/>
        <v>-2419318215.8754258</v>
      </c>
      <c r="BC128">
        <f>$BB$8*'SIP CALCULATOR'!$E$48/100</f>
        <v>13148944.405985834</v>
      </c>
      <c r="BD128" s="110">
        <f t="shared" si="57"/>
        <v>-20270559.669011764</v>
      </c>
      <c r="BF128" s="110">
        <f t="shared" si="52"/>
        <v>-971289983.54268527</v>
      </c>
      <c r="BG128" t="str">
        <f t="shared" si="53"/>
        <v>-</v>
      </c>
      <c r="BI128" t="str">
        <f t="shared" si="50"/>
        <v>-</v>
      </c>
      <c r="BL128">
        <f t="shared" si="44"/>
        <v>125</v>
      </c>
      <c r="BM128" s="110">
        <f t="shared" si="45"/>
        <v>14721124.805372078</v>
      </c>
      <c r="BO128">
        <f>('SIP CALCULATOR'!$D$32/12)/100</f>
        <v>5.0000000000000001E-3</v>
      </c>
      <c r="BP128">
        <f t="shared" si="46"/>
        <v>92007.030033575487</v>
      </c>
      <c r="BQ128" s="110">
        <f t="shared" si="47"/>
        <v>14813131.835405653</v>
      </c>
    </row>
    <row r="129" spans="10:69" x14ac:dyDescent="0.3">
      <c r="J129">
        <f>12</f>
        <v>12</v>
      </c>
      <c r="K129">
        <f t="shared" si="63"/>
        <v>22</v>
      </c>
      <c r="L129">
        <f t="shared" si="64"/>
        <v>264</v>
      </c>
      <c r="N129">
        <f t="shared" si="37"/>
        <v>128</v>
      </c>
      <c r="O129" s="48">
        <f t="shared" si="58"/>
        <v>102077505288.17133</v>
      </c>
      <c r="P129" s="3">
        <f t="shared" si="67"/>
        <v>5904900000</v>
      </c>
      <c r="Q129">
        <f t="shared" si="38"/>
        <v>82668000000</v>
      </c>
      <c r="AD129" s="50">
        <f>$M$2*(((1+'Main Backend Calculation'!$M$4)^('Main Backend Calculation'!AH129)-1)/'Main Backend Calculation'!$M$4)*(1+$M$4)</f>
        <v>51418511.824493714</v>
      </c>
      <c r="AF129">
        <f t="shared" si="68"/>
        <v>48379006940.888603</v>
      </c>
      <c r="AH129">
        <f t="shared" si="39"/>
        <v>128</v>
      </c>
      <c r="AI129" s="60">
        <f t="shared" si="36"/>
        <v>48430425452.713097</v>
      </c>
      <c r="AK129">
        <v>240</v>
      </c>
      <c r="AM129" s="36">
        <f>IF('SIP CALCULATOR'!$E$6&gt;'Main Backend Calculation'!AM128,AM128+1,"")</f>
        <v>127</v>
      </c>
      <c r="AN129">
        <f t="shared" si="43"/>
        <v>52519598.890230149</v>
      </c>
      <c r="AO129" s="49">
        <f t="shared" si="40"/>
        <v>964587.73298703029</v>
      </c>
      <c r="AP129" s="49">
        <f t="shared" si="41"/>
        <v>53484186.62321718</v>
      </c>
      <c r="AQ129" s="66">
        <f>IF(AM129="","",('SIP CALCULATOR'!$E$7/12)*100)</f>
        <v>1.8366243333333334</v>
      </c>
      <c r="AR129" s="62">
        <f>IF(AM129="","",ROUND(IF(((AM129-1)/12)=0,'SIP CALCULATOR'!$E$4,IF(INT(((AM129-1)/12))-((AM129-1)/12)=0,AR128+('SIP CALCULATOR'!$E$5/100)*AR128,AR128)),2))</f>
        <v>121899.44</v>
      </c>
      <c r="AS129">
        <f t="shared" si="42"/>
        <v>13992961.039999997</v>
      </c>
      <c r="AY129">
        <f t="shared" si="48"/>
        <v>122</v>
      </c>
      <c r="AZ129">
        <f t="shared" si="49"/>
        <v>0</v>
      </c>
      <c r="BA129">
        <f t="shared" si="51"/>
        <v>122</v>
      </c>
      <c r="BB129" s="110">
        <f t="shared" si="56"/>
        <v>-2452737719.9504232</v>
      </c>
      <c r="BC129">
        <f>$BB$8*'SIP CALCULATOR'!$E$48/100</f>
        <v>13148944.405985834</v>
      </c>
      <c r="BD129" s="110">
        <f t="shared" si="57"/>
        <v>-20549055.536303412</v>
      </c>
      <c r="BF129" s="110">
        <f t="shared" si="52"/>
        <v>-991839039.07898867</v>
      </c>
      <c r="BG129" t="str">
        <f t="shared" si="53"/>
        <v>-</v>
      </c>
      <c r="BI129" t="str">
        <f t="shared" si="50"/>
        <v>-</v>
      </c>
      <c r="BL129">
        <f t="shared" si="44"/>
        <v>126</v>
      </c>
      <c r="BM129" s="110">
        <f t="shared" si="45"/>
        <v>14813131.835405653</v>
      </c>
      <c r="BO129">
        <f>('SIP CALCULATOR'!$D$32/12)/100</f>
        <v>5.0000000000000001E-3</v>
      </c>
      <c r="BP129">
        <f t="shared" si="46"/>
        <v>93322.730563055607</v>
      </c>
      <c r="BQ129" s="110">
        <f t="shared" si="47"/>
        <v>14906454.565968709</v>
      </c>
    </row>
    <row r="130" spans="10:69" x14ac:dyDescent="0.3">
      <c r="J130">
        <f>12</f>
        <v>12</v>
      </c>
      <c r="K130">
        <f t="shared" si="63"/>
        <v>23</v>
      </c>
      <c r="L130">
        <f t="shared" si="64"/>
        <v>276</v>
      </c>
      <c r="N130">
        <f t="shared" si="37"/>
        <v>129</v>
      </c>
      <c r="O130" s="48">
        <f t="shared" si="58"/>
        <v>109857185589.1535</v>
      </c>
      <c r="P130" s="3">
        <f t="shared" si="67"/>
        <v>5904900000</v>
      </c>
      <c r="Q130">
        <f t="shared" si="38"/>
        <v>88572900000</v>
      </c>
      <c r="AD130" s="50">
        <f>$M$2*(((1+'Main Backend Calculation'!$M$4)^('Main Backend Calculation'!AH130)-1)/'Main Backend Calculation'!$M$4)*(1+$M$4)</f>
        <v>52464713.348833576</v>
      </c>
      <c r="AF130">
        <f t="shared" si="68"/>
        <v>48379006940.888603</v>
      </c>
      <c r="AH130">
        <f t="shared" si="39"/>
        <v>129</v>
      </c>
      <c r="AI130" s="60">
        <f t="shared" si="36"/>
        <v>48431471654.237434</v>
      </c>
      <c r="AK130">
        <v>252</v>
      </c>
      <c r="AM130" s="36">
        <f>IF('SIP CALCULATOR'!$E$6&gt;'Main Backend Calculation'!AM129,AM129+1,"")</f>
        <v>128</v>
      </c>
      <c r="AN130">
        <f t="shared" si="43"/>
        <v>53606086.063217178</v>
      </c>
      <c r="AO130" s="49">
        <f t="shared" si="40"/>
        <v>984542.42078465549</v>
      </c>
      <c r="AP130" s="49">
        <f t="shared" si="41"/>
        <v>54590628.48400183</v>
      </c>
      <c r="AQ130" s="66">
        <f>IF(AM130="","",('SIP CALCULATOR'!$E$7/12)*100)</f>
        <v>1.8366243333333334</v>
      </c>
      <c r="AR130" s="62">
        <f>IF(AM130="","",ROUND(IF(((AM130-1)/12)=0,'SIP CALCULATOR'!$E$4,IF(INT(((AM130-1)/12))-((AM130-1)/12)=0,AR129+('SIP CALCULATOR'!$E$5/100)*AR129,AR129)),2))</f>
        <v>121899.44</v>
      </c>
      <c r="AS130">
        <f t="shared" si="42"/>
        <v>14114860.479999997</v>
      </c>
      <c r="AY130">
        <f t="shared" si="48"/>
        <v>123</v>
      </c>
      <c r="AZ130">
        <f t="shared" si="49"/>
        <v>0</v>
      </c>
      <c r="BA130">
        <f t="shared" si="51"/>
        <v>123</v>
      </c>
      <c r="BB130" s="110">
        <f t="shared" si="56"/>
        <v>-2486435719.8927126</v>
      </c>
      <c r="BC130">
        <f>$BB$8*'SIP CALCULATOR'!$E$48/100</f>
        <v>13148944.405985834</v>
      </c>
      <c r="BD130" s="110">
        <f t="shared" si="57"/>
        <v>-20829872.202489153</v>
      </c>
      <c r="BF130" s="110">
        <f t="shared" si="52"/>
        <v>-1012668911.2814778</v>
      </c>
      <c r="BG130" t="str">
        <f t="shared" si="53"/>
        <v>-</v>
      </c>
      <c r="BI130" t="str">
        <f t="shared" si="50"/>
        <v>-</v>
      </c>
      <c r="BL130">
        <f t="shared" si="44"/>
        <v>127</v>
      </c>
      <c r="BM130" s="110">
        <f t="shared" si="45"/>
        <v>14906454.565968709</v>
      </c>
      <c r="BO130">
        <f>('SIP CALCULATOR'!$D$32/12)/100</f>
        <v>5.0000000000000001E-3</v>
      </c>
      <c r="BP130">
        <f t="shared" si="46"/>
        <v>94655.986493901306</v>
      </c>
      <c r="BQ130" s="110">
        <f t="shared" si="47"/>
        <v>15001110.552462609</v>
      </c>
    </row>
    <row r="131" spans="10:69" x14ac:dyDescent="0.3">
      <c r="J131">
        <f>12</f>
        <v>12</v>
      </c>
      <c r="K131">
        <f t="shared" si="63"/>
        <v>24</v>
      </c>
      <c r="L131">
        <f t="shared" si="64"/>
        <v>288</v>
      </c>
      <c r="N131">
        <f t="shared" si="37"/>
        <v>130</v>
      </c>
      <c r="O131" s="48">
        <f t="shared" si="58"/>
        <v>117779749391.59906</v>
      </c>
      <c r="P131" s="3">
        <f t="shared" si="67"/>
        <v>5904900000</v>
      </c>
      <c r="Q131">
        <f t="shared" si="38"/>
        <v>94477800000</v>
      </c>
      <c r="AD131" s="50">
        <f>$M$2*(((1+'Main Backend Calculation'!$M$4)^('Main Backend Calculation'!AH131)-1)/'Main Backend Calculation'!$M$4)*(1+$M$4)</f>
        <v>53530129.664945178</v>
      </c>
      <c r="AF131">
        <f t="shared" si="68"/>
        <v>48379006940.888603</v>
      </c>
      <c r="AH131">
        <f t="shared" si="39"/>
        <v>130</v>
      </c>
      <c r="AI131" s="60">
        <f t="shared" ref="AI131:AI194" si="69">AD131+AF131</f>
        <v>48432537070.553551</v>
      </c>
      <c r="AK131">
        <v>264</v>
      </c>
      <c r="AM131" s="36">
        <f>IF('SIP CALCULATOR'!$E$6&gt;'Main Backend Calculation'!AM130,AM130+1,"")</f>
        <v>129</v>
      </c>
      <c r="AN131">
        <f t="shared" si="43"/>
        <v>54712527.924001828</v>
      </c>
      <c r="AO131" s="49">
        <f t="shared" si="40"/>
        <v>1004863.6012340124</v>
      </c>
      <c r="AP131" s="49">
        <f t="shared" si="41"/>
        <v>55717391.525235839</v>
      </c>
      <c r="AQ131" s="66">
        <f>IF(AM131="","",('SIP CALCULATOR'!$E$7/12)*100)</f>
        <v>1.8366243333333334</v>
      </c>
      <c r="AR131" s="62">
        <f>IF(AM131="","",ROUND(IF(((AM131-1)/12)=0,'SIP CALCULATOR'!$E$4,IF(INT(((AM131-1)/12))-((AM131-1)/12)=0,AR130+('SIP CALCULATOR'!$E$5/100)*AR130,AR130)),2))</f>
        <v>121899.44</v>
      </c>
      <c r="AS131">
        <f t="shared" si="42"/>
        <v>14236759.919999996</v>
      </c>
      <c r="AY131">
        <f t="shared" si="48"/>
        <v>124</v>
      </c>
      <c r="AZ131">
        <f t="shared" si="49"/>
        <v>0</v>
      </c>
      <c r="BA131">
        <f t="shared" si="51"/>
        <v>124</v>
      </c>
      <c r="BB131" s="110">
        <f t="shared" si="56"/>
        <v>-2520414536.5011878</v>
      </c>
      <c r="BC131">
        <f>$BB$8*'SIP CALCULATOR'!$E$48/100</f>
        <v>13148944.405985834</v>
      </c>
      <c r="BD131" s="110">
        <f t="shared" si="57"/>
        <v>-21113029.00755978</v>
      </c>
      <c r="BF131" s="110">
        <f t="shared" si="52"/>
        <v>-1033781940.2890376</v>
      </c>
      <c r="BG131" t="str">
        <f t="shared" si="53"/>
        <v>-</v>
      </c>
      <c r="BI131" t="str">
        <f t="shared" si="50"/>
        <v>-</v>
      </c>
      <c r="BL131">
        <f t="shared" si="44"/>
        <v>128</v>
      </c>
      <c r="BM131" s="110">
        <f t="shared" si="45"/>
        <v>15001110.552462609</v>
      </c>
      <c r="BO131">
        <f>('SIP CALCULATOR'!$D$32/12)/100</f>
        <v>5.0000000000000001E-3</v>
      </c>
      <c r="BP131">
        <f t="shared" si="46"/>
        <v>96007.107535760704</v>
      </c>
      <c r="BQ131" s="110">
        <f t="shared" si="47"/>
        <v>15097117.65999837</v>
      </c>
    </row>
    <row r="132" spans="10:69" x14ac:dyDescent="0.3">
      <c r="J132">
        <f>12</f>
        <v>12</v>
      </c>
      <c r="K132">
        <f t="shared" si="63"/>
        <v>25</v>
      </c>
      <c r="L132">
        <f t="shared" si="64"/>
        <v>300</v>
      </c>
      <c r="N132">
        <f t="shared" ref="N132:N195" si="70">N131+1</f>
        <v>131</v>
      </c>
      <c r="O132" s="48">
        <f t="shared" si="58"/>
        <v>125847820928.66418</v>
      </c>
      <c r="P132" s="3">
        <f t="shared" si="67"/>
        <v>5904900000</v>
      </c>
      <c r="Q132">
        <f t="shared" ref="Q132:Q195" si="71">Q131+P132</f>
        <v>100382700000</v>
      </c>
      <c r="AD132" s="50">
        <f>$M$2*(((1+'Main Backend Calculation'!$M$4)^('Main Backend Calculation'!AH132)-1)/'Main Backend Calculation'!$M$4)*(1+$M$4)</f>
        <v>54615113.676369771</v>
      </c>
      <c r="AF132">
        <f t="shared" si="68"/>
        <v>48379006940.888603</v>
      </c>
      <c r="AH132">
        <f t="shared" ref="AH132:AH195" si="72">AH131+1</f>
        <v>131</v>
      </c>
      <c r="AI132" s="60">
        <f t="shared" si="69"/>
        <v>48433622054.564972</v>
      </c>
      <c r="AK132">
        <v>276</v>
      </c>
      <c r="AM132" s="36">
        <f>IF('SIP CALCULATOR'!$E$6&gt;'Main Backend Calculation'!AM131,AM131+1,"")</f>
        <v>130</v>
      </c>
      <c r="AN132">
        <f t="shared" si="43"/>
        <v>55839290.965235837</v>
      </c>
      <c r="AO132" s="49">
        <f t="shared" si="40"/>
        <v>1025558.0054283231</v>
      </c>
      <c r="AP132" s="49">
        <f t="shared" si="41"/>
        <v>56864848.970664158</v>
      </c>
      <c r="AQ132" s="66">
        <f>IF(AM132="","",('SIP CALCULATOR'!$E$7/12)*100)</f>
        <v>1.8366243333333334</v>
      </c>
      <c r="AR132" s="62">
        <f>IF(AM132="","",ROUND(IF(((AM132-1)/12)=0,'SIP CALCULATOR'!$E$4,IF(INT(((AM132-1)/12))-((AM132-1)/12)=0,AR131+('SIP CALCULATOR'!$E$5/100)*AR131,AR131)),2))</f>
        <v>121899.44</v>
      </c>
      <c r="AS132">
        <f t="shared" si="42"/>
        <v>14358659.359999996</v>
      </c>
      <c r="AY132">
        <f t="shared" si="48"/>
        <v>125</v>
      </c>
      <c r="AZ132">
        <f t="shared" si="49"/>
        <v>0</v>
      </c>
      <c r="BA132">
        <f t="shared" si="51"/>
        <v>125</v>
      </c>
      <c r="BB132" s="110">
        <f t="shared" si="56"/>
        <v>-2554676509.9147334</v>
      </c>
      <c r="BC132">
        <f>$BB$8*'SIP CALCULATOR'!$E$48/100</f>
        <v>13148944.405985834</v>
      </c>
      <c r="BD132" s="110">
        <f t="shared" si="57"/>
        <v>-21398545.45267266</v>
      </c>
      <c r="BF132" s="110">
        <f t="shared" si="52"/>
        <v>-1055180485.7417102</v>
      </c>
      <c r="BG132" t="str">
        <f t="shared" si="53"/>
        <v>-</v>
      </c>
      <c r="BI132" t="str">
        <f t="shared" si="50"/>
        <v>-</v>
      </c>
      <c r="BL132">
        <f t="shared" si="44"/>
        <v>129</v>
      </c>
      <c r="BM132" s="110">
        <f t="shared" si="45"/>
        <v>15097117.65999837</v>
      </c>
      <c r="BO132">
        <f>('SIP CALCULATOR'!$D$32/12)/100</f>
        <v>5.0000000000000001E-3</v>
      </c>
      <c r="BP132">
        <f t="shared" si="46"/>
        <v>97376.408906989484</v>
      </c>
      <c r="BQ132" s="110">
        <f t="shared" si="47"/>
        <v>15194494.068905359</v>
      </c>
    </row>
    <row r="133" spans="10:69" x14ac:dyDescent="0.3">
      <c r="J133">
        <f>12</f>
        <v>12</v>
      </c>
      <c r="K133">
        <f t="shared" si="63"/>
        <v>26</v>
      </c>
      <c r="L133">
        <f t="shared" si="64"/>
        <v>312</v>
      </c>
      <c r="N133">
        <f t="shared" si="70"/>
        <v>132</v>
      </c>
      <c r="O133" s="48">
        <f t="shared" si="58"/>
        <v>134064072630.80978</v>
      </c>
      <c r="P133" s="3">
        <f t="shared" si="67"/>
        <v>5904900000</v>
      </c>
      <c r="Q133">
        <f t="shared" si="71"/>
        <v>106287600000</v>
      </c>
      <c r="AD133" s="50">
        <f>$M$2*(((1+'Main Backend Calculation'!$M$4)^('Main Backend Calculation'!AH133)-1)/'Main Backend Calculation'!$M$4)*(1+$M$4)</f>
        <v>55720024.768160984</v>
      </c>
      <c r="AF133">
        <f t="shared" si="68"/>
        <v>48379006940.888603</v>
      </c>
      <c r="AH133">
        <f t="shared" si="72"/>
        <v>132</v>
      </c>
      <c r="AI133" s="60">
        <f t="shared" si="69"/>
        <v>48434726965.656761</v>
      </c>
      <c r="AK133">
        <v>288</v>
      </c>
      <c r="AM133" s="36">
        <f>IF('SIP CALCULATOR'!$E$6&gt;'Main Backend Calculation'!AM132,AM132+1,"")</f>
        <v>131</v>
      </c>
      <c r="AN133">
        <f t="shared" si="43"/>
        <v>56986748.410664156</v>
      </c>
      <c r="AO133" s="49">
        <f t="shared" ref="AO133:AO196" si="73">IF(AM133="","",AN133*AQ133/100)</f>
        <v>1046632.4880857046</v>
      </c>
      <c r="AP133" s="49">
        <f t="shared" ref="AP133:AP196" si="74">IF(AM133="","",AN133+AO133)</f>
        <v>58033380.898749858</v>
      </c>
      <c r="AQ133" s="66">
        <f>IF(AM133="","",('SIP CALCULATOR'!$E$7/12)*100)</f>
        <v>1.8366243333333334</v>
      </c>
      <c r="AR133" s="62">
        <f>IF(AM133="","",ROUND(IF(((AM133-1)/12)=0,'SIP CALCULATOR'!$E$4,IF(INT(((AM133-1)/12))-((AM133-1)/12)=0,AR132+('SIP CALCULATOR'!$E$5/100)*AR132,AR132)),2))</f>
        <v>121899.44</v>
      </c>
      <c r="AS133">
        <f t="shared" ref="AS133:AS196" si="75">AS132+AR133</f>
        <v>14480558.799999995</v>
      </c>
      <c r="AY133">
        <f t="shared" si="48"/>
        <v>126</v>
      </c>
      <c r="AZ133">
        <f t="shared" si="49"/>
        <v>0</v>
      </c>
      <c r="BA133">
        <f t="shared" si="51"/>
        <v>126</v>
      </c>
      <c r="BB133" s="110">
        <f t="shared" si="56"/>
        <v>-2589223999.7733917</v>
      </c>
      <c r="BC133">
        <f>$BB$8*'SIP CALCULATOR'!$E$48/100</f>
        <v>13148944.405985834</v>
      </c>
      <c r="BD133" s="110">
        <f t="shared" si="57"/>
        <v>-21686441.201494813</v>
      </c>
      <c r="BF133" s="110">
        <f t="shared" si="52"/>
        <v>-1076866926.9432049</v>
      </c>
      <c r="BG133" t="str">
        <f t="shared" si="53"/>
        <v>-</v>
      </c>
      <c r="BI133" t="str">
        <f t="shared" si="50"/>
        <v>-</v>
      </c>
      <c r="BL133">
        <f t="shared" si="44"/>
        <v>130</v>
      </c>
      <c r="BM133" s="110">
        <f t="shared" si="45"/>
        <v>15194494.068905359</v>
      </c>
      <c r="BO133">
        <f>('SIP CALCULATOR'!$D$32/12)/100</f>
        <v>5.0000000000000001E-3</v>
      </c>
      <c r="BP133">
        <f t="shared" si="46"/>
        <v>98764.211447884838</v>
      </c>
      <c r="BQ133" s="110">
        <f t="shared" si="47"/>
        <v>15293258.280353244</v>
      </c>
    </row>
    <row r="134" spans="10:69" x14ac:dyDescent="0.3">
      <c r="J134">
        <f>12</f>
        <v>12</v>
      </c>
      <c r="K134">
        <f t="shared" si="63"/>
        <v>27</v>
      </c>
      <c r="L134">
        <f t="shared" si="64"/>
        <v>324</v>
      </c>
      <c r="N134">
        <f t="shared" si="70"/>
        <v>133</v>
      </c>
      <c r="O134" s="48">
        <f t="shared" si="58"/>
        <v>154241026011.00491</v>
      </c>
      <c r="P134" s="3">
        <f>$P$133+($P$133*$M$5)</f>
        <v>17714700000</v>
      </c>
      <c r="Q134">
        <f t="shared" si="71"/>
        <v>124002300000</v>
      </c>
      <c r="AD134" s="50">
        <f>$M$2*(((1+'Main Backend Calculation'!$M$4)^('Main Backend Calculation'!AH134)-1)/'Main Backend Calculation'!$M$4)*(1+$M$4)</f>
        <v>56845228.925925732</v>
      </c>
      <c r="AF134">
        <f>$AK$13*(((1+$M$4)^($AH$13)-1)/$AC$3)*(1+$AC$3)</f>
        <v>159829344324.28809</v>
      </c>
      <c r="AH134">
        <f t="shared" si="72"/>
        <v>133</v>
      </c>
      <c r="AI134" s="60">
        <f t="shared" si="69"/>
        <v>159886189553.21402</v>
      </c>
      <c r="AK134">
        <v>300</v>
      </c>
      <c r="AM134" s="36">
        <f>IF('SIP CALCULATOR'!$E$6&gt;'Main Backend Calculation'!AM133,AM133+1,"")</f>
        <v>132</v>
      </c>
      <c r="AN134">
        <f t="shared" ref="AN134:AN197" si="76">IF(AM133="","",AP133+AR134)</f>
        <v>58155280.338749856</v>
      </c>
      <c r="AO134" s="49">
        <f t="shared" si="73"/>
        <v>1068094.0298196957</v>
      </c>
      <c r="AP134" s="49">
        <f t="shared" si="74"/>
        <v>59223374.368569553</v>
      </c>
      <c r="AQ134" s="66">
        <f>IF(AM134="","",('SIP CALCULATOR'!$E$7/12)*100)</f>
        <v>1.8366243333333334</v>
      </c>
      <c r="AR134" s="62">
        <f>IF(AM134="","",ROUND(IF(((AM134-1)/12)=0,'SIP CALCULATOR'!$E$4,IF(INT(((AM134-1)/12))-((AM134-1)/12)=0,AR133+('SIP CALCULATOR'!$E$5/100)*AR133,AR133)),2))</f>
        <v>121899.44</v>
      </c>
      <c r="AS134">
        <f t="shared" si="75"/>
        <v>14602458.239999995</v>
      </c>
      <c r="AY134">
        <f t="shared" si="48"/>
        <v>127</v>
      </c>
      <c r="AZ134">
        <f t="shared" si="49"/>
        <v>0</v>
      </c>
      <c r="BA134">
        <f t="shared" si="51"/>
        <v>127</v>
      </c>
      <c r="BB134" s="110">
        <f t="shared" si="56"/>
        <v>-2624059385.3808722</v>
      </c>
      <c r="BC134">
        <f>$BB$8*'SIP CALCULATOR'!$E$48/100</f>
        <v>13148944.405985834</v>
      </c>
      <c r="BD134" s="110">
        <f t="shared" si="57"/>
        <v>-21976736.081557151</v>
      </c>
      <c r="BF134" s="110">
        <f t="shared" si="52"/>
        <v>-1098843663.0247619</v>
      </c>
      <c r="BG134" t="str">
        <f t="shared" si="53"/>
        <v>-</v>
      </c>
      <c r="BI134" t="str">
        <f t="shared" si="50"/>
        <v>-</v>
      </c>
      <c r="BL134">
        <f t="shared" ref="BL134:BL197" si="77">BL133+1</f>
        <v>131</v>
      </c>
      <c r="BM134" s="110">
        <f t="shared" ref="BM134:BM197" si="78">BQ133</f>
        <v>15293258.280353244</v>
      </c>
      <c r="BO134">
        <f>('SIP CALCULATOR'!$D$32/12)/100</f>
        <v>5.0000000000000001E-3</v>
      </c>
      <c r="BP134">
        <f t="shared" ref="BP134:BP197" si="79">(BM134*BO134*BL134)/100</f>
        <v>100170.84173631376</v>
      </c>
      <c r="BQ134" s="110">
        <f t="shared" ref="BQ134:BQ197" si="80">BM134+BP134</f>
        <v>15393429.122089557</v>
      </c>
    </row>
    <row r="135" spans="10:69" x14ac:dyDescent="0.3">
      <c r="J135">
        <f>12</f>
        <v>12</v>
      </c>
      <c r="K135">
        <f t="shared" si="63"/>
        <v>28</v>
      </c>
      <c r="L135">
        <f t="shared" si="64"/>
        <v>336</v>
      </c>
      <c r="N135">
        <f t="shared" si="70"/>
        <v>134</v>
      </c>
      <c r="O135" s="48">
        <f t="shared" si="58"/>
        <v>174788554226.70602</v>
      </c>
      <c r="P135" s="3">
        <f t="shared" ref="P135:P145" si="81">$P$133+($P$133*$M$5)</f>
        <v>17714700000</v>
      </c>
      <c r="Q135">
        <f t="shared" si="71"/>
        <v>141717000000</v>
      </c>
      <c r="AD135" s="50">
        <f>$M$2*(((1+'Main Backend Calculation'!$M$4)^('Main Backend Calculation'!AH135)-1)/'Main Backend Calculation'!$M$4)*(1+$M$4)</f>
        <v>57991098.857051648</v>
      </c>
      <c r="AF135">
        <f t="shared" ref="AF135:AF145" si="82">$AK$13*(((1+$M$4)^($AH$13)-1)/$AC$3)*(1+$AC$3)</f>
        <v>159829344324.28809</v>
      </c>
      <c r="AH135">
        <f t="shared" si="72"/>
        <v>134</v>
      </c>
      <c r="AI135" s="60">
        <f t="shared" si="69"/>
        <v>159887335423.14514</v>
      </c>
      <c r="AK135">
        <v>312</v>
      </c>
      <c r="AM135" s="36">
        <f>IF('SIP CALCULATOR'!$E$6&gt;'Main Backend Calculation'!AM134,AM134+1,"")</f>
        <v>133</v>
      </c>
      <c r="AN135">
        <f t="shared" si="76"/>
        <v>59347711.798569553</v>
      </c>
      <c r="AO135" s="49">
        <f t="shared" si="73"/>
        <v>1089994.5161690661</v>
      </c>
      <c r="AP135" s="49">
        <f t="shared" si="74"/>
        <v>60437706.314738616</v>
      </c>
      <c r="AQ135" s="66">
        <f>IF(AM135="","",('SIP CALCULATOR'!$E$7/12)*100)</f>
        <v>1.8366243333333334</v>
      </c>
      <c r="AR135" s="62">
        <f>IF(AM135="","",ROUND(IF(((AM135-1)/12)=0,'SIP CALCULATOR'!$E$4,IF(INT(((AM135-1)/12))-((AM135-1)/12)=0,AR134+('SIP CALCULATOR'!$E$5/100)*AR134,AR134)),2))</f>
        <v>124337.43</v>
      </c>
      <c r="AS135">
        <f t="shared" si="75"/>
        <v>14726795.669999994</v>
      </c>
      <c r="AY135">
        <f t="shared" si="48"/>
        <v>128</v>
      </c>
      <c r="AZ135">
        <f t="shared" si="49"/>
        <v>0</v>
      </c>
      <c r="BA135">
        <f t="shared" si="51"/>
        <v>128</v>
      </c>
      <c r="BB135" s="110">
        <f t="shared" si="56"/>
        <v>-2659185065.8684154</v>
      </c>
      <c r="BC135">
        <f>$BB$8*'SIP CALCULATOR'!$E$48/100</f>
        <v>13148944.405985834</v>
      </c>
      <c r="BD135" s="110">
        <f t="shared" si="57"/>
        <v>-22269450.085620012</v>
      </c>
      <c r="BF135" s="110">
        <f t="shared" si="52"/>
        <v>-1121113113.1103818</v>
      </c>
      <c r="BG135" t="str">
        <f t="shared" si="53"/>
        <v>-</v>
      </c>
      <c r="BI135" t="str">
        <f t="shared" si="50"/>
        <v>-</v>
      </c>
      <c r="BL135">
        <f t="shared" si="77"/>
        <v>132</v>
      </c>
      <c r="BM135" s="110">
        <f t="shared" si="78"/>
        <v>15393429.122089557</v>
      </c>
      <c r="BO135">
        <f>('SIP CALCULATOR'!$D$32/12)/100</f>
        <v>5.0000000000000001E-3</v>
      </c>
      <c r="BP135">
        <f t="shared" si="79"/>
        <v>101596.63220579109</v>
      </c>
      <c r="BQ135" s="110">
        <f t="shared" si="80"/>
        <v>15495025.754295349</v>
      </c>
    </row>
    <row r="136" spans="10:69" x14ac:dyDescent="0.3">
      <c r="J136">
        <f>12</f>
        <v>12</v>
      </c>
      <c r="K136">
        <f t="shared" si="63"/>
        <v>29</v>
      </c>
      <c r="L136">
        <f t="shared" si="64"/>
        <v>348</v>
      </c>
      <c r="N136">
        <f t="shared" si="70"/>
        <v>135</v>
      </c>
      <c r="O136" s="48">
        <f t="shared" si="58"/>
        <v>195713463345.51523</v>
      </c>
      <c r="P136" s="3">
        <f t="shared" si="81"/>
        <v>17714700000</v>
      </c>
      <c r="Q136">
        <f t="shared" si="71"/>
        <v>159431700000</v>
      </c>
      <c r="AD136" s="50">
        <f>$M$2*(((1+'Main Backend Calculation'!$M$4)^('Main Backend Calculation'!AH136)-1)/'Main Backend Calculation'!$M$4)*(1+$M$4)</f>
        <v>59158014.114160985</v>
      </c>
      <c r="AF136">
        <f t="shared" si="82"/>
        <v>159829344324.28809</v>
      </c>
      <c r="AH136">
        <f t="shared" si="72"/>
        <v>135</v>
      </c>
      <c r="AI136" s="60">
        <f t="shared" si="69"/>
        <v>159888502338.40225</v>
      </c>
      <c r="AK136">
        <v>324</v>
      </c>
      <c r="AM136" s="36">
        <f>IF('SIP CALCULATOR'!$E$6&gt;'Main Backend Calculation'!AM135,AM135+1,"")</f>
        <v>134</v>
      </c>
      <c r="AN136">
        <f t="shared" si="76"/>
        <v>60562043.744738616</v>
      </c>
      <c r="AO136" s="49">
        <f t="shared" si="73"/>
        <v>1112297.2321798473</v>
      </c>
      <c r="AP136" s="49">
        <f t="shared" si="74"/>
        <v>61674340.976918466</v>
      </c>
      <c r="AQ136" s="66">
        <f>IF(AM136="","",('SIP CALCULATOR'!$E$7/12)*100)</f>
        <v>1.8366243333333334</v>
      </c>
      <c r="AR136" s="62">
        <f>IF(AM136="","",ROUND(IF(((AM136-1)/12)=0,'SIP CALCULATOR'!$E$4,IF(INT(((AM136-1)/12))-((AM136-1)/12)=0,AR135+('SIP CALCULATOR'!$E$5/100)*AR135,AR135)),2))</f>
        <v>124337.43</v>
      </c>
      <c r="AS136">
        <f t="shared" si="75"/>
        <v>14851133.099999994</v>
      </c>
      <c r="AY136">
        <f t="shared" si="48"/>
        <v>129</v>
      </c>
      <c r="AZ136">
        <f t="shared" si="49"/>
        <v>0</v>
      </c>
      <c r="BA136">
        <f t="shared" si="51"/>
        <v>129</v>
      </c>
      <c r="BB136" s="110">
        <f t="shared" si="56"/>
        <v>-2694603460.3600211</v>
      </c>
      <c r="BC136">
        <f>$BB$8*'SIP CALCULATOR'!$E$48/100</f>
        <v>13148944.405985834</v>
      </c>
      <c r="BD136" s="110">
        <f t="shared" si="57"/>
        <v>-22564603.37305006</v>
      </c>
      <c r="BF136" s="110">
        <f t="shared" si="52"/>
        <v>-1143677716.4834318</v>
      </c>
      <c r="BG136" t="str">
        <f t="shared" si="53"/>
        <v>-</v>
      </c>
      <c r="BI136" t="str">
        <f t="shared" si="50"/>
        <v>-</v>
      </c>
      <c r="BL136">
        <f t="shared" si="77"/>
        <v>133</v>
      </c>
      <c r="BM136" s="110">
        <f t="shared" si="78"/>
        <v>15495025.754295349</v>
      </c>
      <c r="BO136">
        <f>('SIP CALCULATOR'!$D$32/12)/100</f>
        <v>5.0000000000000001E-3</v>
      </c>
      <c r="BP136">
        <f t="shared" si="79"/>
        <v>103041.92126606409</v>
      </c>
      <c r="BQ136" s="110">
        <f t="shared" si="80"/>
        <v>15598067.675561413</v>
      </c>
    </row>
    <row r="137" spans="10:69" x14ac:dyDescent="0.3">
      <c r="J137">
        <f>12</f>
        <v>12</v>
      </c>
      <c r="K137">
        <f t="shared" si="63"/>
        <v>30</v>
      </c>
      <c r="L137">
        <f t="shared" si="64"/>
        <v>360</v>
      </c>
      <c r="N137">
        <f t="shared" si="70"/>
        <v>136</v>
      </c>
      <c r="O137" s="48">
        <f t="shared" si="58"/>
        <v>217022684436.92838</v>
      </c>
      <c r="P137" s="3">
        <f t="shared" si="81"/>
        <v>17714700000</v>
      </c>
      <c r="Q137">
        <f t="shared" si="71"/>
        <v>177146400000</v>
      </c>
      <c r="AD137" s="50">
        <f>$M$2*(((1+'Main Backend Calculation'!$M$4)^('Main Backend Calculation'!AH137)-1)/'Main Backend Calculation'!$M$4)*(1+$M$4)</f>
        <v>60346361.220831767</v>
      </c>
      <c r="AF137">
        <f t="shared" si="82"/>
        <v>159829344324.28809</v>
      </c>
      <c r="AH137">
        <f t="shared" si="72"/>
        <v>136</v>
      </c>
      <c r="AI137" s="60">
        <f t="shared" si="69"/>
        <v>159889690685.50891</v>
      </c>
      <c r="AK137">
        <v>336</v>
      </c>
      <c r="AM137" s="36">
        <f>IF('SIP CALCULATOR'!$E$6&gt;'Main Backend Calculation'!AM136,AM136+1,"")</f>
        <v>135</v>
      </c>
      <c r="AN137">
        <f t="shared" si="76"/>
        <v>61798678.406918466</v>
      </c>
      <c r="AO137" s="49">
        <f t="shared" si="73"/>
        <v>1135009.565299877</v>
      </c>
      <c r="AP137" s="49">
        <f t="shared" si="74"/>
        <v>62933687.972218342</v>
      </c>
      <c r="AQ137" s="66">
        <f>IF(AM137="","",('SIP CALCULATOR'!$E$7/12)*100)</f>
        <v>1.8366243333333334</v>
      </c>
      <c r="AR137" s="62">
        <f>IF(AM137="","",ROUND(IF(((AM137-1)/12)=0,'SIP CALCULATOR'!$E$4,IF(INT(((AM137-1)/12))-((AM137-1)/12)=0,AR136+('SIP CALCULATOR'!$E$5/100)*AR136,AR136)),2))</f>
        <v>124337.43</v>
      </c>
      <c r="AS137">
        <f t="shared" si="75"/>
        <v>14975470.529999994</v>
      </c>
      <c r="AY137">
        <f t="shared" ref="AY137:AY200" si="83">BA137</f>
        <v>130</v>
      </c>
      <c r="AZ137">
        <f t="shared" ref="AZ137:AZ200" si="84">IF(BB137&lt;0,0,BB137)</f>
        <v>0</v>
      </c>
      <c r="BA137">
        <f t="shared" si="51"/>
        <v>130</v>
      </c>
      <c r="BB137" s="110">
        <f t="shared" si="56"/>
        <v>-2730317008.1390572</v>
      </c>
      <c r="BC137">
        <f>$BB$8*'SIP CALCULATOR'!$E$48/100</f>
        <v>13148944.405985834</v>
      </c>
      <c r="BD137" s="110">
        <f t="shared" si="57"/>
        <v>-22862216.271208692</v>
      </c>
      <c r="BF137" s="110">
        <f t="shared" si="52"/>
        <v>-1166539932.7546406</v>
      </c>
      <c r="BG137" t="str">
        <f t="shared" si="53"/>
        <v>-</v>
      </c>
      <c r="BI137" t="str">
        <f t="shared" ref="BI137:BI200" si="85">IF(BD137&gt;0,BD137,"-")</f>
        <v>-</v>
      </c>
      <c r="BL137">
        <f t="shared" si="77"/>
        <v>134</v>
      </c>
      <c r="BM137" s="110">
        <f t="shared" si="78"/>
        <v>15598067.675561413</v>
      </c>
      <c r="BO137">
        <f>('SIP CALCULATOR'!$D$32/12)/100</f>
        <v>5.0000000000000001E-3</v>
      </c>
      <c r="BP137">
        <f t="shared" si="79"/>
        <v>104507.05342626147</v>
      </c>
      <c r="BQ137" s="110">
        <f t="shared" si="80"/>
        <v>15702574.728987675</v>
      </c>
    </row>
    <row r="138" spans="10:69" x14ac:dyDescent="0.3">
      <c r="J138">
        <f>12</f>
        <v>12</v>
      </c>
      <c r="K138">
        <f t="shared" si="63"/>
        <v>31</v>
      </c>
      <c r="L138">
        <f t="shared" si="64"/>
        <v>372</v>
      </c>
      <c r="N138">
        <f t="shared" si="70"/>
        <v>137</v>
      </c>
      <c r="O138" s="48">
        <f t="shared" si="58"/>
        <v>238723275868.15021</v>
      </c>
      <c r="P138" s="3">
        <f t="shared" si="81"/>
        <v>17714700000</v>
      </c>
      <c r="Q138">
        <f t="shared" si="71"/>
        <v>194861100000</v>
      </c>
      <c r="AD138" s="50">
        <f>$M$2*(((1+'Main Backend Calculation'!$M$4)^('Main Backend Calculation'!AH138)-1)/'Main Backend Calculation'!$M$4)*(1+$M$4)</f>
        <v>61556533.799628139</v>
      </c>
      <c r="AF138">
        <f t="shared" si="82"/>
        <v>159829344324.28809</v>
      </c>
      <c r="AH138">
        <f t="shared" si="72"/>
        <v>137</v>
      </c>
      <c r="AI138" s="60">
        <f t="shared" si="69"/>
        <v>159890900858.08771</v>
      </c>
      <c r="AK138">
        <v>348</v>
      </c>
      <c r="AM138" s="36">
        <f>IF('SIP CALCULATOR'!$E$6&gt;'Main Backend Calculation'!AM137,AM137+1,"")</f>
        <v>136</v>
      </c>
      <c r="AN138">
        <f t="shared" si="76"/>
        <v>63058025.402218342</v>
      </c>
      <c r="AO138" s="49">
        <f t="shared" si="73"/>
        <v>1158139.0386566566</v>
      </c>
      <c r="AP138" s="49">
        <f t="shared" si="74"/>
        <v>64216164.440875001</v>
      </c>
      <c r="AQ138" s="66">
        <f>IF(AM138="","",('SIP CALCULATOR'!$E$7/12)*100)</f>
        <v>1.8366243333333334</v>
      </c>
      <c r="AR138" s="62">
        <f>IF(AM138="","",ROUND(IF(((AM138-1)/12)=0,'SIP CALCULATOR'!$E$4,IF(INT(((AM138-1)/12))-((AM138-1)/12)=0,AR137+('SIP CALCULATOR'!$E$5/100)*AR137,AR137)),2))</f>
        <v>124337.43</v>
      </c>
      <c r="AS138">
        <f t="shared" si="75"/>
        <v>15099807.959999993</v>
      </c>
      <c r="AY138">
        <f t="shared" si="83"/>
        <v>131</v>
      </c>
      <c r="AZ138">
        <f t="shared" si="84"/>
        <v>0</v>
      </c>
      <c r="BA138">
        <f t="shared" ref="BA138:BA175" si="86">BA137+1</f>
        <v>131</v>
      </c>
      <c r="BB138" s="110">
        <f t="shared" si="56"/>
        <v>-2766328168.8162518</v>
      </c>
      <c r="BC138">
        <f>$BB$8*'SIP CALCULATOR'!$E$48/100</f>
        <v>13148944.405985834</v>
      </c>
      <c r="BD138" s="110">
        <f t="shared" si="57"/>
        <v>-23162309.276851982</v>
      </c>
      <c r="BF138" s="110">
        <f t="shared" ref="BF138:BF201" si="87">BF137+BD138</f>
        <v>-1189702242.0314925</v>
      </c>
      <c r="BG138" t="str">
        <f t="shared" ref="BG138:BG201" si="88">IF(BB138&gt;0,BB138,"-")</f>
        <v>-</v>
      </c>
      <c r="BI138" t="str">
        <f t="shared" si="85"/>
        <v>-</v>
      </c>
      <c r="BL138">
        <f t="shared" si="77"/>
        <v>135</v>
      </c>
      <c r="BM138" s="110">
        <f t="shared" si="78"/>
        <v>15702574.728987675</v>
      </c>
      <c r="BO138">
        <f>('SIP CALCULATOR'!$D$32/12)/100</f>
        <v>5.0000000000000001E-3</v>
      </c>
      <c r="BP138">
        <f t="shared" si="79"/>
        <v>105992.37942066681</v>
      </c>
      <c r="BQ138" s="110">
        <f t="shared" si="80"/>
        <v>15808567.108408341</v>
      </c>
    </row>
    <row r="139" spans="10:69" x14ac:dyDescent="0.3">
      <c r="J139">
        <f>12</f>
        <v>12</v>
      </c>
      <c r="K139">
        <f t="shared" si="63"/>
        <v>32</v>
      </c>
      <c r="L139">
        <f t="shared" si="64"/>
        <v>384</v>
      </c>
      <c r="N139">
        <f t="shared" si="70"/>
        <v>138</v>
      </c>
      <c r="O139" s="48">
        <f t="shared" si="58"/>
        <v>260822425642.0751</v>
      </c>
      <c r="P139" s="3">
        <f t="shared" si="81"/>
        <v>17714700000</v>
      </c>
      <c r="Q139">
        <f t="shared" si="71"/>
        <v>212575800000</v>
      </c>
      <c r="AD139" s="50">
        <f>$M$2*(((1+'Main Backend Calculation'!$M$4)^('Main Backend Calculation'!AH139)-1)/'Main Backend Calculation'!$M$4)*(1+$M$4)</f>
        <v>62788932.702482</v>
      </c>
      <c r="AF139">
        <f t="shared" si="82"/>
        <v>159829344324.28809</v>
      </c>
      <c r="AH139">
        <f t="shared" si="72"/>
        <v>138</v>
      </c>
      <c r="AI139" s="60">
        <f t="shared" si="69"/>
        <v>159892133256.99057</v>
      </c>
      <c r="AK139">
        <v>360</v>
      </c>
      <c r="AM139" s="36">
        <f>IF('SIP CALCULATOR'!$E$6&gt;'Main Backend Calculation'!AM138,AM138+1,"")</f>
        <v>137</v>
      </c>
      <c r="AN139">
        <f t="shared" si="76"/>
        <v>64340501.870875001</v>
      </c>
      <c r="AO139" s="49">
        <f t="shared" si="73"/>
        <v>1181693.3135492788</v>
      </c>
      <c r="AP139" s="49">
        <f t="shared" si="74"/>
        <v>65522195.184424281</v>
      </c>
      <c r="AQ139" s="66">
        <f>IF(AM139="","",('SIP CALCULATOR'!$E$7/12)*100)</f>
        <v>1.8366243333333334</v>
      </c>
      <c r="AR139" s="62">
        <f>IF(AM139="","",ROUND(IF(((AM139-1)/12)=0,'SIP CALCULATOR'!$E$4,IF(INT(((AM139-1)/12))-((AM139-1)/12)=0,AR138+('SIP CALCULATOR'!$E$5/100)*AR138,AR138)),2))</f>
        <v>124337.43</v>
      </c>
      <c r="AS139">
        <f t="shared" si="75"/>
        <v>15224145.389999993</v>
      </c>
      <c r="AY139">
        <f t="shared" si="83"/>
        <v>132</v>
      </c>
      <c r="AZ139">
        <f t="shared" si="84"/>
        <v>0</v>
      </c>
      <c r="BA139">
        <f t="shared" si="86"/>
        <v>132</v>
      </c>
      <c r="BB139" s="110">
        <f t="shared" ref="BB139:BB202" si="89">(BB138-BC138)+BD138</f>
        <v>-2802639422.4990897</v>
      </c>
      <c r="BC139">
        <f>$BB$8*'SIP CALCULATOR'!$E$48/100</f>
        <v>13148944.405985834</v>
      </c>
      <c r="BD139" s="110">
        <f t="shared" ref="BD139:BD202" si="90">(BB139-BC139)*$BE$8/100</f>
        <v>-23464903.057542294</v>
      </c>
      <c r="BF139" s="110">
        <f t="shared" si="87"/>
        <v>-1213167145.0890348</v>
      </c>
      <c r="BG139" t="str">
        <f t="shared" si="88"/>
        <v>-</v>
      </c>
      <c r="BI139" t="str">
        <f t="shared" si="85"/>
        <v>-</v>
      </c>
      <c r="BL139">
        <f t="shared" si="77"/>
        <v>136</v>
      </c>
      <c r="BM139" s="110">
        <f t="shared" si="78"/>
        <v>15808567.108408341</v>
      </c>
      <c r="BO139">
        <f>('SIP CALCULATOR'!$D$32/12)/100</f>
        <v>5.0000000000000001E-3</v>
      </c>
      <c r="BP139">
        <f t="shared" si="79"/>
        <v>107498.25633717673</v>
      </c>
      <c r="BQ139" s="110">
        <f t="shared" si="80"/>
        <v>15916065.364745518</v>
      </c>
    </row>
    <row r="140" spans="10:69" x14ac:dyDescent="0.3">
      <c r="J140">
        <f>12</f>
        <v>12</v>
      </c>
      <c r="K140">
        <f t="shared" si="63"/>
        <v>33</v>
      </c>
      <c r="L140">
        <f t="shared" si="64"/>
        <v>396</v>
      </c>
      <c r="N140">
        <f t="shared" si="70"/>
        <v>139</v>
      </c>
      <c r="O140" s="48">
        <f t="shared" si="58"/>
        <v>283327453778.2077</v>
      </c>
      <c r="P140" s="3">
        <f t="shared" si="81"/>
        <v>17714700000</v>
      </c>
      <c r="Q140">
        <f t="shared" si="71"/>
        <v>230290500000</v>
      </c>
      <c r="AD140" s="50">
        <f>$M$2*(((1+'Main Backend Calculation'!$M$4)^('Main Backend Calculation'!AH140)-1)/'Main Backend Calculation'!$M$4)*(1+$M$4)</f>
        <v>64043966.143469416</v>
      </c>
      <c r="AF140">
        <f t="shared" si="82"/>
        <v>159829344324.28809</v>
      </c>
      <c r="AH140">
        <f t="shared" si="72"/>
        <v>139</v>
      </c>
      <c r="AI140" s="60">
        <f t="shared" si="69"/>
        <v>159893388290.43155</v>
      </c>
      <c r="AK140">
        <v>372</v>
      </c>
      <c r="AM140" s="36">
        <f>IF('SIP CALCULATOR'!$E$6&gt;'Main Backend Calculation'!AM139,AM139+1,"")</f>
        <v>138</v>
      </c>
      <c r="AN140">
        <f t="shared" si="76"/>
        <v>65646532.614424281</v>
      </c>
      <c r="AO140" s="49">
        <f t="shared" si="73"/>
        <v>1205680.1919861194</v>
      </c>
      <c r="AP140" s="49">
        <f t="shared" si="74"/>
        <v>66852212.806410402</v>
      </c>
      <c r="AQ140" s="66">
        <f>IF(AM140="","",('SIP CALCULATOR'!$E$7/12)*100)</f>
        <v>1.8366243333333334</v>
      </c>
      <c r="AR140" s="62">
        <f>IF(AM140="","",ROUND(IF(((AM140-1)/12)=0,'SIP CALCULATOR'!$E$4,IF(INT(((AM140-1)/12))-((AM140-1)/12)=0,AR139+('SIP CALCULATOR'!$E$5/100)*AR139,AR139)),2))</f>
        <v>124337.43</v>
      </c>
      <c r="AS140">
        <f t="shared" si="75"/>
        <v>15348482.819999993</v>
      </c>
      <c r="AY140">
        <f t="shared" si="83"/>
        <v>133</v>
      </c>
      <c r="AZ140">
        <f t="shared" si="84"/>
        <v>0</v>
      </c>
      <c r="BA140">
        <f t="shared" si="86"/>
        <v>133</v>
      </c>
      <c r="BB140" s="110">
        <f t="shared" si="89"/>
        <v>-2839253269.9626179</v>
      </c>
      <c r="BC140">
        <f>$BB$8*'SIP CALCULATOR'!$E$48/100</f>
        <v>13148944.405985834</v>
      </c>
      <c r="BD140" s="110">
        <f t="shared" si="90"/>
        <v>-23770018.453071699</v>
      </c>
      <c r="BF140" s="110">
        <f t="shared" si="87"/>
        <v>-1236937163.5421064</v>
      </c>
      <c r="BG140" t="str">
        <f t="shared" si="88"/>
        <v>-</v>
      </c>
      <c r="BI140" t="str">
        <f t="shared" si="85"/>
        <v>-</v>
      </c>
      <c r="BL140">
        <f t="shared" si="77"/>
        <v>137</v>
      </c>
      <c r="BM140" s="110">
        <f t="shared" si="78"/>
        <v>15916065.364745518</v>
      </c>
      <c r="BO140">
        <f>('SIP CALCULATOR'!$D$32/12)/100</f>
        <v>5.0000000000000001E-3</v>
      </c>
      <c r="BP140">
        <f t="shared" si="79"/>
        <v>109025.0477485068</v>
      </c>
      <c r="BQ140" s="110">
        <f t="shared" si="80"/>
        <v>16025090.412494024</v>
      </c>
    </row>
    <row r="141" spans="10:69" x14ac:dyDescent="0.3">
      <c r="J141">
        <f>12</f>
        <v>12</v>
      </c>
      <c r="K141">
        <f t="shared" si="63"/>
        <v>34</v>
      </c>
      <c r="L141">
        <f t="shared" si="64"/>
        <v>408</v>
      </c>
      <c r="N141">
        <f t="shared" si="70"/>
        <v>140</v>
      </c>
      <c r="O141" s="48">
        <f t="shared" si="58"/>
        <v>306245814737.31201</v>
      </c>
      <c r="P141" s="3">
        <f t="shared" si="81"/>
        <v>17714700000</v>
      </c>
      <c r="Q141">
        <f t="shared" si="71"/>
        <v>248005200000</v>
      </c>
      <c r="AD141" s="50">
        <f>$M$2*(((1+'Main Backend Calculation'!$M$4)^('Main Backend Calculation'!AH141)-1)/'Main Backend Calculation'!$M$4)*(1+$M$4)</f>
        <v>65322049.834025472</v>
      </c>
      <c r="AF141">
        <f t="shared" si="82"/>
        <v>159829344324.28809</v>
      </c>
      <c r="AH141">
        <f t="shared" si="72"/>
        <v>140</v>
      </c>
      <c r="AI141" s="60">
        <f t="shared" si="69"/>
        <v>159894666374.1221</v>
      </c>
      <c r="AK141">
        <v>384</v>
      </c>
      <c r="AM141" s="36">
        <f>IF('SIP CALCULATOR'!$E$6&gt;'Main Backend Calculation'!AM140,AM140+1,"")</f>
        <v>139</v>
      </c>
      <c r="AN141">
        <f t="shared" si="76"/>
        <v>66976550.236410402</v>
      </c>
      <c r="AO141" s="49">
        <f t="shared" si="73"/>
        <v>1230107.6192691377</v>
      </c>
      <c r="AP141" s="49">
        <f t="shared" si="74"/>
        <v>68206657.855679542</v>
      </c>
      <c r="AQ141" s="66">
        <f>IF(AM141="","",('SIP CALCULATOR'!$E$7/12)*100)</f>
        <v>1.8366243333333334</v>
      </c>
      <c r="AR141" s="62">
        <f>IF(AM141="","",ROUND(IF(((AM141-1)/12)=0,'SIP CALCULATOR'!$E$4,IF(INT(((AM141-1)/12))-((AM141-1)/12)=0,AR140+('SIP CALCULATOR'!$E$5/100)*AR140,AR140)),2))</f>
        <v>124337.43</v>
      </c>
      <c r="AS141">
        <f t="shared" si="75"/>
        <v>15472820.249999993</v>
      </c>
      <c r="AY141">
        <f t="shared" si="83"/>
        <v>134</v>
      </c>
      <c r="AZ141">
        <f t="shared" si="84"/>
        <v>0</v>
      </c>
      <c r="BA141">
        <f t="shared" si="86"/>
        <v>134</v>
      </c>
      <c r="BB141" s="110">
        <f t="shared" si="89"/>
        <v>-2876172232.8216753</v>
      </c>
      <c r="BC141">
        <f>$BB$8*'SIP CALCULATOR'!$E$48/100</f>
        <v>13148944.405985834</v>
      </c>
      <c r="BD141" s="110">
        <f t="shared" si="90"/>
        <v>-24077676.476897176</v>
      </c>
      <c r="BF141" s="110">
        <f t="shared" si="87"/>
        <v>-1261014840.0190036</v>
      </c>
      <c r="BG141" t="str">
        <f t="shared" si="88"/>
        <v>-</v>
      </c>
      <c r="BI141" t="str">
        <f t="shared" si="85"/>
        <v>-</v>
      </c>
      <c r="BL141">
        <f t="shared" si="77"/>
        <v>138</v>
      </c>
      <c r="BM141" s="110">
        <f t="shared" si="78"/>
        <v>16025090.412494024</v>
      </c>
      <c r="BO141">
        <f>('SIP CALCULATOR'!$D$32/12)/100</f>
        <v>5.0000000000000001E-3</v>
      </c>
      <c r="BP141">
        <f t="shared" si="79"/>
        <v>110573.12384620876</v>
      </c>
      <c r="BQ141" s="110">
        <f t="shared" si="80"/>
        <v>16135663.536340233</v>
      </c>
    </row>
    <row r="142" spans="10:69" x14ac:dyDescent="0.3">
      <c r="J142">
        <f>12</f>
        <v>12</v>
      </c>
      <c r="K142">
        <f t="shared" si="63"/>
        <v>35</v>
      </c>
      <c r="L142">
        <f t="shared" si="64"/>
        <v>420</v>
      </c>
      <c r="N142">
        <f t="shared" si="70"/>
        <v>141</v>
      </c>
      <c r="O142" s="48">
        <f t="shared" si="58"/>
        <v>329585099890.59241</v>
      </c>
      <c r="P142" s="3">
        <f t="shared" si="81"/>
        <v>17714700000</v>
      </c>
      <c r="Q142">
        <f t="shared" si="71"/>
        <v>265719900000</v>
      </c>
      <c r="AD142" s="50">
        <f>$M$2*(((1+'Main Backend Calculation'!$M$4)^('Main Backend Calculation'!AH142)-1)/'Main Backend Calculation'!$M$4)*(1+$M$4)</f>
        <v>66623607.120642647</v>
      </c>
      <c r="AF142">
        <f t="shared" si="82"/>
        <v>159829344324.28809</v>
      </c>
      <c r="AH142">
        <f t="shared" si="72"/>
        <v>141</v>
      </c>
      <c r="AI142" s="60">
        <f t="shared" si="69"/>
        <v>159895967931.40872</v>
      </c>
      <c r="AK142">
        <v>396</v>
      </c>
      <c r="AM142" s="36">
        <f>IF('SIP CALCULATOR'!$E$6&gt;'Main Backend Calculation'!AM141,AM141+1,"")</f>
        <v>140</v>
      </c>
      <c r="AN142">
        <f t="shared" si="76"/>
        <v>68330995.285679549</v>
      </c>
      <c r="AO142" s="49">
        <f t="shared" si="73"/>
        <v>1254983.6866256436</v>
      </c>
      <c r="AP142" s="49">
        <f t="shared" si="74"/>
        <v>69585978.972305194</v>
      </c>
      <c r="AQ142" s="66">
        <f>IF(AM142="","",('SIP CALCULATOR'!$E$7/12)*100)</f>
        <v>1.8366243333333334</v>
      </c>
      <c r="AR142" s="62">
        <f>IF(AM142="","",ROUND(IF(((AM142-1)/12)=0,'SIP CALCULATOR'!$E$4,IF(INT(((AM142-1)/12))-((AM142-1)/12)=0,AR141+('SIP CALCULATOR'!$E$5/100)*AR141,AR141)),2))</f>
        <v>124337.43</v>
      </c>
      <c r="AS142">
        <f t="shared" si="75"/>
        <v>15597157.679999992</v>
      </c>
      <c r="AY142">
        <f t="shared" si="83"/>
        <v>135</v>
      </c>
      <c r="AZ142">
        <f t="shared" si="84"/>
        <v>0</v>
      </c>
      <c r="BA142">
        <f t="shared" si="86"/>
        <v>135</v>
      </c>
      <c r="BB142" s="110">
        <f t="shared" si="89"/>
        <v>-2913398853.7045584</v>
      </c>
      <c r="BC142">
        <f>$BB$8*'SIP CALCULATOR'!$E$48/100</f>
        <v>13148944.405985834</v>
      </c>
      <c r="BD142" s="110">
        <f t="shared" si="90"/>
        <v>-24387898.317587871</v>
      </c>
      <c r="BF142" s="110">
        <f t="shared" si="87"/>
        <v>-1285402738.3365915</v>
      </c>
      <c r="BG142" t="str">
        <f t="shared" si="88"/>
        <v>-</v>
      </c>
      <c r="BI142" t="str">
        <f t="shared" si="85"/>
        <v>-</v>
      </c>
      <c r="BL142">
        <f t="shared" si="77"/>
        <v>139</v>
      </c>
      <c r="BM142" s="110">
        <f t="shared" si="78"/>
        <v>16135663.536340233</v>
      </c>
      <c r="BO142">
        <f>('SIP CALCULATOR'!$D$32/12)/100</f>
        <v>5.0000000000000001E-3</v>
      </c>
      <c r="BP142">
        <f t="shared" si="79"/>
        <v>112142.86157756463</v>
      </c>
      <c r="BQ142" s="110">
        <f t="shared" si="80"/>
        <v>16247806.397917798</v>
      </c>
    </row>
    <row r="143" spans="10:69" x14ac:dyDescent="0.3">
      <c r="J143">
        <f>12</f>
        <v>12</v>
      </c>
      <c r="K143">
        <f t="shared" si="63"/>
        <v>36</v>
      </c>
      <c r="L143">
        <f t="shared" si="64"/>
        <v>432</v>
      </c>
      <c r="N143">
        <f t="shared" si="70"/>
        <v>142</v>
      </c>
      <c r="O143" s="48">
        <f t="shared" ref="O143:O206" si="91">(O142+(O142*$M$4)+P143)</f>
        <v>353353040034.224</v>
      </c>
      <c r="P143" s="3">
        <f t="shared" si="81"/>
        <v>17714700000</v>
      </c>
      <c r="Q143">
        <f t="shared" si="71"/>
        <v>283434600000</v>
      </c>
      <c r="AD143" s="50">
        <f>$M$2*(((1+'Main Backend Calculation'!$M$4)^('Main Backend Calculation'!AH143)-1)/'Main Backend Calculation'!$M$4)*(1+$M$4)</f>
        <v>67949069.125098109</v>
      </c>
      <c r="AF143">
        <f t="shared" si="82"/>
        <v>159829344324.28809</v>
      </c>
      <c r="AH143">
        <f t="shared" si="72"/>
        <v>142</v>
      </c>
      <c r="AI143" s="60">
        <f t="shared" si="69"/>
        <v>159897293393.41318</v>
      </c>
      <c r="AK143">
        <v>408</v>
      </c>
      <c r="AM143" s="36">
        <f>IF('SIP CALCULATOR'!$E$6&gt;'Main Backend Calculation'!AM142,AM142+1,"")</f>
        <v>141</v>
      </c>
      <c r="AN143">
        <f t="shared" si="76"/>
        <v>69710316.402305201</v>
      </c>
      <c r="AO143" s="49">
        <f t="shared" si="73"/>
        <v>1280316.6338883953</v>
      </c>
      <c r="AP143" s="49">
        <f t="shared" si="74"/>
        <v>70990633.036193594</v>
      </c>
      <c r="AQ143" s="66">
        <f>IF(AM143="","",('SIP CALCULATOR'!$E$7/12)*100)</f>
        <v>1.8366243333333334</v>
      </c>
      <c r="AR143" s="62">
        <f>IF(AM143="","",ROUND(IF(((AM143-1)/12)=0,'SIP CALCULATOR'!$E$4,IF(INT(((AM143-1)/12))-((AM143-1)/12)=0,AR142+('SIP CALCULATOR'!$E$5/100)*AR142,AR142)),2))</f>
        <v>124337.43</v>
      </c>
      <c r="AS143">
        <f t="shared" si="75"/>
        <v>15721495.109999992</v>
      </c>
      <c r="AY143">
        <f t="shared" si="83"/>
        <v>136</v>
      </c>
      <c r="AZ143">
        <f t="shared" si="84"/>
        <v>0</v>
      </c>
      <c r="BA143">
        <f t="shared" si="86"/>
        <v>136</v>
      </c>
      <c r="BB143" s="110">
        <f t="shared" si="89"/>
        <v>-2950935696.4281321</v>
      </c>
      <c r="BC143">
        <f>$BB$8*'SIP CALCULATOR'!$E$48/100</f>
        <v>13148944.405985834</v>
      </c>
      <c r="BD143" s="110">
        <f t="shared" si="90"/>
        <v>-24700705.340284318</v>
      </c>
      <c r="BF143" s="110">
        <f t="shared" si="87"/>
        <v>-1310103443.6768758</v>
      </c>
      <c r="BG143" t="str">
        <f t="shared" si="88"/>
        <v>-</v>
      </c>
      <c r="BI143" t="str">
        <f t="shared" si="85"/>
        <v>-</v>
      </c>
      <c r="BL143">
        <f t="shared" si="77"/>
        <v>140</v>
      </c>
      <c r="BM143" s="110">
        <f t="shared" si="78"/>
        <v>16247806.397917798</v>
      </c>
      <c r="BO143">
        <f>('SIP CALCULATOR'!$D$32/12)/100</f>
        <v>5.0000000000000001E-3</v>
      </c>
      <c r="BP143">
        <f t="shared" si="79"/>
        <v>113734.64478542458</v>
      </c>
      <c r="BQ143" s="110">
        <f t="shared" si="80"/>
        <v>16361541.042703222</v>
      </c>
    </row>
    <row r="144" spans="10:69" x14ac:dyDescent="0.3">
      <c r="J144">
        <f>12</f>
        <v>12</v>
      </c>
      <c r="K144">
        <f t="shared" si="63"/>
        <v>37</v>
      </c>
      <c r="L144">
        <f t="shared" si="64"/>
        <v>444</v>
      </c>
      <c r="N144">
        <f t="shared" si="70"/>
        <v>143</v>
      </c>
      <c r="O144" s="48">
        <f t="shared" si="91"/>
        <v>377557507950.06561</v>
      </c>
      <c r="P144" s="3">
        <f t="shared" si="81"/>
        <v>17714700000</v>
      </c>
      <c r="Q144">
        <f t="shared" si="71"/>
        <v>301149300000</v>
      </c>
      <c r="AD144" s="50">
        <f>$M$2*(((1+'Main Backend Calculation'!$M$4)^('Main Backend Calculation'!AH144)-1)/'Main Backend Calculation'!$M$4)*(1+$M$4)</f>
        <v>69298874.887256488</v>
      </c>
      <c r="AF144">
        <f t="shared" si="82"/>
        <v>159829344324.28809</v>
      </c>
      <c r="AH144">
        <f t="shared" si="72"/>
        <v>143</v>
      </c>
      <c r="AI144" s="60">
        <f t="shared" si="69"/>
        <v>159898643199.17535</v>
      </c>
      <c r="AK144">
        <v>420</v>
      </c>
      <c r="AM144" s="36">
        <f>IF('SIP CALCULATOR'!$E$6&gt;'Main Backend Calculation'!AM143,AM143+1,"")</f>
        <v>142</v>
      </c>
      <c r="AN144">
        <f t="shared" si="76"/>
        <v>71114970.466193601</v>
      </c>
      <c r="AO144" s="49">
        <f t="shared" si="73"/>
        <v>1306114.8522249251</v>
      </c>
      <c r="AP144" s="49">
        <f t="shared" si="74"/>
        <v>72421085.318418533</v>
      </c>
      <c r="AQ144" s="66">
        <f>IF(AM144="","",('SIP CALCULATOR'!$E$7/12)*100)</f>
        <v>1.8366243333333334</v>
      </c>
      <c r="AR144" s="62">
        <f>IF(AM144="","",ROUND(IF(((AM144-1)/12)=0,'SIP CALCULATOR'!$E$4,IF(INT(((AM144-1)/12))-((AM144-1)/12)=0,AR143+('SIP CALCULATOR'!$E$5/100)*AR143,AR143)),2))</f>
        <v>124337.43</v>
      </c>
      <c r="AS144">
        <f t="shared" si="75"/>
        <v>15845832.539999992</v>
      </c>
      <c r="AY144">
        <f t="shared" si="83"/>
        <v>137</v>
      </c>
      <c r="AZ144">
        <f t="shared" si="84"/>
        <v>0</v>
      </c>
      <c r="BA144">
        <f t="shared" si="86"/>
        <v>137</v>
      </c>
      <c r="BB144" s="110">
        <f t="shared" si="89"/>
        <v>-2988785346.1744022</v>
      </c>
      <c r="BC144">
        <f>$BB$8*'SIP CALCULATOR'!$E$48/100</f>
        <v>13148944.405985834</v>
      </c>
      <c r="BD144" s="110">
        <f t="shared" si="90"/>
        <v>-25016119.088169903</v>
      </c>
      <c r="BF144" s="110">
        <f t="shared" si="87"/>
        <v>-1335119562.7650456</v>
      </c>
      <c r="BG144" t="str">
        <f t="shared" si="88"/>
        <v>-</v>
      </c>
      <c r="BI144" t="str">
        <f t="shared" si="85"/>
        <v>-</v>
      </c>
      <c r="BL144">
        <f t="shared" si="77"/>
        <v>141</v>
      </c>
      <c r="BM144" s="110">
        <f t="shared" si="78"/>
        <v>16361541.042703222</v>
      </c>
      <c r="BO144">
        <f>('SIP CALCULATOR'!$D$32/12)/100</f>
        <v>5.0000000000000001E-3</v>
      </c>
      <c r="BP144">
        <f t="shared" si="79"/>
        <v>115348.86435105772</v>
      </c>
      <c r="BQ144" s="110">
        <f t="shared" si="80"/>
        <v>16476889.907054281</v>
      </c>
    </row>
    <row r="145" spans="10:69" x14ac:dyDescent="0.3">
      <c r="J145">
        <f>12</f>
        <v>12</v>
      </c>
      <c r="K145">
        <f t="shared" si="63"/>
        <v>38</v>
      </c>
      <c r="L145">
        <f t="shared" si="64"/>
        <v>456</v>
      </c>
      <c r="N145">
        <f t="shared" si="70"/>
        <v>144</v>
      </c>
      <c r="O145" s="48">
        <f t="shared" si="91"/>
        <v>402206521013.40344</v>
      </c>
      <c r="P145" s="3">
        <f t="shared" si="81"/>
        <v>17714700000</v>
      </c>
      <c r="Q145">
        <f t="shared" si="71"/>
        <v>318864000000</v>
      </c>
      <c r="AD145" s="50">
        <f>$M$2*(((1+'Main Backend Calculation'!$M$4)^('Main Backend Calculation'!AH145)-1)/'Main Backend Calculation'!$M$4)*(1+$M$4)</f>
        <v>70673471.510495394</v>
      </c>
      <c r="AF145">
        <f t="shared" si="82"/>
        <v>159829344324.28809</v>
      </c>
      <c r="AH145">
        <f t="shared" si="72"/>
        <v>144</v>
      </c>
      <c r="AI145" s="60">
        <f t="shared" si="69"/>
        <v>159900017795.79858</v>
      </c>
      <c r="AK145">
        <v>432</v>
      </c>
      <c r="AM145" s="36">
        <f>IF('SIP CALCULATOR'!$E$6&gt;'Main Backend Calculation'!AM144,AM144+1,"")</f>
        <v>143</v>
      </c>
      <c r="AN145">
        <f t="shared" si="76"/>
        <v>72545422.74841854</v>
      </c>
      <c r="AO145" s="49">
        <f t="shared" si="73"/>
        <v>1332386.8869169904</v>
      </c>
      <c r="AP145" s="49">
        <f t="shared" si="74"/>
        <v>73877809.635335535</v>
      </c>
      <c r="AQ145" s="66">
        <f>IF(AM145="","",('SIP CALCULATOR'!$E$7/12)*100)</f>
        <v>1.8366243333333334</v>
      </c>
      <c r="AR145" s="62">
        <f>IF(AM145="","",ROUND(IF(((AM145-1)/12)=0,'SIP CALCULATOR'!$E$4,IF(INT(((AM145-1)/12))-((AM145-1)/12)=0,AR144+('SIP CALCULATOR'!$E$5/100)*AR144,AR144)),2))</f>
        <v>124337.43</v>
      </c>
      <c r="AS145">
        <f t="shared" si="75"/>
        <v>15970169.969999991</v>
      </c>
      <c r="AY145">
        <f t="shared" si="83"/>
        <v>138</v>
      </c>
      <c r="AZ145">
        <f t="shared" si="84"/>
        <v>0</v>
      </c>
      <c r="BA145">
        <f t="shared" si="86"/>
        <v>138</v>
      </c>
      <c r="BB145" s="110">
        <f t="shared" si="89"/>
        <v>-3026950409.6685581</v>
      </c>
      <c r="BC145">
        <f>$BB$8*'SIP CALCULATOR'!$E$48/100</f>
        <v>13148944.405985834</v>
      </c>
      <c r="BD145" s="110">
        <f t="shared" si="90"/>
        <v>-25334161.283954535</v>
      </c>
      <c r="BF145" s="110">
        <f t="shared" si="87"/>
        <v>-1360453724.0490003</v>
      </c>
      <c r="BG145" t="str">
        <f t="shared" si="88"/>
        <v>-</v>
      </c>
      <c r="BI145" t="str">
        <f t="shared" si="85"/>
        <v>-</v>
      </c>
      <c r="BL145">
        <f t="shared" si="77"/>
        <v>142</v>
      </c>
      <c r="BM145" s="110">
        <f t="shared" si="78"/>
        <v>16476889.907054281</v>
      </c>
      <c r="BO145">
        <f>('SIP CALCULATOR'!$D$32/12)/100</f>
        <v>5.0000000000000001E-3</v>
      </c>
      <c r="BP145">
        <f t="shared" si="79"/>
        <v>116985.91834008539</v>
      </c>
      <c r="BQ145" s="110">
        <f t="shared" si="80"/>
        <v>16593875.825394366</v>
      </c>
    </row>
    <row r="146" spans="10:69" x14ac:dyDescent="0.3">
      <c r="J146">
        <f>12</f>
        <v>12</v>
      </c>
      <c r="K146">
        <f t="shared" si="63"/>
        <v>39</v>
      </c>
      <c r="L146">
        <f t="shared" si="64"/>
        <v>468</v>
      </c>
      <c r="N146">
        <f t="shared" si="70"/>
        <v>145</v>
      </c>
      <c r="O146" s="48">
        <f t="shared" si="91"/>
        <v>462737643848.58905</v>
      </c>
      <c r="P146" s="3">
        <f>$P$145+($P$145*$M$5)</f>
        <v>53144100000</v>
      </c>
      <c r="Q146">
        <f t="shared" si="71"/>
        <v>372008100000</v>
      </c>
      <c r="AD146" s="50">
        <f>$M$2*(((1+'Main Backend Calculation'!$M$4)^('Main Backend Calculation'!AH146)-1)/'Main Backend Calculation'!$M$4)*(1+$M$4)</f>
        <v>72073314.309801906</v>
      </c>
      <c r="AF146">
        <f>$AK$14*(((1+$M$4)^($AH$14)-1)/$AC$3)*(1+$AC$3)</f>
        <v>524374531843.41913</v>
      </c>
      <c r="AH146">
        <f t="shared" si="72"/>
        <v>145</v>
      </c>
      <c r="AI146" s="60">
        <f t="shared" si="69"/>
        <v>524446605157.72894</v>
      </c>
      <c r="AK146">
        <v>444</v>
      </c>
      <c r="AM146" s="36">
        <f>IF('SIP CALCULATOR'!$E$6&gt;'Main Backend Calculation'!AM145,AM145+1,"")</f>
        <v>144</v>
      </c>
      <c r="AN146">
        <f t="shared" si="76"/>
        <v>74002147.065335542</v>
      </c>
      <c r="AO146" s="49">
        <f t="shared" si="73"/>
        <v>1359141.4401910719</v>
      </c>
      <c r="AP146" s="49">
        <f t="shared" si="74"/>
        <v>75361288.505526617</v>
      </c>
      <c r="AQ146" s="66">
        <f>IF(AM146="","",('SIP CALCULATOR'!$E$7/12)*100)</f>
        <v>1.8366243333333334</v>
      </c>
      <c r="AR146" s="62">
        <f>IF(AM146="","",ROUND(IF(((AM146-1)/12)=0,'SIP CALCULATOR'!$E$4,IF(INT(((AM146-1)/12))-((AM146-1)/12)=0,AR145+('SIP CALCULATOR'!$E$5/100)*AR145,AR145)),2))</f>
        <v>124337.43</v>
      </c>
      <c r="AS146">
        <f t="shared" si="75"/>
        <v>16094507.399999991</v>
      </c>
      <c r="AY146">
        <f t="shared" si="83"/>
        <v>139</v>
      </c>
      <c r="AZ146">
        <f t="shared" si="84"/>
        <v>0</v>
      </c>
      <c r="BA146">
        <f t="shared" si="86"/>
        <v>139</v>
      </c>
      <c r="BB146" s="110">
        <f t="shared" si="89"/>
        <v>-3065433515.3584986</v>
      </c>
      <c r="BC146">
        <f>$BB$8*'SIP CALCULATOR'!$E$48/100</f>
        <v>13148944.405985834</v>
      </c>
      <c r="BD146" s="110">
        <f t="shared" si="90"/>
        <v>-25654853.831370708</v>
      </c>
      <c r="BF146" s="110">
        <f t="shared" si="87"/>
        <v>-1386108577.8803709</v>
      </c>
      <c r="BG146" t="str">
        <f t="shared" si="88"/>
        <v>-</v>
      </c>
      <c r="BI146" t="str">
        <f t="shared" si="85"/>
        <v>-</v>
      </c>
      <c r="BL146">
        <f t="shared" si="77"/>
        <v>143</v>
      </c>
      <c r="BM146" s="110">
        <f t="shared" si="78"/>
        <v>16593875.825394366</v>
      </c>
      <c r="BO146">
        <f>('SIP CALCULATOR'!$D$32/12)/100</f>
        <v>5.0000000000000001E-3</v>
      </c>
      <c r="BP146">
        <f t="shared" si="79"/>
        <v>118646.21215156972</v>
      </c>
      <c r="BQ146" s="110">
        <f t="shared" si="80"/>
        <v>16712522.037545936</v>
      </c>
    </row>
    <row r="147" spans="10:69" x14ac:dyDescent="0.3">
      <c r="J147">
        <f>12</f>
        <v>12</v>
      </c>
      <c r="K147">
        <f t="shared" si="63"/>
        <v>40</v>
      </c>
      <c r="L147">
        <f t="shared" si="64"/>
        <v>480</v>
      </c>
      <c r="N147">
        <f t="shared" si="70"/>
        <v>146</v>
      </c>
      <c r="O147" s="48">
        <f t="shared" si="91"/>
        <v>524380496015.00555</v>
      </c>
      <c r="P147" s="3">
        <f t="shared" ref="P147:P157" si="92">$P$145+($P$145*$M$5)</f>
        <v>53144100000</v>
      </c>
      <c r="Q147">
        <f t="shared" si="71"/>
        <v>425152200000</v>
      </c>
      <c r="AD147" s="50">
        <f>$M$2*(((1+'Main Backend Calculation'!$M$4)^('Main Backend Calculation'!AH147)-1)/'Main Backend Calculation'!$M$4)*(1+$M$4)</f>
        <v>73498866.962588876</v>
      </c>
      <c r="AF147">
        <f t="shared" ref="AF147:AF157" si="93">$AK$14*(((1+$M$4)^($AH$14)-1)/$AC$3)*(1+$AC$3)</f>
        <v>524374531843.41913</v>
      </c>
      <c r="AH147">
        <f t="shared" si="72"/>
        <v>146</v>
      </c>
      <c r="AI147" s="60">
        <f t="shared" si="69"/>
        <v>524448030710.38171</v>
      </c>
      <c r="AK147">
        <v>456</v>
      </c>
      <c r="AM147" s="36">
        <f>IF('SIP CALCULATOR'!$E$6&gt;'Main Backend Calculation'!AM146,AM146+1,"")</f>
        <v>145</v>
      </c>
      <c r="AN147">
        <f t="shared" si="76"/>
        <v>75488112.685526624</v>
      </c>
      <c r="AO147" s="49">
        <f t="shared" si="73"/>
        <v>1386433.0463564687</v>
      </c>
      <c r="AP147" s="49">
        <f t="shared" si="74"/>
        <v>76874545.731883094</v>
      </c>
      <c r="AQ147" s="66">
        <f>IF(AM147="","",('SIP CALCULATOR'!$E$7/12)*100)</f>
        <v>1.8366243333333334</v>
      </c>
      <c r="AR147" s="62">
        <f>IF(AM147="","",ROUND(IF(((AM147-1)/12)=0,'SIP CALCULATOR'!$E$4,IF(INT(((AM147-1)/12))-((AM147-1)/12)=0,AR146+('SIP CALCULATOR'!$E$5/100)*AR146,AR146)),2))</f>
        <v>126824.18</v>
      </c>
      <c r="AS147">
        <f t="shared" si="75"/>
        <v>16221331.579999991</v>
      </c>
      <c r="AY147">
        <f t="shared" si="83"/>
        <v>140</v>
      </c>
      <c r="AZ147">
        <f t="shared" si="84"/>
        <v>0</v>
      </c>
      <c r="BA147">
        <f t="shared" si="86"/>
        <v>140</v>
      </c>
      <c r="BB147" s="110">
        <f t="shared" si="89"/>
        <v>-3104237313.5958552</v>
      </c>
      <c r="BC147">
        <f>$BB$8*'SIP CALCULATOR'!$E$48/100</f>
        <v>13148944.405985834</v>
      </c>
      <c r="BD147" s="110">
        <f t="shared" si="90"/>
        <v>-25978218.816682011</v>
      </c>
      <c r="BF147" s="110">
        <f t="shared" si="87"/>
        <v>-1412086796.697053</v>
      </c>
      <c r="BG147" t="str">
        <f t="shared" si="88"/>
        <v>-</v>
      </c>
      <c r="BI147" t="str">
        <f t="shared" si="85"/>
        <v>-</v>
      </c>
      <c r="BL147">
        <f t="shared" si="77"/>
        <v>144</v>
      </c>
      <c r="BM147" s="110">
        <f t="shared" si="78"/>
        <v>16712522.037545936</v>
      </c>
      <c r="BO147">
        <f>('SIP CALCULATOR'!$D$32/12)/100</f>
        <v>5.0000000000000001E-3</v>
      </c>
      <c r="BP147">
        <f t="shared" si="79"/>
        <v>120330.15867033075</v>
      </c>
      <c r="BQ147" s="110">
        <f t="shared" si="80"/>
        <v>16832852.196216267</v>
      </c>
    </row>
    <row r="148" spans="10:69" x14ac:dyDescent="0.3">
      <c r="J148">
        <f>12</f>
        <v>12</v>
      </c>
      <c r="K148">
        <f t="shared" si="63"/>
        <v>41</v>
      </c>
      <c r="L148">
        <f t="shared" si="64"/>
        <v>492</v>
      </c>
      <c r="N148">
        <f t="shared" si="70"/>
        <v>147</v>
      </c>
      <c r="O148" s="48">
        <f t="shared" si="91"/>
        <v>587155495804.07117</v>
      </c>
      <c r="P148" s="3">
        <f t="shared" si="92"/>
        <v>53144100000</v>
      </c>
      <c r="Q148">
        <f t="shared" si="71"/>
        <v>478296300000</v>
      </c>
      <c r="AD148" s="50">
        <f>$M$2*(((1+'Main Backend Calculation'!$M$4)^('Main Backend Calculation'!AH148)-1)/'Main Backend Calculation'!$M$4)*(1+$M$4)</f>
        <v>74950601.662281409</v>
      </c>
      <c r="AF148">
        <f t="shared" si="93"/>
        <v>524374531843.41913</v>
      </c>
      <c r="AH148">
        <f t="shared" si="72"/>
        <v>147</v>
      </c>
      <c r="AI148" s="60">
        <f t="shared" si="69"/>
        <v>524449482445.08142</v>
      </c>
      <c r="AK148">
        <v>468</v>
      </c>
      <c r="AM148" s="36">
        <f>IF('SIP CALCULATOR'!$E$6&gt;'Main Backend Calculation'!AM147,AM147+1,"")</f>
        <v>146</v>
      </c>
      <c r="AN148">
        <f t="shared" si="76"/>
        <v>77001369.911883101</v>
      </c>
      <c r="AO148" s="49">
        <f t="shared" si="73"/>
        <v>1414225.896801657</v>
      </c>
      <c r="AP148" s="49">
        <f t="shared" si="74"/>
        <v>78415595.808684751</v>
      </c>
      <c r="AQ148" s="66">
        <f>IF(AM148="","",('SIP CALCULATOR'!$E$7/12)*100)</f>
        <v>1.8366243333333334</v>
      </c>
      <c r="AR148" s="62">
        <f>IF(AM148="","",ROUND(IF(((AM148-1)/12)=0,'SIP CALCULATOR'!$E$4,IF(INT(((AM148-1)/12))-((AM148-1)/12)=0,AR147+('SIP CALCULATOR'!$E$5/100)*AR147,AR147)),2))</f>
        <v>126824.18</v>
      </c>
      <c r="AS148">
        <f t="shared" si="75"/>
        <v>16348155.75999999</v>
      </c>
      <c r="AY148">
        <f t="shared" si="83"/>
        <v>141</v>
      </c>
      <c r="AZ148">
        <f t="shared" si="84"/>
        <v>0</v>
      </c>
      <c r="BA148">
        <f t="shared" si="86"/>
        <v>141</v>
      </c>
      <c r="BB148" s="110">
        <f t="shared" si="89"/>
        <v>-3143364476.8185229</v>
      </c>
      <c r="BC148">
        <f>$BB$8*'SIP CALCULATOR'!$E$48/100</f>
        <v>13148944.405985834</v>
      </c>
      <c r="BD148" s="110">
        <f t="shared" si="90"/>
        <v>-26304278.510204241</v>
      </c>
      <c r="BF148" s="110">
        <f t="shared" si="87"/>
        <v>-1438391075.2072573</v>
      </c>
      <c r="BG148" t="str">
        <f t="shared" si="88"/>
        <v>-</v>
      </c>
      <c r="BI148" t="str">
        <f t="shared" si="85"/>
        <v>-</v>
      </c>
      <c r="BL148">
        <f t="shared" si="77"/>
        <v>145</v>
      </c>
      <c r="BM148" s="110">
        <f t="shared" si="78"/>
        <v>16832852.196216267</v>
      </c>
      <c r="BO148">
        <f>('SIP CALCULATOR'!$D$32/12)/100</f>
        <v>5.0000000000000001E-3</v>
      </c>
      <c r="BP148">
        <f t="shared" si="79"/>
        <v>122038.17842256794</v>
      </c>
      <c r="BQ148" s="110">
        <f t="shared" si="80"/>
        <v>16954890.374638833</v>
      </c>
    </row>
    <row r="149" spans="10:69" x14ac:dyDescent="0.3">
      <c r="J149">
        <f>12</f>
        <v>12</v>
      </c>
      <c r="K149">
        <f t="shared" si="63"/>
        <v>42</v>
      </c>
      <c r="L149">
        <f t="shared" si="64"/>
        <v>504</v>
      </c>
      <c r="N149">
        <f t="shared" si="70"/>
        <v>148</v>
      </c>
      <c r="O149" s="48">
        <f t="shared" si="91"/>
        <v>651083436514.5127</v>
      </c>
      <c r="P149" s="3">
        <f t="shared" si="92"/>
        <v>53144100000</v>
      </c>
      <c r="Q149">
        <f t="shared" si="71"/>
        <v>531440400000</v>
      </c>
      <c r="AD149" s="50">
        <f>$M$2*(((1+'Main Backend Calculation'!$M$4)^('Main Backend Calculation'!AH149)-1)/'Main Backend Calculation'!$M$4)*(1+$M$4)</f>
        <v>76428999.274723962</v>
      </c>
      <c r="AF149">
        <f t="shared" si="93"/>
        <v>524374531843.41913</v>
      </c>
      <c r="AH149">
        <f t="shared" si="72"/>
        <v>148</v>
      </c>
      <c r="AI149" s="60">
        <f t="shared" si="69"/>
        <v>524450960842.69385</v>
      </c>
      <c r="AK149">
        <v>480</v>
      </c>
      <c r="AM149" s="36">
        <f>IF('SIP CALCULATOR'!$E$6&gt;'Main Backend Calculation'!AM148,AM148+1,"")</f>
        <v>147</v>
      </c>
      <c r="AN149">
        <f t="shared" si="76"/>
        <v>78542419.988684759</v>
      </c>
      <c r="AO149" s="49">
        <f t="shared" si="73"/>
        <v>1442529.1975010482</v>
      </c>
      <c r="AP149" s="49">
        <f t="shared" si="74"/>
        <v>79984949.186185807</v>
      </c>
      <c r="AQ149" s="66">
        <f>IF(AM149="","",('SIP CALCULATOR'!$E$7/12)*100)</f>
        <v>1.8366243333333334</v>
      </c>
      <c r="AR149" s="62">
        <f>IF(AM149="","",ROUND(IF(((AM149-1)/12)=0,'SIP CALCULATOR'!$E$4,IF(INT(((AM149-1)/12))-((AM149-1)/12)=0,AR148+('SIP CALCULATOR'!$E$5/100)*AR148,AR148)),2))</f>
        <v>126824.18</v>
      </c>
      <c r="AS149">
        <f t="shared" si="75"/>
        <v>16474979.93999999</v>
      </c>
      <c r="AY149">
        <f t="shared" si="83"/>
        <v>142</v>
      </c>
      <c r="AZ149">
        <f t="shared" si="84"/>
        <v>0</v>
      </c>
      <c r="BA149">
        <f t="shared" si="86"/>
        <v>142</v>
      </c>
      <c r="BB149" s="110">
        <f t="shared" si="89"/>
        <v>-3182817699.7347131</v>
      </c>
      <c r="BC149">
        <f>$BB$8*'SIP CALCULATOR'!$E$48/100</f>
        <v>13148944.405985834</v>
      </c>
      <c r="BD149" s="110">
        <f t="shared" si="90"/>
        <v>-26633055.367839161</v>
      </c>
      <c r="BF149" s="110">
        <f t="shared" si="87"/>
        <v>-1465024130.5750964</v>
      </c>
      <c r="BG149" t="str">
        <f t="shared" si="88"/>
        <v>-</v>
      </c>
      <c r="BI149" t="str">
        <f t="shared" si="85"/>
        <v>-</v>
      </c>
      <c r="BL149">
        <f t="shared" si="77"/>
        <v>146</v>
      </c>
      <c r="BM149" s="110">
        <f t="shared" si="78"/>
        <v>16954890.374638833</v>
      </c>
      <c r="BO149">
        <f>('SIP CALCULATOR'!$D$32/12)/100</f>
        <v>5.0000000000000001E-3</v>
      </c>
      <c r="BP149">
        <f t="shared" si="79"/>
        <v>123770.69973486348</v>
      </c>
      <c r="BQ149" s="110">
        <f t="shared" si="80"/>
        <v>17078661.074373696</v>
      </c>
    </row>
    <row r="150" spans="10:69" x14ac:dyDescent="0.3">
      <c r="J150">
        <f>12</f>
        <v>12</v>
      </c>
      <c r="K150">
        <f t="shared" si="63"/>
        <v>43</v>
      </c>
      <c r="L150">
        <f t="shared" si="64"/>
        <v>516</v>
      </c>
      <c r="N150">
        <f t="shared" si="70"/>
        <v>149</v>
      </c>
      <c r="O150" s="48">
        <f t="shared" si="91"/>
        <v>716185493339.84106</v>
      </c>
      <c r="P150" s="3">
        <f t="shared" si="92"/>
        <v>53144100000</v>
      </c>
      <c r="Q150">
        <f t="shared" si="71"/>
        <v>584584500000</v>
      </c>
      <c r="AD150" s="50">
        <f>$M$2*(((1+'Main Backend Calculation'!$M$4)^('Main Backend Calculation'!AH150)-1)/'Main Backend Calculation'!$M$4)*(1+$M$4)</f>
        <v>77934549.497460023</v>
      </c>
      <c r="AF150">
        <f t="shared" si="93"/>
        <v>524374531843.41913</v>
      </c>
      <c r="AH150">
        <f t="shared" si="72"/>
        <v>149</v>
      </c>
      <c r="AI150" s="60">
        <f t="shared" si="69"/>
        <v>524452466392.91656</v>
      </c>
      <c r="AK150">
        <v>492</v>
      </c>
      <c r="AM150" s="36">
        <f>IF('SIP CALCULATOR'!$E$6&gt;'Main Backend Calculation'!AM149,AM149+1,"")</f>
        <v>148</v>
      </c>
      <c r="AN150">
        <f t="shared" si="76"/>
        <v>80111773.366185814</v>
      </c>
      <c r="AO150" s="49">
        <f t="shared" si="73"/>
        <v>1471352.3235082212</v>
      </c>
      <c r="AP150" s="49">
        <f t="shared" si="74"/>
        <v>81583125.689694032</v>
      </c>
      <c r="AQ150" s="66">
        <f>IF(AM150="","",('SIP CALCULATOR'!$E$7/12)*100)</f>
        <v>1.8366243333333334</v>
      </c>
      <c r="AR150" s="62">
        <f>IF(AM150="","",ROUND(IF(((AM150-1)/12)=0,'SIP CALCULATOR'!$E$4,IF(INT(((AM150-1)/12))-((AM150-1)/12)=0,AR149+('SIP CALCULATOR'!$E$5/100)*AR149,AR149)),2))</f>
        <v>126824.18</v>
      </c>
      <c r="AS150">
        <f t="shared" si="75"/>
        <v>16601804.11999999</v>
      </c>
      <c r="AY150">
        <f t="shared" si="83"/>
        <v>143</v>
      </c>
      <c r="AZ150">
        <f t="shared" si="84"/>
        <v>0</v>
      </c>
      <c r="BA150">
        <f t="shared" si="86"/>
        <v>143</v>
      </c>
      <c r="BB150" s="110">
        <f t="shared" si="89"/>
        <v>-3222599699.5085382</v>
      </c>
      <c r="BC150">
        <f>$BB$8*'SIP CALCULATOR'!$E$48/100</f>
        <v>13148944.405985834</v>
      </c>
      <c r="BD150" s="110">
        <f t="shared" si="90"/>
        <v>-26964572.032621037</v>
      </c>
      <c r="BF150" s="110">
        <f t="shared" si="87"/>
        <v>-1491988702.6077175</v>
      </c>
      <c r="BG150" t="str">
        <f t="shared" si="88"/>
        <v>-</v>
      </c>
      <c r="BI150" t="str">
        <f t="shared" si="85"/>
        <v>-</v>
      </c>
      <c r="BL150">
        <f t="shared" si="77"/>
        <v>147</v>
      </c>
      <c r="BM150" s="110">
        <f t="shared" si="78"/>
        <v>17078661.074373696</v>
      </c>
      <c r="BO150">
        <f>('SIP CALCULATOR'!$D$32/12)/100</f>
        <v>5.0000000000000001E-3</v>
      </c>
      <c r="BP150">
        <f t="shared" si="79"/>
        <v>125528.15889664667</v>
      </c>
      <c r="BQ150" s="110">
        <f t="shared" si="80"/>
        <v>17204189.233270343</v>
      </c>
    </row>
    <row r="151" spans="10:69" x14ac:dyDescent="0.3">
      <c r="J151">
        <f>12</f>
        <v>12</v>
      </c>
      <c r="K151">
        <f t="shared" si="63"/>
        <v>44</v>
      </c>
      <c r="L151">
        <f t="shared" si="64"/>
        <v>528</v>
      </c>
      <c r="N151">
        <f t="shared" si="70"/>
        <v>150</v>
      </c>
      <c r="O151" s="48">
        <f t="shared" si="91"/>
        <v>782483230382.32397</v>
      </c>
      <c r="P151" s="3">
        <f t="shared" si="92"/>
        <v>53144100000</v>
      </c>
      <c r="Q151">
        <f t="shared" si="71"/>
        <v>637728600000</v>
      </c>
      <c r="AD151" s="50">
        <f>$M$2*(((1+'Main Backend Calculation'!$M$4)^('Main Backend Calculation'!AH151)-1)/'Main Backend Calculation'!$M$4)*(1+$M$4)</f>
        <v>79467751.02193743</v>
      </c>
      <c r="AF151">
        <f t="shared" si="93"/>
        <v>524374531843.41913</v>
      </c>
      <c r="AH151">
        <f t="shared" si="72"/>
        <v>150</v>
      </c>
      <c r="AI151" s="60">
        <f t="shared" si="69"/>
        <v>524453999594.44104</v>
      </c>
      <c r="AK151">
        <v>504</v>
      </c>
      <c r="AM151" s="36">
        <f>IF('SIP CALCULATOR'!$E$6&gt;'Main Backend Calculation'!AM150,AM150+1,"")</f>
        <v>149</v>
      </c>
      <c r="AN151">
        <f t="shared" si="76"/>
        <v>81709949.869694039</v>
      </c>
      <c r="AO151" s="49">
        <f t="shared" si="73"/>
        <v>1500704.8220612691</v>
      </c>
      <c r="AP151" s="49">
        <f t="shared" si="74"/>
        <v>83210654.69175531</v>
      </c>
      <c r="AQ151" s="66">
        <f>IF(AM151="","",('SIP CALCULATOR'!$E$7/12)*100)</f>
        <v>1.8366243333333334</v>
      </c>
      <c r="AR151" s="62">
        <f>IF(AM151="","",ROUND(IF(((AM151-1)/12)=0,'SIP CALCULATOR'!$E$4,IF(INT(((AM151-1)/12))-((AM151-1)/12)=0,AR150+('SIP CALCULATOR'!$E$5/100)*AR150,AR150)),2))</f>
        <v>126824.18</v>
      </c>
      <c r="AS151">
        <f t="shared" si="75"/>
        <v>16728628.29999999</v>
      </c>
      <c r="AY151">
        <f t="shared" si="83"/>
        <v>144</v>
      </c>
      <c r="AZ151">
        <f t="shared" si="84"/>
        <v>0</v>
      </c>
      <c r="BA151">
        <f t="shared" si="86"/>
        <v>144</v>
      </c>
      <c r="BB151" s="110">
        <f t="shared" si="89"/>
        <v>-3262713215.947145</v>
      </c>
      <c r="BC151">
        <f>$BB$8*'SIP CALCULATOR'!$E$48/100</f>
        <v>13148944.405985834</v>
      </c>
      <c r="BD151" s="110">
        <f t="shared" si="90"/>
        <v>-27298851.336276092</v>
      </c>
      <c r="BF151" s="110">
        <f t="shared" si="87"/>
        <v>-1519287553.9439936</v>
      </c>
      <c r="BG151" t="str">
        <f t="shared" si="88"/>
        <v>-</v>
      </c>
      <c r="BI151" t="str">
        <f t="shared" si="85"/>
        <v>-</v>
      </c>
      <c r="BL151">
        <f t="shared" si="77"/>
        <v>148</v>
      </c>
      <c r="BM151" s="110">
        <f t="shared" si="78"/>
        <v>17204189.233270343</v>
      </c>
      <c r="BO151">
        <f>('SIP CALCULATOR'!$D$32/12)/100</f>
        <v>5.0000000000000001E-3</v>
      </c>
      <c r="BP151">
        <f t="shared" si="79"/>
        <v>127311.00032620053</v>
      </c>
      <c r="BQ151" s="110">
        <f t="shared" si="80"/>
        <v>17331500.233596545</v>
      </c>
    </row>
    <row r="152" spans="10:69" x14ac:dyDescent="0.3">
      <c r="J152">
        <f>12</f>
        <v>12</v>
      </c>
      <c r="K152">
        <f t="shared" si="63"/>
        <v>45</v>
      </c>
      <c r="L152">
        <f t="shared" si="64"/>
        <v>540</v>
      </c>
      <c r="N152">
        <f t="shared" si="70"/>
        <v>151</v>
      </c>
      <c r="O152" s="48">
        <f t="shared" si="91"/>
        <v>849998607795.77844</v>
      </c>
      <c r="P152" s="3">
        <f t="shared" si="92"/>
        <v>53144100000</v>
      </c>
      <c r="Q152">
        <f t="shared" si="71"/>
        <v>690872700000</v>
      </c>
      <c r="AD152" s="50">
        <f>$M$2*(((1+'Main Backend Calculation'!$M$4)^('Main Backend Calculation'!AH152)-1)/'Main Backend Calculation'!$M$4)*(1+$M$4)</f>
        <v>81029111.698692411</v>
      </c>
      <c r="AF152">
        <f t="shared" si="93"/>
        <v>524374531843.41913</v>
      </c>
      <c r="AH152">
        <f t="shared" si="72"/>
        <v>151</v>
      </c>
      <c r="AI152" s="60">
        <f t="shared" si="69"/>
        <v>524455560955.1178</v>
      </c>
      <c r="AK152">
        <v>516</v>
      </c>
      <c r="AM152" s="36">
        <f>IF('SIP CALCULATOR'!$E$6&gt;'Main Backend Calculation'!AM151,AM151+1,"")</f>
        <v>150</v>
      </c>
      <c r="AN152">
        <f t="shared" si="76"/>
        <v>83337478.871755317</v>
      </c>
      <c r="AO152" s="49">
        <f t="shared" si="73"/>
        <v>1530596.4157451838</v>
      </c>
      <c r="AP152" s="49">
        <f t="shared" si="74"/>
        <v>84868075.287500501</v>
      </c>
      <c r="AQ152" s="66">
        <f>IF(AM152="","",('SIP CALCULATOR'!$E$7/12)*100)</f>
        <v>1.8366243333333334</v>
      </c>
      <c r="AR152" s="62">
        <f>IF(AM152="","",ROUND(IF(((AM152-1)/12)=0,'SIP CALCULATOR'!$E$4,IF(INT(((AM152-1)/12))-((AM152-1)/12)=0,AR151+('SIP CALCULATOR'!$E$5/100)*AR151,AR151)),2))</f>
        <v>126824.18</v>
      </c>
      <c r="AS152">
        <f t="shared" si="75"/>
        <v>16855452.479999989</v>
      </c>
      <c r="AY152">
        <f t="shared" si="83"/>
        <v>145</v>
      </c>
      <c r="AZ152">
        <f t="shared" si="84"/>
        <v>0</v>
      </c>
      <c r="BA152">
        <f t="shared" si="86"/>
        <v>145</v>
      </c>
      <c r="BB152" s="110">
        <f t="shared" si="89"/>
        <v>-3303161011.6894069</v>
      </c>
      <c r="BC152">
        <f>$BB$8*'SIP CALCULATOR'!$E$48/100</f>
        <v>13148944.405985834</v>
      </c>
      <c r="BD152" s="110">
        <f t="shared" si="90"/>
        <v>-27635916.30079494</v>
      </c>
      <c r="BF152" s="110">
        <f t="shared" si="87"/>
        <v>-1546923470.2447884</v>
      </c>
      <c r="BG152" t="str">
        <f t="shared" si="88"/>
        <v>-</v>
      </c>
      <c r="BI152" t="str">
        <f t="shared" si="85"/>
        <v>-</v>
      </c>
      <c r="BL152">
        <f t="shared" si="77"/>
        <v>149</v>
      </c>
      <c r="BM152" s="110">
        <f t="shared" si="78"/>
        <v>17331500.233596545</v>
      </c>
      <c r="BO152">
        <f>('SIP CALCULATOR'!$D$32/12)/100</f>
        <v>5.0000000000000001E-3</v>
      </c>
      <c r="BP152">
        <f t="shared" si="79"/>
        <v>129119.67674029426</v>
      </c>
      <c r="BQ152" s="110">
        <f t="shared" si="80"/>
        <v>17460619.910336837</v>
      </c>
    </row>
    <row r="153" spans="10:69" x14ac:dyDescent="0.3">
      <c r="J153">
        <f>12</f>
        <v>12</v>
      </c>
      <c r="K153">
        <f t="shared" si="63"/>
        <v>46</v>
      </c>
      <c r="L153">
        <f t="shared" si="64"/>
        <v>552</v>
      </c>
      <c r="N153">
        <f t="shared" si="70"/>
        <v>152</v>
      </c>
      <c r="O153" s="48">
        <f t="shared" si="91"/>
        <v>918753989059.55029</v>
      </c>
      <c r="P153" s="3">
        <f t="shared" si="92"/>
        <v>53144100000</v>
      </c>
      <c r="Q153">
        <f t="shared" si="71"/>
        <v>744016800000</v>
      </c>
      <c r="AD153" s="50">
        <f>$M$2*(((1+'Main Backend Calculation'!$M$4)^('Main Backend Calculation'!AH153)-1)/'Main Backend Calculation'!$M$4)*(1+$M$4)</f>
        <v>82619148.705567777</v>
      </c>
      <c r="AF153">
        <f t="shared" si="93"/>
        <v>524374531843.41913</v>
      </c>
      <c r="AH153">
        <f t="shared" si="72"/>
        <v>152</v>
      </c>
      <c r="AI153" s="60">
        <f t="shared" si="69"/>
        <v>524457150992.12469</v>
      </c>
      <c r="AK153">
        <v>528</v>
      </c>
      <c r="AM153" s="36">
        <f>IF('SIP CALCULATOR'!$E$6&gt;'Main Backend Calculation'!AM152,AM152+1,"")</f>
        <v>151</v>
      </c>
      <c r="AN153">
        <f t="shared" si="76"/>
        <v>84994899.467500508</v>
      </c>
      <c r="AO153" s="49">
        <f t="shared" si="73"/>
        <v>1561037.0057123182</v>
      </c>
      <c r="AP153" s="49">
        <f t="shared" si="74"/>
        <v>86555936.473212823</v>
      </c>
      <c r="AQ153" s="66">
        <f>IF(AM153="","",('SIP CALCULATOR'!$E$7/12)*100)</f>
        <v>1.8366243333333334</v>
      </c>
      <c r="AR153" s="62">
        <f>IF(AM153="","",ROUND(IF(((AM153-1)/12)=0,'SIP CALCULATOR'!$E$4,IF(INT(((AM153-1)/12))-((AM153-1)/12)=0,AR152+('SIP CALCULATOR'!$E$5/100)*AR152,AR152)),2))</f>
        <v>126824.18</v>
      </c>
      <c r="AS153">
        <f t="shared" si="75"/>
        <v>16982276.659999989</v>
      </c>
      <c r="AY153">
        <f t="shared" si="83"/>
        <v>146</v>
      </c>
      <c r="AZ153">
        <f t="shared" si="84"/>
        <v>0</v>
      </c>
      <c r="BA153">
        <f t="shared" si="86"/>
        <v>146</v>
      </c>
      <c r="BB153" s="110">
        <f t="shared" si="89"/>
        <v>-3343945872.3961878</v>
      </c>
      <c r="BC153">
        <f>$BB$8*'SIP CALCULATOR'!$E$48/100</f>
        <v>13148944.405985834</v>
      </c>
      <c r="BD153" s="110">
        <f t="shared" si="90"/>
        <v>-27975790.140018117</v>
      </c>
      <c r="BF153" s="110">
        <f t="shared" si="87"/>
        <v>-1574899260.3848066</v>
      </c>
      <c r="BG153" t="str">
        <f t="shared" si="88"/>
        <v>-</v>
      </c>
      <c r="BI153" t="str">
        <f t="shared" si="85"/>
        <v>-</v>
      </c>
      <c r="BL153">
        <f t="shared" si="77"/>
        <v>150</v>
      </c>
      <c r="BM153" s="110">
        <f t="shared" si="78"/>
        <v>17460619.910336837</v>
      </c>
      <c r="BO153">
        <f>('SIP CALCULATOR'!$D$32/12)/100</f>
        <v>5.0000000000000001E-3</v>
      </c>
      <c r="BP153">
        <f t="shared" si="79"/>
        <v>130954.64932752629</v>
      </c>
      <c r="BQ153" s="110">
        <f t="shared" si="80"/>
        <v>17591574.559664365</v>
      </c>
    </row>
    <row r="154" spans="10:69" x14ac:dyDescent="0.3">
      <c r="J154">
        <f>12</f>
        <v>12</v>
      </c>
      <c r="K154">
        <f t="shared" si="63"/>
        <v>47</v>
      </c>
      <c r="L154">
        <f t="shared" si="64"/>
        <v>564</v>
      </c>
      <c r="N154">
        <f t="shared" si="70"/>
        <v>153</v>
      </c>
      <c r="O154" s="48">
        <f t="shared" si="91"/>
        <v>988772148386.08862</v>
      </c>
      <c r="P154" s="3">
        <f t="shared" si="92"/>
        <v>53144100000</v>
      </c>
      <c r="Q154">
        <f t="shared" si="71"/>
        <v>797160900000</v>
      </c>
      <c r="AD154" s="50">
        <f>$M$2*(((1+'Main Backend Calculation'!$M$4)^('Main Backend Calculation'!AH154)-1)/'Main Backend Calculation'!$M$4)*(1+$M$4)</f>
        <v>84238388.719020426</v>
      </c>
      <c r="AF154">
        <f t="shared" si="93"/>
        <v>524374531843.41913</v>
      </c>
      <c r="AH154">
        <f t="shared" si="72"/>
        <v>153</v>
      </c>
      <c r="AI154" s="60">
        <f t="shared" si="69"/>
        <v>524458770232.13812</v>
      </c>
      <c r="AK154">
        <v>540</v>
      </c>
      <c r="AM154" s="36">
        <f>IF('SIP CALCULATOR'!$E$6&gt;'Main Backend Calculation'!AM153,AM153+1,"")</f>
        <v>152</v>
      </c>
      <c r="AN154">
        <f t="shared" si="76"/>
        <v>86682760.65321283</v>
      </c>
      <c r="AO154" s="49">
        <f t="shared" si="73"/>
        <v>1592036.6749619991</v>
      </c>
      <c r="AP154" s="49">
        <f t="shared" si="74"/>
        <v>88274797.328174829</v>
      </c>
      <c r="AQ154" s="66">
        <f>IF(AM154="","",('SIP CALCULATOR'!$E$7/12)*100)</f>
        <v>1.8366243333333334</v>
      </c>
      <c r="AR154" s="62">
        <f>IF(AM154="","",ROUND(IF(((AM154-1)/12)=0,'SIP CALCULATOR'!$E$4,IF(INT(((AM154-1)/12))-((AM154-1)/12)=0,AR153+('SIP CALCULATOR'!$E$5/100)*AR153,AR153)),2))</f>
        <v>126824.18</v>
      </c>
      <c r="AS154">
        <f t="shared" si="75"/>
        <v>17109100.839999989</v>
      </c>
      <c r="AY154">
        <f t="shared" si="83"/>
        <v>147</v>
      </c>
      <c r="AZ154">
        <f t="shared" si="84"/>
        <v>0</v>
      </c>
      <c r="BA154">
        <f t="shared" si="86"/>
        <v>147</v>
      </c>
      <c r="BB154" s="110">
        <f t="shared" si="89"/>
        <v>-3385070606.9421916</v>
      </c>
      <c r="BC154">
        <f>$BB$8*'SIP CALCULATOR'!$E$48/100</f>
        <v>13148944.405985834</v>
      </c>
      <c r="BD154" s="110">
        <f t="shared" si="90"/>
        <v>-28318496.261234812</v>
      </c>
      <c r="BF154" s="110">
        <f t="shared" si="87"/>
        <v>-1603217756.6460414</v>
      </c>
      <c r="BG154" t="str">
        <f t="shared" si="88"/>
        <v>-</v>
      </c>
      <c r="BI154" t="str">
        <f t="shared" si="85"/>
        <v>-</v>
      </c>
      <c r="BL154">
        <f t="shared" si="77"/>
        <v>151</v>
      </c>
      <c r="BM154" s="110">
        <f t="shared" si="78"/>
        <v>17591574.559664365</v>
      </c>
      <c r="BO154">
        <f>('SIP CALCULATOR'!$D$32/12)/100</f>
        <v>5.0000000000000001E-3</v>
      </c>
      <c r="BP154">
        <f t="shared" si="79"/>
        <v>132816.38792546597</v>
      </c>
      <c r="BQ154" s="110">
        <f t="shared" si="80"/>
        <v>17724390.94758983</v>
      </c>
    </row>
    <row r="155" spans="10:69" x14ac:dyDescent="0.3">
      <c r="J155">
        <f>12</f>
        <v>12</v>
      </c>
      <c r="K155">
        <f t="shared" si="63"/>
        <v>48</v>
      </c>
      <c r="L155">
        <f t="shared" si="64"/>
        <v>576</v>
      </c>
      <c r="N155">
        <f t="shared" si="70"/>
        <v>154</v>
      </c>
      <c r="O155" s="48">
        <f t="shared" si="91"/>
        <v>1060076278264.5703</v>
      </c>
      <c r="P155" s="3">
        <f t="shared" si="92"/>
        <v>53144100000</v>
      </c>
      <c r="Q155">
        <f t="shared" si="71"/>
        <v>850305000000</v>
      </c>
      <c r="AD155" s="50">
        <f>$M$2*(((1+'Main Backend Calculation'!$M$4)^('Main Backend Calculation'!AH155)-1)/'Main Backend Calculation'!$M$4)*(1+$M$4)</f>
        <v>85887368.088575244</v>
      </c>
      <c r="AF155">
        <f t="shared" si="93"/>
        <v>524374531843.41913</v>
      </c>
      <c r="AH155">
        <f t="shared" si="72"/>
        <v>154</v>
      </c>
      <c r="AI155" s="60">
        <f t="shared" si="69"/>
        <v>524460419211.50769</v>
      </c>
      <c r="AK155">
        <v>552</v>
      </c>
      <c r="AM155" s="36">
        <f>IF('SIP CALCULATOR'!$E$6&gt;'Main Backend Calculation'!AM154,AM154+1,"")</f>
        <v>153</v>
      </c>
      <c r="AN155">
        <f t="shared" si="76"/>
        <v>88401621.508174837</v>
      </c>
      <c r="AO155" s="49">
        <f t="shared" si="73"/>
        <v>1623605.6916803727</v>
      </c>
      <c r="AP155" s="49">
        <f t="shared" si="74"/>
        <v>90025227.199855208</v>
      </c>
      <c r="AQ155" s="66">
        <f>IF(AM155="","",('SIP CALCULATOR'!$E$7/12)*100)</f>
        <v>1.8366243333333334</v>
      </c>
      <c r="AR155" s="62">
        <f>IF(AM155="","",ROUND(IF(((AM155-1)/12)=0,'SIP CALCULATOR'!$E$4,IF(INT(((AM155-1)/12))-((AM155-1)/12)=0,AR154+('SIP CALCULATOR'!$E$5/100)*AR154,AR154)),2))</f>
        <v>126824.18</v>
      </c>
      <c r="AS155">
        <f t="shared" si="75"/>
        <v>17235925.019999988</v>
      </c>
      <c r="AY155">
        <f t="shared" si="83"/>
        <v>148</v>
      </c>
      <c r="AZ155">
        <f t="shared" si="84"/>
        <v>0</v>
      </c>
      <c r="BA155">
        <f t="shared" si="86"/>
        <v>148</v>
      </c>
      <c r="BB155" s="110">
        <f t="shared" si="89"/>
        <v>-3426538047.6094122</v>
      </c>
      <c r="BC155">
        <f>$BB$8*'SIP CALCULATOR'!$E$48/100</f>
        <v>13148944.405985834</v>
      </c>
      <c r="BD155" s="110">
        <f t="shared" si="90"/>
        <v>-28664058.266794987</v>
      </c>
      <c r="BF155" s="110">
        <f t="shared" si="87"/>
        <v>-1631881814.9128363</v>
      </c>
      <c r="BG155" t="str">
        <f t="shared" si="88"/>
        <v>-</v>
      </c>
      <c r="BI155" t="str">
        <f t="shared" si="85"/>
        <v>-</v>
      </c>
      <c r="BL155">
        <f t="shared" si="77"/>
        <v>152</v>
      </c>
      <c r="BM155" s="110">
        <f t="shared" si="78"/>
        <v>17724390.94758983</v>
      </c>
      <c r="BO155">
        <f>('SIP CALCULATOR'!$D$32/12)/100</f>
        <v>5.0000000000000001E-3</v>
      </c>
      <c r="BP155">
        <f t="shared" si="79"/>
        <v>134705.37120168272</v>
      </c>
      <c r="BQ155" s="110">
        <f t="shared" si="80"/>
        <v>17859096.318791512</v>
      </c>
    </row>
    <row r="156" spans="10:69" x14ac:dyDescent="0.3">
      <c r="J156">
        <f>12</f>
        <v>12</v>
      </c>
      <c r="K156">
        <f t="shared" si="63"/>
        <v>49</v>
      </c>
      <c r="L156">
        <f t="shared" si="64"/>
        <v>588</v>
      </c>
      <c r="N156">
        <f t="shared" si="70"/>
        <v>155</v>
      </c>
      <c r="O156" s="48">
        <f t="shared" si="91"/>
        <v>1132689997143.0718</v>
      </c>
      <c r="P156" s="3">
        <f t="shared" si="92"/>
        <v>53144100000</v>
      </c>
      <c r="Q156">
        <f t="shared" si="71"/>
        <v>903449100000</v>
      </c>
      <c r="AD156" s="50">
        <f>$M$2*(((1+'Main Backend Calculation'!$M$4)^('Main Backend Calculation'!AH156)-1)/'Main Backend Calculation'!$M$4)*(1+$M$4)</f>
        <v>87566633.014482901</v>
      </c>
      <c r="AF156">
        <f t="shared" si="93"/>
        <v>524374531843.41913</v>
      </c>
      <c r="AH156">
        <f t="shared" si="72"/>
        <v>155</v>
      </c>
      <c r="AI156" s="60">
        <f t="shared" si="69"/>
        <v>524462098476.43359</v>
      </c>
      <c r="AK156">
        <v>564</v>
      </c>
      <c r="AM156" s="36">
        <f>IF('SIP CALCULATOR'!$E$6&gt;'Main Backend Calculation'!AM155,AM155+1,"")</f>
        <v>154</v>
      </c>
      <c r="AN156">
        <f t="shared" si="76"/>
        <v>90152051.379855216</v>
      </c>
      <c r="AO156" s="49">
        <f t="shared" si="73"/>
        <v>1655754.5126415899</v>
      </c>
      <c r="AP156" s="49">
        <f t="shared" si="74"/>
        <v>91807805.892496809</v>
      </c>
      <c r="AQ156" s="66">
        <f>IF(AM156="","",('SIP CALCULATOR'!$E$7/12)*100)</f>
        <v>1.8366243333333334</v>
      </c>
      <c r="AR156" s="62">
        <f>IF(AM156="","",ROUND(IF(((AM156-1)/12)=0,'SIP CALCULATOR'!$E$4,IF(INT(((AM156-1)/12))-((AM156-1)/12)=0,AR155+('SIP CALCULATOR'!$E$5/100)*AR155,AR155)),2))</f>
        <v>126824.18</v>
      </c>
      <c r="AS156">
        <f t="shared" si="75"/>
        <v>17362749.199999988</v>
      </c>
      <c r="AY156">
        <f t="shared" si="83"/>
        <v>149</v>
      </c>
      <c r="AZ156">
        <f t="shared" si="84"/>
        <v>0</v>
      </c>
      <c r="BA156">
        <f t="shared" si="86"/>
        <v>149</v>
      </c>
      <c r="BB156" s="110">
        <f t="shared" si="89"/>
        <v>-3468351050.2821932</v>
      </c>
      <c r="BC156">
        <f>$BB$8*'SIP CALCULATOR'!$E$48/100</f>
        <v>13148944.405985834</v>
      </c>
      <c r="BD156" s="110">
        <f t="shared" si="90"/>
        <v>-29012499.955734827</v>
      </c>
      <c r="BF156" s="110">
        <f t="shared" si="87"/>
        <v>-1660894314.868571</v>
      </c>
      <c r="BG156" t="str">
        <f t="shared" si="88"/>
        <v>-</v>
      </c>
      <c r="BI156" t="str">
        <f t="shared" si="85"/>
        <v>-</v>
      </c>
      <c r="BL156">
        <f t="shared" si="77"/>
        <v>153</v>
      </c>
      <c r="BM156" s="110">
        <f t="shared" si="78"/>
        <v>17859096.318791512</v>
      </c>
      <c r="BO156">
        <f>('SIP CALCULATOR'!$D$32/12)/100</f>
        <v>5.0000000000000001E-3</v>
      </c>
      <c r="BP156">
        <f t="shared" si="79"/>
        <v>136622.08683875506</v>
      </c>
      <c r="BQ156" s="110">
        <f t="shared" si="80"/>
        <v>17995718.405630268</v>
      </c>
    </row>
    <row r="157" spans="10:69" x14ac:dyDescent="0.3">
      <c r="J157">
        <f>12</f>
        <v>12</v>
      </c>
      <c r="K157">
        <f t="shared" si="63"/>
        <v>50</v>
      </c>
      <c r="L157">
        <f t="shared" si="64"/>
        <v>600</v>
      </c>
      <c r="N157">
        <f t="shared" si="70"/>
        <v>156</v>
      </c>
      <c r="O157" s="48">
        <f t="shared" si="91"/>
        <v>1206637357251.834</v>
      </c>
      <c r="P157" s="3">
        <f t="shared" si="92"/>
        <v>53144100000</v>
      </c>
      <c r="Q157">
        <f t="shared" si="71"/>
        <v>956593200000</v>
      </c>
      <c r="AD157" s="50">
        <f>$M$2*(((1+'Main Backend Calculation'!$M$4)^('Main Backend Calculation'!AH157)-1)/'Main Backend Calculation'!$M$4)*(1+$M$4)</f>
        <v>89276739.728640944</v>
      </c>
      <c r="AF157">
        <f t="shared" si="93"/>
        <v>524374531843.41913</v>
      </c>
      <c r="AH157">
        <f t="shared" si="72"/>
        <v>156</v>
      </c>
      <c r="AI157" s="60">
        <f t="shared" si="69"/>
        <v>524463808583.14777</v>
      </c>
      <c r="AK157">
        <v>576</v>
      </c>
      <c r="AM157" s="36">
        <f>IF('SIP CALCULATOR'!$E$6&gt;'Main Backend Calculation'!AM156,AM156+1,"")</f>
        <v>155</v>
      </c>
      <c r="AN157">
        <f t="shared" si="76"/>
        <v>91934630.072496817</v>
      </c>
      <c r="AO157" s="49">
        <f t="shared" si="73"/>
        <v>1688493.7866714608</v>
      </c>
      <c r="AP157" s="49">
        <f t="shared" si="74"/>
        <v>93623123.859168276</v>
      </c>
      <c r="AQ157" s="66">
        <f>IF(AM157="","",('SIP CALCULATOR'!$E$7/12)*100)</f>
        <v>1.8366243333333334</v>
      </c>
      <c r="AR157" s="62">
        <f>IF(AM157="","",ROUND(IF(((AM157-1)/12)=0,'SIP CALCULATOR'!$E$4,IF(INT(((AM157-1)/12))-((AM157-1)/12)=0,AR156+('SIP CALCULATOR'!$E$5/100)*AR156,AR156)),2))</f>
        <v>126824.18</v>
      </c>
      <c r="AS157">
        <f t="shared" si="75"/>
        <v>17489573.379999988</v>
      </c>
      <c r="AY157">
        <f t="shared" si="83"/>
        <v>150</v>
      </c>
      <c r="AZ157">
        <f t="shared" si="84"/>
        <v>0</v>
      </c>
      <c r="BA157">
        <f t="shared" si="86"/>
        <v>150</v>
      </c>
      <c r="BB157" s="110">
        <f t="shared" si="89"/>
        <v>-3510512494.6439137</v>
      </c>
      <c r="BC157">
        <f>$BB$8*'SIP CALCULATOR'!$E$48/100</f>
        <v>13148944.405985834</v>
      </c>
      <c r="BD157" s="110">
        <f t="shared" si="90"/>
        <v>-29363845.325415831</v>
      </c>
      <c r="BF157" s="110">
        <f t="shared" si="87"/>
        <v>-1690258160.1939869</v>
      </c>
      <c r="BG157" t="str">
        <f t="shared" si="88"/>
        <v>-</v>
      </c>
      <c r="BI157" t="str">
        <f t="shared" si="85"/>
        <v>-</v>
      </c>
      <c r="BL157">
        <f t="shared" si="77"/>
        <v>154</v>
      </c>
      <c r="BM157" s="110">
        <f t="shared" si="78"/>
        <v>17995718.405630268</v>
      </c>
      <c r="BO157">
        <f>('SIP CALCULATOR'!$D$32/12)/100</f>
        <v>5.0000000000000001E-3</v>
      </c>
      <c r="BP157">
        <f t="shared" si="79"/>
        <v>138567.03172335305</v>
      </c>
      <c r="BQ157" s="110">
        <f t="shared" si="80"/>
        <v>18134285.437353622</v>
      </c>
    </row>
    <row r="158" spans="10:69" x14ac:dyDescent="0.3">
      <c r="J158">
        <f>12</f>
        <v>12</v>
      </c>
      <c r="K158">
        <f t="shared" si="63"/>
        <v>51</v>
      </c>
      <c r="L158">
        <f t="shared" si="64"/>
        <v>612</v>
      </c>
      <c r="N158">
        <f t="shared" si="70"/>
        <v>157</v>
      </c>
      <c r="O158" s="48">
        <f t="shared" si="91"/>
        <v>1388231052570.2114</v>
      </c>
      <c r="P158" s="3">
        <f>$P$157+($P$157*$M$5)</f>
        <v>159432300000</v>
      </c>
      <c r="Q158">
        <f t="shared" si="71"/>
        <v>1116025500000</v>
      </c>
      <c r="AD158" s="50">
        <f>$M$2*(((1+'Main Backend Calculation'!$M$4)^('Main Backend Calculation'!AH158)-1)/'Main Backend Calculation'!$M$4)*(1+$M$4)</f>
        <v>91018254.678837165</v>
      </c>
      <c r="AF158">
        <f>$AK$15*(((1+$M$4)^($AH$15)-1)/$AC$3)*(1+$AC$3)</f>
        <v>1710256281223.8372</v>
      </c>
      <c r="AH158">
        <f t="shared" si="72"/>
        <v>157</v>
      </c>
      <c r="AI158" s="60">
        <f t="shared" si="69"/>
        <v>1710347299478.5161</v>
      </c>
      <c r="AK158">
        <v>588</v>
      </c>
      <c r="AM158" s="36">
        <f>IF('SIP CALCULATOR'!$E$6&gt;'Main Backend Calculation'!AM157,AM157+1,"")</f>
        <v>156</v>
      </c>
      <c r="AN158">
        <f t="shared" si="76"/>
        <v>93749948.039168283</v>
      </c>
      <c r="AO158" s="49">
        <f t="shared" si="73"/>
        <v>1721834.358174721</v>
      </c>
      <c r="AP158" s="49">
        <f t="shared" si="74"/>
        <v>95471782.39734301</v>
      </c>
      <c r="AQ158" s="66">
        <f>IF(AM158="","",('SIP CALCULATOR'!$E$7/12)*100)</f>
        <v>1.8366243333333334</v>
      </c>
      <c r="AR158" s="62">
        <f>IF(AM158="","",ROUND(IF(((AM158-1)/12)=0,'SIP CALCULATOR'!$E$4,IF(INT(((AM158-1)/12))-((AM158-1)/12)=0,AR157+('SIP CALCULATOR'!$E$5/100)*AR157,AR157)),2))</f>
        <v>126824.18</v>
      </c>
      <c r="AS158">
        <f t="shared" si="75"/>
        <v>17616397.559999987</v>
      </c>
      <c r="AY158">
        <f t="shared" si="83"/>
        <v>151</v>
      </c>
      <c r="AZ158">
        <f t="shared" si="84"/>
        <v>0</v>
      </c>
      <c r="BA158">
        <f t="shared" si="86"/>
        <v>151</v>
      </c>
      <c r="BB158" s="110">
        <f t="shared" si="89"/>
        <v>-3553025284.3753152</v>
      </c>
      <c r="BC158">
        <f>$BB$8*'SIP CALCULATOR'!$E$48/100</f>
        <v>13148944.405985834</v>
      </c>
      <c r="BD158" s="110">
        <f t="shared" si="90"/>
        <v>-29718118.573177509</v>
      </c>
      <c r="BF158" s="110">
        <f t="shared" si="87"/>
        <v>-1719976278.7671645</v>
      </c>
      <c r="BG158" t="str">
        <f t="shared" si="88"/>
        <v>-</v>
      </c>
      <c r="BI158" t="str">
        <f t="shared" si="85"/>
        <v>-</v>
      </c>
      <c r="BL158">
        <f t="shared" si="77"/>
        <v>155</v>
      </c>
      <c r="BM158" s="110">
        <f t="shared" si="78"/>
        <v>18134285.437353622</v>
      </c>
      <c r="BO158">
        <f>('SIP CALCULATOR'!$D$32/12)/100</f>
        <v>5.0000000000000001E-3</v>
      </c>
      <c r="BP158">
        <f t="shared" si="79"/>
        <v>140540.71213949056</v>
      </c>
      <c r="BQ158" s="110">
        <f t="shared" si="80"/>
        <v>18274826.149493113</v>
      </c>
    </row>
    <row r="159" spans="10:69" x14ac:dyDescent="0.3">
      <c r="J159">
        <f>12</f>
        <v>12</v>
      </c>
      <c r="K159">
        <f t="shared" si="63"/>
        <v>52</v>
      </c>
      <c r="L159">
        <f t="shared" si="64"/>
        <v>624</v>
      </c>
      <c r="N159">
        <f t="shared" si="70"/>
        <v>158</v>
      </c>
      <c r="O159" s="48">
        <f t="shared" si="91"/>
        <v>1573159941884.6055</v>
      </c>
      <c r="P159" s="3">
        <f t="shared" ref="P159:P169" si="94">$P$157+($P$157*$M$5)</f>
        <v>159432300000</v>
      </c>
      <c r="Q159">
        <f t="shared" si="71"/>
        <v>1275457800000</v>
      </c>
      <c r="AD159" s="50">
        <f>$M$2*(((1+'Main Backend Calculation'!$M$4)^('Main Backend Calculation'!AH159)-1)/'Main Backend Calculation'!$M$4)*(1+$M$4)</f>
        <v>92791754.716377333</v>
      </c>
      <c r="AF159">
        <f t="shared" ref="AF159:AF169" si="95">$AK$15*(((1+$M$4)^($AH$15)-1)/$AC$3)*(1+$AC$3)</f>
        <v>1710256281223.8372</v>
      </c>
      <c r="AH159">
        <f t="shared" si="72"/>
        <v>158</v>
      </c>
      <c r="AI159" s="60">
        <f t="shared" si="69"/>
        <v>1710349072978.5535</v>
      </c>
      <c r="AK159">
        <v>600</v>
      </c>
      <c r="AM159" s="36">
        <f>IF('SIP CALCULATOR'!$E$6&gt;'Main Backend Calculation'!AM158,AM158+1,"")</f>
        <v>157</v>
      </c>
      <c r="AN159">
        <f t="shared" si="76"/>
        <v>95601143.057343006</v>
      </c>
      <c r="AO159" s="49">
        <f t="shared" si="73"/>
        <v>1755833.8563359722</v>
      </c>
      <c r="AP159" s="49">
        <f t="shared" si="74"/>
        <v>97356976.913678974</v>
      </c>
      <c r="AQ159" s="66">
        <f>IF(AM159="","",('SIP CALCULATOR'!$E$7/12)*100)</f>
        <v>1.8366243333333334</v>
      </c>
      <c r="AR159" s="62">
        <f>IF(AM159="","",ROUND(IF(((AM159-1)/12)=0,'SIP CALCULATOR'!$E$4,IF(INT(((AM159-1)/12))-((AM159-1)/12)=0,AR158+('SIP CALCULATOR'!$E$5/100)*AR158,AR158)),2))</f>
        <v>129360.66</v>
      </c>
      <c r="AS159">
        <f t="shared" si="75"/>
        <v>17745758.219999988</v>
      </c>
      <c r="AY159">
        <f t="shared" si="83"/>
        <v>152</v>
      </c>
      <c r="AZ159">
        <f t="shared" si="84"/>
        <v>0</v>
      </c>
      <c r="BA159">
        <f t="shared" si="86"/>
        <v>152</v>
      </c>
      <c r="BB159" s="110">
        <f t="shared" si="89"/>
        <v>-3595892347.3544784</v>
      </c>
      <c r="BC159">
        <f>$BB$8*'SIP CALCULATOR'!$E$48/100</f>
        <v>13148944.405985834</v>
      </c>
      <c r="BD159" s="110">
        <f t="shared" si="90"/>
        <v>-30075344.098003868</v>
      </c>
      <c r="BF159" s="110">
        <f t="shared" si="87"/>
        <v>-1750051622.8651683</v>
      </c>
      <c r="BG159" t="str">
        <f t="shared" si="88"/>
        <v>-</v>
      </c>
      <c r="BI159" t="str">
        <f t="shared" si="85"/>
        <v>-</v>
      </c>
      <c r="BL159">
        <f t="shared" si="77"/>
        <v>156</v>
      </c>
      <c r="BM159" s="110">
        <f t="shared" si="78"/>
        <v>18274826.149493113</v>
      </c>
      <c r="BO159">
        <f>('SIP CALCULATOR'!$D$32/12)/100</f>
        <v>5.0000000000000001E-3</v>
      </c>
      <c r="BP159">
        <f t="shared" si="79"/>
        <v>142543.64396604628</v>
      </c>
      <c r="BQ159" s="110">
        <f t="shared" si="80"/>
        <v>18417369.793459158</v>
      </c>
    </row>
    <row r="160" spans="10:69" x14ac:dyDescent="0.3">
      <c r="J160">
        <f>12</f>
        <v>12</v>
      </c>
      <c r="K160">
        <f t="shared" si="63"/>
        <v>53</v>
      </c>
      <c r="L160">
        <f t="shared" si="64"/>
        <v>636</v>
      </c>
      <c r="N160">
        <f t="shared" si="70"/>
        <v>159</v>
      </c>
      <c r="O160" s="48">
        <f t="shared" si="91"/>
        <v>1761485280179.5107</v>
      </c>
      <c r="P160" s="3">
        <f t="shared" si="94"/>
        <v>159432300000</v>
      </c>
      <c r="Q160">
        <f t="shared" si="71"/>
        <v>1434890100000</v>
      </c>
      <c r="AD160" s="50">
        <f>$M$2*(((1+'Main Backend Calculation'!$M$4)^('Main Backend Calculation'!AH160)-1)/'Main Backend Calculation'!$M$4)*(1+$M$4)</f>
        <v>94597827.287158623</v>
      </c>
      <c r="AF160">
        <f t="shared" si="95"/>
        <v>1710256281223.8372</v>
      </c>
      <c r="AH160">
        <f t="shared" si="72"/>
        <v>159</v>
      </c>
      <c r="AI160" s="60">
        <f t="shared" si="69"/>
        <v>1710350879051.1243</v>
      </c>
      <c r="AK160">
        <v>612</v>
      </c>
      <c r="AM160" s="36">
        <f>IF('SIP CALCULATOR'!$E$6&gt;'Main Backend Calculation'!AM159,AM159+1,"")</f>
        <v>158</v>
      </c>
      <c r="AN160">
        <f t="shared" si="76"/>
        <v>97486337.57367897</v>
      </c>
      <c r="AO160" s="49">
        <f t="shared" si="73"/>
        <v>1790457.7975536645</v>
      </c>
      <c r="AP160" s="49">
        <f t="shared" si="74"/>
        <v>99276795.371232629</v>
      </c>
      <c r="AQ160" s="66">
        <f>IF(AM160="","",('SIP CALCULATOR'!$E$7/12)*100)</f>
        <v>1.8366243333333334</v>
      </c>
      <c r="AR160" s="62">
        <f>IF(AM160="","",ROUND(IF(((AM160-1)/12)=0,'SIP CALCULATOR'!$E$4,IF(INT(((AM160-1)/12))-((AM160-1)/12)=0,AR159+('SIP CALCULATOR'!$E$5/100)*AR159,AR159)),2))</f>
        <v>129360.66</v>
      </c>
      <c r="AS160">
        <f t="shared" si="75"/>
        <v>17875118.879999988</v>
      </c>
      <c r="AY160">
        <f t="shared" si="83"/>
        <v>153</v>
      </c>
      <c r="AZ160">
        <f t="shared" si="84"/>
        <v>0</v>
      </c>
      <c r="BA160">
        <f t="shared" si="86"/>
        <v>153</v>
      </c>
      <c r="BB160" s="110">
        <f t="shared" si="89"/>
        <v>-3639116635.8584681</v>
      </c>
      <c r="BC160">
        <f>$BB$8*'SIP CALCULATOR'!$E$48/100</f>
        <v>13148944.405985834</v>
      </c>
      <c r="BD160" s="110">
        <f t="shared" si="90"/>
        <v>-30435546.502203785</v>
      </c>
      <c r="BF160" s="110">
        <f t="shared" si="87"/>
        <v>-1780487169.367372</v>
      </c>
      <c r="BG160" t="str">
        <f t="shared" si="88"/>
        <v>-</v>
      </c>
      <c r="BI160" t="str">
        <f t="shared" si="85"/>
        <v>-</v>
      </c>
      <c r="BL160">
        <f t="shared" si="77"/>
        <v>157</v>
      </c>
      <c r="BM160" s="110">
        <f t="shared" si="78"/>
        <v>18417369.793459158</v>
      </c>
      <c r="BO160">
        <f>('SIP CALCULATOR'!$D$32/12)/100</f>
        <v>5.0000000000000001E-3</v>
      </c>
      <c r="BP160">
        <f t="shared" si="79"/>
        <v>144576.3528786544</v>
      </c>
      <c r="BQ160" s="110">
        <f t="shared" si="80"/>
        <v>18561946.146337815</v>
      </c>
    </row>
    <row r="161" spans="10:69" x14ac:dyDescent="0.3">
      <c r="J161">
        <f>12</f>
        <v>12</v>
      </c>
      <c r="K161">
        <f t="shared" si="63"/>
        <v>54</v>
      </c>
      <c r="L161">
        <f t="shared" si="64"/>
        <v>648</v>
      </c>
      <c r="N161">
        <f t="shared" si="70"/>
        <v>160</v>
      </c>
      <c r="O161" s="48">
        <f t="shared" si="91"/>
        <v>1953269447463.3726</v>
      </c>
      <c r="P161" s="3">
        <f t="shared" si="94"/>
        <v>159432300000</v>
      </c>
      <c r="Q161">
        <f t="shared" si="71"/>
        <v>1594322400000</v>
      </c>
      <c r="AD161" s="50">
        <f>$M$2*(((1+'Main Backend Calculation'!$M$4)^('Main Backend Calculation'!AH161)-1)/'Main Backend Calculation'!$M$4)*(1+$M$4)</f>
        <v>96437070.626252592</v>
      </c>
      <c r="AF161">
        <f t="shared" si="95"/>
        <v>1710256281223.8372</v>
      </c>
      <c r="AH161">
        <f t="shared" si="72"/>
        <v>160</v>
      </c>
      <c r="AI161" s="60">
        <f t="shared" si="69"/>
        <v>1710352718294.4634</v>
      </c>
      <c r="AK161">
        <v>624</v>
      </c>
      <c r="AM161" s="36">
        <f>IF('SIP CALCULATOR'!$E$6&gt;'Main Backend Calculation'!AM160,AM160+1,"")</f>
        <v>159</v>
      </c>
      <c r="AN161">
        <f t="shared" si="76"/>
        <v>99406156.031232625</v>
      </c>
      <c r="AO161" s="49">
        <f t="shared" si="73"/>
        <v>1825717.6505009194</v>
      </c>
      <c r="AP161" s="49">
        <f t="shared" si="74"/>
        <v>101231873.68173355</v>
      </c>
      <c r="AQ161" s="66">
        <f>IF(AM161="","",('SIP CALCULATOR'!$E$7/12)*100)</f>
        <v>1.8366243333333334</v>
      </c>
      <c r="AR161" s="62">
        <f>IF(AM161="","",ROUND(IF(((AM161-1)/12)=0,'SIP CALCULATOR'!$E$4,IF(INT(((AM161-1)/12))-((AM161-1)/12)=0,AR160+('SIP CALCULATOR'!$E$5/100)*AR160,AR160)),2))</f>
        <v>129360.66</v>
      </c>
      <c r="AS161">
        <f t="shared" si="75"/>
        <v>18004479.539999988</v>
      </c>
      <c r="AY161">
        <f t="shared" si="83"/>
        <v>154</v>
      </c>
      <c r="AZ161">
        <f t="shared" si="84"/>
        <v>0</v>
      </c>
      <c r="BA161">
        <f t="shared" si="86"/>
        <v>154</v>
      </c>
      <c r="BB161" s="110">
        <f t="shared" si="89"/>
        <v>-3682701126.7666578</v>
      </c>
      <c r="BC161">
        <f>$BB$8*'SIP CALCULATOR'!$E$48/100</f>
        <v>13148944.405985834</v>
      </c>
      <c r="BD161" s="110">
        <f t="shared" si="90"/>
        <v>-30798750.593105365</v>
      </c>
      <c r="BF161" s="110">
        <f t="shared" si="87"/>
        <v>-1811285919.9604774</v>
      </c>
      <c r="BG161" t="str">
        <f t="shared" si="88"/>
        <v>-</v>
      </c>
      <c r="BI161" t="str">
        <f t="shared" si="85"/>
        <v>-</v>
      </c>
      <c r="BL161">
        <f t="shared" si="77"/>
        <v>158</v>
      </c>
      <c r="BM161" s="110">
        <f t="shared" si="78"/>
        <v>18561946.146337815</v>
      </c>
      <c r="BO161">
        <f>('SIP CALCULATOR'!$D$32/12)/100</f>
        <v>5.0000000000000001E-3</v>
      </c>
      <c r="BP161">
        <f t="shared" si="79"/>
        <v>146639.37455606874</v>
      </c>
      <c r="BQ161" s="110">
        <f t="shared" si="80"/>
        <v>18708585.520893883</v>
      </c>
    </row>
    <row r="162" spans="10:69" x14ac:dyDescent="0.3">
      <c r="J162">
        <f>12</f>
        <v>12</v>
      </c>
      <c r="K162">
        <f t="shared" si="63"/>
        <v>55</v>
      </c>
      <c r="L162">
        <f t="shared" si="64"/>
        <v>660</v>
      </c>
      <c r="N162">
        <f t="shared" si="70"/>
        <v>161</v>
      </c>
      <c r="O162" s="48">
        <f t="shared" si="91"/>
        <v>2148575969431.0503</v>
      </c>
      <c r="P162" s="3">
        <f t="shared" si="94"/>
        <v>159432300000</v>
      </c>
      <c r="Q162">
        <f t="shared" si="71"/>
        <v>1753754700000</v>
      </c>
      <c r="AD162" s="50">
        <f>$M$2*(((1+'Main Backend Calculation'!$M$4)^('Main Backend Calculation'!AH162)-1)/'Main Backend Calculation'!$M$4)*(1+$M$4)</f>
        <v>98310093.956061527</v>
      </c>
      <c r="AF162">
        <f t="shared" si="95"/>
        <v>1710256281223.8372</v>
      </c>
      <c r="AH162">
        <f t="shared" si="72"/>
        <v>161</v>
      </c>
      <c r="AI162" s="60">
        <f t="shared" si="69"/>
        <v>1710354591317.7932</v>
      </c>
      <c r="AK162">
        <v>636</v>
      </c>
      <c r="AM162" s="36">
        <f>IF('SIP CALCULATOR'!$E$6&gt;'Main Backend Calculation'!AM161,AM161+1,"")</f>
        <v>160</v>
      </c>
      <c r="AN162">
        <f t="shared" si="76"/>
        <v>101361234.34173355</v>
      </c>
      <c r="AO162" s="49">
        <f t="shared" si="73"/>
        <v>1861625.0944873013</v>
      </c>
      <c r="AP162" s="49">
        <f t="shared" si="74"/>
        <v>103222859.43622084</v>
      </c>
      <c r="AQ162" s="66">
        <f>IF(AM162="","",('SIP CALCULATOR'!$E$7/12)*100)</f>
        <v>1.8366243333333334</v>
      </c>
      <c r="AR162" s="62">
        <f>IF(AM162="","",ROUND(IF(((AM162-1)/12)=0,'SIP CALCULATOR'!$E$4,IF(INT(((AM162-1)/12))-((AM162-1)/12)=0,AR161+('SIP CALCULATOR'!$E$5/100)*AR161,AR161)),2))</f>
        <v>129360.66</v>
      </c>
      <c r="AS162">
        <f t="shared" si="75"/>
        <v>18133840.199999988</v>
      </c>
      <c r="AY162">
        <f t="shared" si="83"/>
        <v>155</v>
      </c>
      <c r="AZ162">
        <f t="shared" si="84"/>
        <v>0</v>
      </c>
      <c r="BA162">
        <f t="shared" si="86"/>
        <v>155</v>
      </c>
      <c r="BB162" s="110">
        <f t="shared" si="89"/>
        <v>-3726648821.765749</v>
      </c>
      <c r="BC162">
        <f>$BB$8*'SIP CALCULATOR'!$E$48/100</f>
        <v>13148944.405985834</v>
      </c>
      <c r="BD162" s="110">
        <f t="shared" si="90"/>
        <v>-31164981.384764455</v>
      </c>
      <c r="BF162" s="110">
        <f t="shared" si="87"/>
        <v>-1842450901.3452418</v>
      </c>
      <c r="BG162" t="str">
        <f t="shared" si="88"/>
        <v>-</v>
      </c>
      <c r="BI162" t="str">
        <f t="shared" si="85"/>
        <v>-</v>
      </c>
      <c r="BL162">
        <f t="shared" si="77"/>
        <v>159</v>
      </c>
      <c r="BM162" s="110">
        <f t="shared" si="78"/>
        <v>18708585.520893883</v>
      </c>
      <c r="BO162">
        <f>('SIP CALCULATOR'!$D$32/12)/100</f>
        <v>5.0000000000000001E-3</v>
      </c>
      <c r="BP162">
        <f t="shared" si="79"/>
        <v>148733.25489110636</v>
      </c>
      <c r="BQ162" s="110">
        <f t="shared" si="80"/>
        <v>18857318.775784988</v>
      </c>
    </row>
    <row r="163" spans="10:69" x14ac:dyDescent="0.3">
      <c r="J163">
        <f>12</f>
        <v>12</v>
      </c>
      <c r="K163">
        <f t="shared" si="63"/>
        <v>56</v>
      </c>
      <c r="L163">
        <f t="shared" si="64"/>
        <v>672</v>
      </c>
      <c r="N163">
        <f t="shared" si="70"/>
        <v>162</v>
      </c>
      <c r="O163" s="48">
        <f t="shared" si="91"/>
        <v>2347469538505.7734</v>
      </c>
      <c r="P163" s="3">
        <f t="shared" si="94"/>
        <v>159432300000</v>
      </c>
      <c r="Q163">
        <f t="shared" si="71"/>
        <v>1913187000000</v>
      </c>
      <c r="AD163" s="50">
        <f>$M$2*(((1+'Main Backend Calculation'!$M$4)^('Main Backend Calculation'!AH163)-1)/'Main Backend Calculation'!$M$4)*(1+$M$4)</f>
        <v>100217517.68811476</v>
      </c>
      <c r="AF163">
        <f t="shared" si="95"/>
        <v>1710256281223.8372</v>
      </c>
      <c r="AH163">
        <f t="shared" si="72"/>
        <v>162</v>
      </c>
      <c r="AI163" s="60">
        <f t="shared" si="69"/>
        <v>1710356498741.5254</v>
      </c>
      <c r="AK163">
        <v>648</v>
      </c>
      <c r="AM163" s="36">
        <f>IF('SIP CALCULATOR'!$E$6&gt;'Main Backend Calculation'!AM162,AM162+1,"")</f>
        <v>161</v>
      </c>
      <c r="AN163">
        <f t="shared" si="76"/>
        <v>103352220.09622084</v>
      </c>
      <c r="AO163" s="49">
        <f t="shared" si="73"/>
        <v>1898192.0233274153</v>
      </c>
      <c r="AP163" s="49">
        <f t="shared" si="74"/>
        <v>105250412.11954825</v>
      </c>
      <c r="AQ163" s="66">
        <f>IF(AM163="","",('SIP CALCULATOR'!$E$7/12)*100)</f>
        <v>1.8366243333333334</v>
      </c>
      <c r="AR163" s="62">
        <f>IF(AM163="","",ROUND(IF(((AM163-1)/12)=0,'SIP CALCULATOR'!$E$4,IF(INT(((AM163-1)/12))-((AM163-1)/12)=0,AR162+('SIP CALCULATOR'!$E$5/100)*AR162,AR162)),2))</f>
        <v>129360.66</v>
      </c>
      <c r="AS163">
        <f t="shared" si="75"/>
        <v>18263200.859999988</v>
      </c>
      <c r="AY163">
        <f t="shared" si="83"/>
        <v>156</v>
      </c>
      <c r="AZ163">
        <f t="shared" si="84"/>
        <v>0</v>
      </c>
      <c r="BA163">
        <f t="shared" si="86"/>
        <v>156</v>
      </c>
      <c r="BB163" s="110">
        <f t="shared" si="89"/>
        <v>-3770962747.5564995</v>
      </c>
      <c r="BC163">
        <f>$BB$8*'SIP CALCULATOR'!$E$48/100</f>
        <v>13148944.405985834</v>
      </c>
      <c r="BD163" s="110">
        <f t="shared" si="90"/>
        <v>-31534264.099687383</v>
      </c>
      <c r="BF163" s="110">
        <f t="shared" si="87"/>
        <v>-1873985165.4449291</v>
      </c>
      <c r="BG163" t="str">
        <f t="shared" si="88"/>
        <v>-</v>
      </c>
      <c r="BI163" t="str">
        <f t="shared" si="85"/>
        <v>-</v>
      </c>
      <c r="BL163">
        <f t="shared" si="77"/>
        <v>160</v>
      </c>
      <c r="BM163" s="110">
        <f t="shared" si="78"/>
        <v>18857318.775784988</v>
      </c>
      <c r="BO163">
        <f>('SIP CALCULATOR'!$D$32/12)/100</f>
        <v>5.0000000000000001E-3</v>
      </c>
      <c r="BP163">
        <f t="shared" si="79"/>
        <v>150858.55020627994</v>
      </c>
      <c r="BQ163" s="110">
        <f t="shared" si="80"/>
        <v>19008177.325991269</v>
      </c>
    </row>
    <row r="164" spans="10:69" x14ac:dyDescent="0.3">
      <c r="J164">
        <f>12</f>
        <v>12</v>
      </c>
      <c r="K164">
        <f t="shared" si="63"/>
        <v>57</v>
      </c>
      <c r="L164">
        <f t="shared" si="64"/>
        <v>684</v>
      </c>
      <c r="N164">
        <f t="shared" si="70"/>
        <v>163</v>
      </c>
      <c r="O164" s="48">
        <f t="shared" si="91"/>
        <v>2550016035267.5581</v>
      </c>
      <c r="P164" s="3">
        <f t="shared" si="94"/>
        <v>159432300000</v>
      </c>
      <c r="Q164">
        <f t="shared" si="71"/>
        <v>2072619300000</v>
      </c>
      <c r="AD164" s="50">
        <f>$M$2*(((1+'Main Backend Calculation'!$M$4)^('Main Backend Calculation'!AH164)-1)/'Main Backend Calculation'!$M$4)*(1+$M$4)</f>
        <v>102159973.62857063</v>
      </c>
      <c r="AF164">
        <f t="shared" si="95"/>
        <v>1710256281223.8372</v>
      </c>
      <c r="AH164">
        <f t="shared" si="72"/>
        <v>163</v>
      </c>
      <c r="AI164" s="60">
        <f t="shared" si="69"/>
        <v>1710358441197.4658</v>
      </c>
      <c r="AK164">
        <v>660</v>
      </c>
      <c r="AM164" s="36">
        <f>IF('SIP CALCULATOR'!$E$6&gt;'Main Backend Calculation'!AM163,AM163+1,"")</f>
        <v>162</v>
      </c>
      <c r="AN164">
        <f t="shared" si="76"/>
        <v>105379772.77954824</v>
      </c>
      <c r="AO164" s="49">
        <f t="shared" si="73"/>
        <v>1935430.5492805594</v>
      </c>
      <c r="AP164" s="49">
        <f t="shared" si="74"/>
        <v>107315203.3288288</v>
      </c>
      <c r="AQ164" s="66">
        <f>IF(AM164="","",('SIP CALCULATOR'!$E$7/12)*100)</f>
        <v>1.8366243333333334</v>
      </c>
      <c r="AR164" s="62">
        <f>IF(AM164="","",ROUND(IF(((AM164-1)/12)=0,'SIP CALCULATOR'!$E$4,IF(INT(((AM164-1)/12))-((AM164-1)/12)=0,AR163+('SIP CALCULATOR'!$E$5/100)*AR163,AR163)),2))</f>
        <v>129360.66</v>
      </c>
      <c r="AS164">
        <f t="shared" si="75"/>
        <v>18392561.519999988</v>
      </c>
      <c r="AY164">
        <f t="shared" si="83"/>
        <v>157</v>
      </c>
      <c r="AZ164">
        <f t="shared" si="84"/>
        <v>0</v>
      </c>
      <c r="BA164">
        <f t="shared" si="86"/>
        <v>157</v>
      </c>
      <c r="BB164" s="110">
        <f t="shared" si="89"/>
        <v>-3815645956.0621729</v>
      </c>
      <c r="BC164">
        <f>$BB$8*'SIP CALCULATOR'!$E$48/100</f>
        <v>13148944.405985834</v>
      </c>
      <c r="BD164" s="110">
        <f t="shared" si="90"/>
        <v>-31906624.170567989</v>
      </c>
      <c r="BF164" s="110">
        <f t="shared" si="87"/>
        <v>-1905891789.6154971</v>
      </c>
      <c r="BG164" t="str">
        <f t="shared" si="88"/>
        <v>-</v>
      </c>
      <c r="BI164" t="str">
        <f t="shared" si="85"/>
        <v>-</v>
      </c>
      <c r="BL164">
        <f t="shared" si="77"/>
        <v>161</v>
      </c>
      <c r="BM164" s="110">
        <f t="shared" si="78"/>
        <v>19008177.325991269</v>
      </c>
      <c r="BO164">
        <f>('SIP CALCULATOR'!$D$32/12)/100</f>
        <v>5.0000000000000001E-3</v>
      </c>
      <c r="BP164">
        <f t="shared" si="79"/>
        <v>153015.82747422974</v>
      </c>
      <c r="BQ164" s="110">
        <f t="shared" si="80"/>
        <v>19161193.153465498</v>
      </c>
    </row>
    <row r="165" spans="10:69" x14ac:dyDescent="0.3">
      <c r="J165">
        <f>12</f>
        <v>12</v>
      </c>
      <c r="K165">
        <f t="shared" si="63"/>
        <v>58</v>
      </c>
      <c r="L165">
        <f t="shared" si="64"/>
        <v>696</v>
      </c>
      <c r="N165">
        <f t="shared" si="70"/>
        <v>164</v>
      </c>
      <c r="O165" s="48">
        <f t="shared" si="91"/>
        <v>2756282550275.1841</v>
      </c>
      <c r="P165" s="3">
        <f t="shared" si="94"/>
        <v>159432300000</v>
      </c>
      <c r="Q165">
        <f t="shared" si="71"/>
        <v>2232051600000</v>
      </c>
      <c r="AD165" s="50">
        <f>$M$2*(((1+'Main Backend Calculation'!$M$4)^('Main Backend Calculation'!AH165)-1)/'Main Backend Calculation'!$M$4)*(1+$M$4)</f>
        <v>104138105.18749325</v>
      </c>
      <c r="AF165">
        <f t="shared" si="95"/>
        <v>1710256281223.8372</v>
      </c>
      <c r="AH165">
        <f t="shared" si="72"/>
        <v>164</v>
      </c>
      <c r="AI165" s="60">
        <f t="shared" si="69"/>
        <v>1710360419329.0247</v>
      </c>
      <c r="AK165">
        <v>672</v>
      </c>
      <c r="AM165" s="36">
        <f>IF('SIP CALCULATOR'!$E$6&gt;'Main Backend Calculation'!AM164,AM164+1,"")</f>
        <v>163</v>
      </c>
      <c r="AN165">
        <f t="shared" si="76"/>
        <v>107444563.98882879</v>
      </c>
      <c r="AO165" s="49">
        <f t="shared" si="73"/>
        <v>1973353.0070627339</v>
      </c>
      <c r="AP165" s="49">
        <f t="shared" si="74"/>
        <v>109417916.99589153</v>
      </c>
      <c r="AQ165" s="66">
        <f>IF(AM165="","",('SIP CALCULATOR'!$E$7/12)*100)</f>
        <v>1.8366243333333334</v>
      </c>
      <c r="AR165" s="62">
        <f>IF(AM165="","",ROUND(IF(((AM165-1)/12)=0,'SIP CALCULATOR'!$E$4,IF(INT(((AM165-1)/12))-((AM165-1)/12)=0,AR164+('SIP CALCULATOR'!$E$5/100)*AR164,AR164)),2))</f>
        <v>129360.66</v>
      </c>
      <c r="AS165">
        <f t="shared" si="75"/>
        <v>18521922.179999989</v>
      </c>
      <c r="AY165">
        <f t="shared" si="83"/>
        <v>158</v>
      </c>
      <c r="AZ165">
        <f t="shared" si="84"/>
        <v>0</v>
      </c>
      <c r="BA165">
        <f t="shared" si="86"/>
        <v>158</v>
      </c>
      <c r="BB165" s="110">
        <f t="shared" si="89"/>
        <v>-3860701524.6387267</v>
      </c>
      <c r="BC165">
        <f>$BB$8*'SIP CALCULATOR'!$E$48/100</f>
        <v>13148944.405985834</v>
      </c>
      <c r="BD165" s="110">
        <f t="shared" si="90"/>
        <v>-32282087.242039271</v>
      </c>
      <c r="BF165" s="110">
        <f t="shared" si="87"/>
        <v>-1938173876.8575363</v>
      </c>
      <c r="BG165" t="str">
        <f t="shared" si="88"/>
        <v>-</v>
      </c>
      <c r="BI165" t="str">
        <f t="shared" si="85"/>
        <v>-</v>
      </c>
      <c r="BL165">
        <f t="shared" si="77"/>
        <v>162</v>
      </c>
      <c r="BM165" s="110">
        <f t="shared" si="78"/>
        <v>19161193.153465498</v>
      </c>
      <c r="BO165">
        <f>('SIP CALCULATOR'!$D$32/12)/100</f>
        <v>5.0000000000000001E-3</v>
      </c>
      <c r="BP165">
        <f t="shared" si="79"/>
        <v>155205.66454307054</v>
      </c>
      <c r="BQ165" s="110">
        <f t="shared" si="80"/>
        <v>19316398.818008568</v>
      </c>
    </row>
    <row r="166" spans="10:69" x14ac:dyDescent="0.3">
      <c r="J166">
        <f>12</f>
        <v>12</v>
      </c>
      <c r="K166">
        <f t="shared" si="63"/>
        <v>59</v>
      </c>
      <c r="L166">
        <f t="shared" si="64"/>
        <v>708</v>
      </c>
      <c r="N166">
        <f t="shared" si="70"/>
        <v>165</v>
      </c>
      <c r="O166" s="48">
        <f t="shared" si="91"/>
        <v>2966337406288.9585</v>
      </c>
      <c r="P166" s="3">
        <f t="shared" si="94"/>
        <v>159432300000</v>
      </c>
      <c r="Q166">
        <f t="shared" si="71"/>
        <v>2391483900000</v>
      </c>
      <c r="AD166" s="50">
        <f>$M$2*(((1+'Main Backend Calculation'!$M$4)^('Main Backend Calculation'!AH166)-1)/'Main Backend Calculation'!$M$4)*(1+$M$4)</f>
        <v>106152567.59197234</v>
      </c>
      <c r="AF166">
        <f t="shared" si="95"/>
        <v>1710256281223.8372</v>
      </c>
      <c r="AH166">
        <f t="shared" si="72"/>
        <v>165</v>
      </c>
      <c r="AI166" s="60">
        <f t="shared" si="69"/>
        <v>1710362433791.4292</v>
      </c>
      <c r="AK166">
        <v>684</v>
      </c>
      <c r="AM166" s="36">
        <f>IF('SIP CALCULATOR'!$E$6&gt;'Main Backend Calculation'!AM165,AM165+1,"")</f>
        <v>164</v>
      </c>
      <c r="AN166">
        <f t="shared" si="76"/>
        <v>109547277.65589152</v>
      </c>
      <c r="AO166" s="49">
        <f t="shared" si="73"/>
        <v>2011971.9579323335</v>
      </c>
      <c r="AP166" s="49">
        <f t="shared" si="74"/>
        <v>111559249.61382386</v>
      </c>
      <c r="AQ166" s="66">
        <f>IF(AM166="","",('SIP CALCULATOR'!$E$7/12)*100)</f>
        <v>1.8366243333333334</v>
      </c>
      <c r="AR166" s="62">
        <f>IF(AM166="","",ROUND(IF(((AM166-1)/12)=0,'SIP CALCULATOR'!$E$4,IF(INT(((AM166-1)/12))-((AM166-1)/12)=0,AR165+('SIP CALCULATOR'!$E$5/100)*AR165,AR165)),2))</f>
        <v>129360.66</v>
      </c>
      <c r="AS166">
        <f t="shared" si="75"/>
        <v>18651282.839999989</v>
      </c>
      <c r="AY166">
        <f t="shared" si="83"/>
        <v>159</v>
      </c>
      <c r="AZ166">
        <f t="shared" si="84"/>
        <v>0</v>
      </c>
      <c r="BA166">
        <f t="shared" si="86"/>
        <v>159</v>
      </c>
      <c r="BB166" s="110">
        <f t="shared" si="89"/>
        <v>-3906132556.2867517</v>
      </c>
      <c r="BC166">
        <f>$BB$8*'SIP CALCULATOR'!$E$48/100</f>
        <v>13148944.405985834</v>
      </c>
      <c r="BD166" s="110">
        <f t="shared" si="90"/>
        <v>-32660679.172439478</v>
      </c>
      <c r="BF166" s="110">
        <f t="shared" si="87"/>
        <v>-1970834556.0299759</v>
      </c>
      <c r="BG166" t="str">
        <f t="shared" si="88"/>
        <v>-</v>
      </c>
      <c r="BI166" t="str">
        <f t="shared" si="85"/>
        <v>-</v>
      </c>
      <c r="BL166">
        <f t="shared" si="77"/>
        <v>163</v>
      </c>
      <c r="BM166" s="110">
        <f t="shared" si="78"/>
        <v>19316398.818008568</v>
      </c>
      <c r="BO166">
        <f>('SIP CALCULATOR'!$D$32/12)/100</f>
        <v>5.0000000000000001E-3</v>
      </c>
      <c r="BP166">
        <f t="shared" si="79"/>
        <v>157428.65036676984</v>
      </c>
      <c r="BQ166" s="110">
        <f t="shared" si="80"/>
        <v>19473827.468375336</v>
      </c>
    </row>
    <row r="167" spans="10:69" x14ac:dyDescent="0.3">
      <c r="J167">
        <f>12</f>
        <v>12</v>
      </c>
      <c r="K167">
        <f t="shared" si="63"/>
        <v>60</v>
      </c>
      <c r="L167">
        <f t="shared" si="64"/>
        <v>720</v>
      </c>
      <c r="N167">
        <f t="shared" si="70"/>
        <v>166</v>
      </c>
      <c r="O167" s="48">
        <f t="shared" si="91"/>
        <v>3180250180901.6304</v>
      </c>
      <c r="P167" s="3">
        <f t="shared" si="94"/>
        <v>159432300000</v>
      </c>
      <c r="Q167">
        <f t="shared" si="71"/>
        <v>2550916200000</v>
      </c>
      <c r="AD167" s="50">
        <f>$M$2*(((1+'Main Backend Calculation'!$M$4)^('Main Backend Calculation'!AH167)-1)/'Main Backend Calculation'!$M$4)*(1+$M$4)</f>
        <v>108204028.10315795</v>
      </c>
      <c r="AF167">
        <f t="shared" si="95"/>
        <v>1710256281223.8372</v>
      </c>
      <c r="AH167">
        <f t="shared" si="72"/>
        <v>166</v>
      </c>
      <c r="AI167" s="60">
        <f t="shared" si="69"/>
        <v>1710364485251.9404</v>
      </c>
      <c r="AK167">
        <v>696</v>
      </c>
      <c r="AM167" s="36">
        <f>IF('SIP CALCULATOR'!$E$6&gt;'Main Backend Calculation'!AM166,AM166+1,"")</f>
        <v>165</v>
      </c>
      <c r="AN167">
        <f t="shared" si="76"/>
        <v>111688610.27382386</v>
      </c>
      <c r="AO167" s="49">
        <f t="shared" si="73"/>
        <v>2051300.1938508824</v>
      </c>
      <c r="AP167" s="49">
        <f t="shared" si="74"/>
        <v>113739910.46767473</v>
      </c>
      <c r="AQ167" s="66">
        <f>IF(AM167="","",('SIP CALCULATOR'!$E$7/12)*100)</f>
        <v>1.8366243333333334</v>
      </c>
      <c r="AR167" s="62">
        <f>IF(AM167="","",ROUND(IF(((AM167-1)/12)=0,'SIP CALCULATOR'!$E$4,IF(INT(((AM167-1)/12))-((AM167-1)/12)=0,AR166+('SIP CALCULATOR'!$E$5/100)*AR166,AR166)),2))</f>
        <v>129360.66</v>
      </c>
      <c r="AS167">
        <f t="shared" si="75"/>
        <v>18780643.499999989</v>
      </c>
      <c r="AY167">
        <f t="shared" si="83"/>
        <v>160</v>
      </c>
      <c r="AZ167">
        <f t="shared" si="84"/>
        <v>0</v>
      </c>
      <c r="BA167">
        <f t="shared" si="86"/>
        <v>160</v>
      </c>
      <c r="BB167" s="110">
        <f t="shared" si="89"/>
        <v>-3951942179.8651772</v>
      </c>
      <c r="BC167">
        <f>$BB$8*'SIP CALCULATOR'!$E$48/100</f>
        <v>13148944.405985834</v>
      </c>
      <c r="BD167" s="110">
        <f t="shared" si="90"/>
        <v>-33042426.035593029</v>
      </c>
      <c r="BF167" s="110">
        <f t="shared" si="87"/>
        <v>-2003876982.0655689</v>
      </c>
      <c r="BG167" t="str">
        <f t="shared" si="88"/>
        <v>-</v>
      </c>
      <c r="BI167" t="str">
        <f t="shared" si="85"/>
        <v>-</v>
      </c>
      <c r="BL167">
        <f t="shared" si="77"/>
        <v>164</v>
      </c>
      <c r="BM167" s="110">
        <f t="shared" si="78"/>
        <v>19473827.468375336</v>
      </c>
      <c r="BO167">
        <f>('SIP CALCULATOR'!$D$32/12)/100</f>
        <v>5.0000000000000001E-3</v>
      </c>
      <c r="BP167">
        <f t="shared" si="79"/>
        <v>159685.38524067777</v>
      </c>
      <c r="BQ167" s="110">
        <f t="shared" si="80"/>
        <v>19633512.853616014</v>
      </c>
    </row>
    <row r="168" spans="10:69" x14ac:dyDescent="0.3">
      <c r="N168">
        <f t="shared" si="70"/>
        <v>167</v>
      </c>
      <c r="O168" s="48">
        <f t="shared" si="91"/>
        <v>3398091729584.9473</v>
      </c>
      <c r="P168" s="3">
        <f t="shared" si="94"/>
        <v>159432300000</v>
      </c>
      <c r="Q168">
        <f t="shared" si="71"/>
        <v>2710348500000</v>
      </c>
      <c r="AD168" s="50">
        <f>$M$2*(((1+'Main Backend Calculation'!$M$4)^('Main Backend Calculation'!AH168)-1)/'Main Backend Calculation'!$M$4)*(1+$M$4)</f>
        <v>110293166.23728076</v>
      </c>
      <c r="AF168">
        <f t="shared" si="95"/>
        <v>1710256281223.8372</v>
      </c>
      <c r="AH168">
        <f t="shared" si="72"/>
        <v>167</v>
      </c>
      <c r="AI168" s="60">
        <f t="shared" si="69"/>
        <v>1710366574390.0745</v>
      </c>
      <c r="AK168">
        <v>708</v>
      </c>
      <c r="AM168" s="36">
        <f>IF('SIP CALCULATOR'!$E$6&gt;'Main Backend Calculation'!AM167,AM167+1,"")</f>
        <v>166</v>
      </c>
      <c r="AN168">
        <f t="shared" si="76"/>
        <v>113869271.12767473</v>
      </c>
      <c r="AO168" s="49">
        <f t="shared" si="73"/>
        <v>2091350.7417201819</v>
      </c>
      <c r="AP168" s="49">
        <f t="shared" si="74"/>
        <v>115960621.86939491</v>
      </c>
      <c r="AQ168" s="66">
        <f>IF(AM168="","",('SIP CALCULATOR'!$E$7/12)*100)</f>
        <v>1.8366243333333334</v>
      </c>
      <c r="AR168" s="62">
        <f>IF(AM168="","",ROUND(IF(((AM168-1)/12)=0,'SIP CALCULATOR'!$E$4,IF(INT(((AM168-1)/12))-((AM168-1)/12)=0,AR167+('SIP CALCULATOR'!$E$5/100)*AR167,AR167)),2))</f>
        <v>129360.66</v>
      </c>
      <c r="AS168">
        <f t="shared" si="75"/>
        <v>18910004.159999989</v>
      </c>
      <c r="AY168">
        <f t="shared" si="83"/>
        <v>161</v>
      </c>
      <c r="AZ168">
        <f t="shared" si="84"/>
        <v>0</v>
      </c>
      <c r="BA168">
        <f t="shared" si="86"/>
        <v>161</v>
      </c>
      <c r="BB168" s="110">
        <f t="shared" si="89"/>
        <v>-3998133550.306756</v>
      </c>
      <c r="BC168">
        <f>$BB$8*'SIP CALCULATOR'!$E$48/100</f>
        <v>13148944.405985834</v>
      </c>
      <c r="BD168" s="110">
        <f t="shared" si="90"/>
        <v>-33427354.122606181</v>
      </c>
      <c r="BF168" s="110">
        <f t="shared" si="87"/>
        <v>-2037304336.1881752</v>
      </c>
      <c r="BG168" t="str">
        <f t="shared" si="88"/>
        <v>-</v>
      </c>
      <c r="BI168" t="str">
        <f t="shared" si="85"/>
        <v>-</v>
      </c>
      <c r="BL168">
        <f t="shared" si="77"/>
        <v>165</v>
      </c>
      <c r="BM168" s="110">
        <f t="shared" si="78"/>
        <v>19633512.853616014</v>
      </c>
      <c r="BO168">
        <f>('SIP CALCULATOR'!$D$32/12)/100</f>
        <v>5.0000000000000001E-3</v>
      </c>
      <c r="BP168">
        <f t="shared" si="79"/>
        <v>161976.4810423321</v>
      </c>
      <c r="BQ168" s="110">
        <f t="shared" si="80"/>
        <v>19795489.334658347</v>
      </c>
    </row>
    <row r="169" spans="10:69" x14ac:dyDescent="0.3">
      <c r="N169">
        <f t="shared" si="70"/>
        <v>168</v>
      </c>
      <c r="O169" s="48">
        <f t="shared" si="91"/>
        <v>3619934209159.4922</v>
      </c>
      <c r="P169" s="3">
        <f t="shared" si="94"/>
        <v>159432300000</v>
      </c>
      <c r="Q169">
        <f t="shared" si="71"/>
        <v>2869780800000</v>
      </c>
      <c r="AD169" s="50">
        <f>$M$2*(((1+'Main Backend Calculation'!$M$4)^('Main Backend Calculation'!AH169)-1)/'Main Backend Calculation'!$M$4)*(1+$M$4)</f>
        <v>112420673.99073178</v>
      </c>
      <c r="AF169">
        <f t="shared" si="95"/>
        <v>1710256281223.8372</v>
      </c>
      <c r="AH169">
        <f t="shared" si="72"/>
        <v>168</v>
      </c>
      <c r="AI169" s="60">
        <f t="shared" si="69"/>
        <v>1710368701897.8279</v>
      </c>
      <c r="AK169">
        <v>720</v>
      </c>
      <c r="AM169" s="36">
        <f>IF('SIP CALCULATOR'!$E$6&gt;'Main Backend Calculation'!AM168,AM168+1,"")</f>
        <v>167</v>
      </c>
      <c r="AN169">
        <f t="shared" si="76"/>
        <v>116089982.52939491</v>
      </c>
      <c r="AO169" s="49">
        <f t="shared" si="73"/>
        <v>2132136.8676972822</v>
      </c>
      <c r="AP169" s="49">
        <f t="shared" si="74"/>
        <v>118222119.39709219</v>
      </c>
      <c r="AQ169" s="66">
        <f>IF(AM169="","",('SIP CALCULATOR'!$E$7/12)*100)</f>
        <v>1.8366243333333334</v>
      </c>
      <c r="AR169" s="62">
        <f>IF(AM169="","",ROUND(IF(((AM169-1)/12)=0,'SIP CALCULATOR'!$E$4,IF(INT(((AM169-1)/12))-((AM169-1)/12)=0,AR168+('SIP CALCULATOR'!$E$5/100)*AR168,AR168)),2))</f>
        <v>129360.66</v>
      </c>
      <c r="AS169">
        <f t="shared" si="75"/>
        <v>19039364.819999989</v>
      </c>
      <c r="AY169">
        <f t="shared" si="83"/>
        <v>162</v>
      </c>
      <c r="AZ169">
        <f t="shared" si="84"/>
        <v>0</v>
      </c>
      <c r="BA169">
        <f t="shared" si="86"/>
        <v>162</v>
      </c>
      <c r="BB169" s="110">
        <f t="shared" si="89"/>
        <v>-4044709848.8353481</v>
      </c>
      <c r="BC169">
        <f>$BB$8*'SIP CALCULATOR'!$E$48/100</f>
        <v>13148944.405985834</v>
      </c>
      <c r="BD169" s="110">
        <f t="shared" si="90"/>
        <v>-33815489.943677783</v>
      </c>
      <c r="BF169" s="110">
        <f t="shared" si="87"/>
        <v>-2071119826.1318531</v>
      </c>
      <c r="BG169" t="str">
        <f t="shared" si="88"/>
        <v>-</v>
      </c>
      <c r="BI169" t="str">
        <f t="shared" si="85"/>
        <v>-</v>
      </c>
      <c r="BL169">
        <f t="shared" si="77"/>
        <v>166</v>
      </c>
      <c r="BM169" s="110">
        <f t="shared" si="78"/>
        <v>19795489.334658347</v>
      </c>
      <c r="BO169">
        <f>('SIP CALCULATOR'!$D$32/12)/100</f>
        <v>5.0000000000000001E-3</v>
      </c>
      <c r="BP169">
        <f t="shared" si="79"/>
        <v>164302.56147766428</v>
      </c>
      <c r="BQ169" s="110">
        <f t="shared" si="80"/>
        <v>19959791.896136012</v>
      </c>
    </row>
    <row r="170" spans="10:69" x14ac:dyDescent="0.3">
      <c r="N170">
        <f t="shared" si="70"/>
        <v>169</v>
      </c>
      <c r="O170" s="48">
        <f t="shared" si="91"/>
        <v>4164715701695.5728</v>
      </c>
      <c r="P170" s="3">
        <f>$P$169+($P$169*$M$5)</f>
        <v>478296900000</v>
      </c>
      <c r="Q170">
        <f t="shared" si="71"/>
        <v>3348077700000</v>
      </c>
      <c r="AD170" s="50">
        <f>$M$2*(((1+'Main Backend Calculation'!$M$4)^('Main Backend Calculation'!AH170)-1)/'Main Backend Calculation'!$M$4)*(1+$M$4)</f>
        <v>114587256.06927621</v>
      </c>
      <c r="AF170">
        <f>$AK$16*(((1+$M$4)^($AH$16)-1)/$AC$3)*(1+$AC$3)</f>
        <v>5549722737575.4502</v>
      </c>
      <c r="AH170">
        <f t="shared" si="72"/>
        <v>169</v>
      </c>
      <c r="AI170" s="60">
        <f t="shared" si="69"/>
        <v>5549837324831.5195</v>
      </c>
      <c r="AM170" s="36">
        <f>IF('SIP CALCULATOR'!$E$6&gt;'Main Backend Calculation'!AM169,AM169+1,"")</f>
        <v>168</v>
      </c>
      <c r="AN170">
        <f t="shared" si="76"/>
        <v>118351480.05709219</v>
      </c>
      <c r="AO170" s="49">
        <f t="shared" si="73"/>
        <v>2173672.0815887023</v>
      </c>
      <c r="AP170" s="49">
        <f t="shared" si="74"/>
        <v>120525152.13868089</v>
      </c>
      <c r="AQ170" s="66">
        <f>IF(AM170="","",('SIP CALCULATOR'!$E$7/12)*100)</f>
        <v>1.8366243333333334</v>
      </c>
      <c r="AR170" s="62">
        <f>IF(AM170="","",ROUND(IF(((AM170-1)/12)=0,'SIP CALCULATOR'!$E$4,IF(INT(((AM170-1)/12))-((AM170-1)/12)=0,AR169+('SIP CALCULATOR'!$E$5/100)*AR169,AR169)),2))</f>
        <v>129360.66</v>
      </c>
      <c r="AS170">
        <f t="shared" si="75"/>
        <v>19168725.479999989</v>
      </c>
      <c r="AY170">
        <f t="shared" si="83"/>
        <v>163</v>
      </c>
      <c r="AZ170">
        <f t="shared" si="84"/>
        <v>0</v>
      </c>
      <c r="BA170">
        <f t="shared" si="86"/>
        <v>163</v>
      </c>
      <c r="BB170" s="110">
        <f t="shared" si="89"/>
        <v>-4091674283.1850119</v>
      </c>
      <c r="BC170">
        <f>$BB$8*'SIP CALCULATOR'!$E$48/100</f>
        <v>13148944.405985834</v>
      </c>
      <c r="BD170" s="110">
        <f t="shared" si="90"/>
        <v>-34206860.229924984</v>
      </c>
      <c r="BF170" s="110">
        <f t="shared" si="87"/>
        <v>-2105326686.361778</v>
      </c>
      <c r="BG170" t="str">
        <f t="shared" si="88"/>
        <v>-</v>
      </c>
      <c r="BI170" t="str">
        <f t="shared" si="85"/>
        <v>-</v>
      </c>
      <c r="BL170">
        <f t="shared" si="77"/>
        <v>167</v>
      </c>
      <c r="BM170" s="110">
        <f t="shared" si="78"/>
        <v>19959791.896136012</v>
      </c>
      <c r="BO170">
        <f>('SIP CALCULATOR'!$D$32/12)/100</f>
        <v>5.0000000000000001E-3</v>
      </c>
      <c r="BP170">
        <f t="shared" si="79"/>
        <v>166664.2623327357</v>
      </c>
      <c r="BQ170" s="110">
        <f t="shared" si="80"/>
        <v>20126456.158468749</v>
      </c>
    </row>
    <row r="171" spans="10:69" x14ac:dyDescent="0.3">
      <c r="N171">
        <f t="shared" si="70"/>
        <v>170</v>
      </c>
      <c r="O171" s="48">
        <f t="shared" si="91"/>
        <v>4719502783687.0684</v>
      </c>
      <c r="P171" s="3">
        <f t="shared" ref="P171:P181" si="96">$P$169+($P$169*$M$5)</f>
        <v>478296900000</v>
      </c>
      <c r="Q171">
        <f t="shared" si="71"/>
        <v>3826374600000</v>
      </c>
      <c r="AD171" s="50">
        <f>$M$2*(((1+'Main Backend Calculation'!$M$4)^('Main Backend Calculation'!AH171)-1)/'Main Backend Calculation'!$M$4)*(1+$M$4)</f>
        <v>116793630.12147689</v>
      </c>
      <c r="AF171">
        <f t="shared" ref="AF171:AF181" si="97">$AK$16*(((1+$M$4)^($AH$16)-1)/$AC$3)*(1+$AC$3)</f>
        <v>5549722737575.4502</v>
      </c>
      <c r="AH171">
        <f t="shared" si="72"/>
        <v>170</v>
      </c>
      <c r="AI171" s="60">
        <f t="shared" si="69"/>
        <v>5549839531205.5713</v>
      </c>
      <c r="AM171" s="36">
        <f>IF('SIP CALCULATOR'!$E$6&gt;'Main Backend Calculation'!AM170,AM170+1,"")</f>
        <v>169</v>
      </c>
      <c r="AN171">
        <f t="shared" si="76"/>
        <v>120657100.00868089</v>
      </c>
      <c r="AO171" s="49">
        <f t="shared" si="73"/>
        <v>2216017.6586537687</v>
      </c>
      <c r="AP171" s="49">
        <f t="shared" si="74"/>
        <v>122873117.66733466</v>
      </c>
      <c r="AQ171" s="66">
        <f>IF(AM171="","",('SIP CALCULATOR'!$E$7/12)*100)</f>
        <v>1.8366243333333334</v>
      </c>
      <c r="AR171" s="62">
        <f>IF(AM171="","",ROUND(IF(((AM171-1)/12)=0,'SIP CALCULATOR'!$E$4,IF(INT(((AM171-1)/12))-((AM171-1)/12)=0,AR170+('SIP CALCULATOR'!$E$5/100)*AR170,AR170)),2))</f>
        <v>131947.87</v>
      </c>
      <c r="AS171">
        <f t="shared" si="75"/>
        <v>19300673.34999999</v>
      </c>
      <c r="AY171">
        <f t="shared" si="83"/>
        <v>164</v>
      </c>
      <c r="AZ171">
        <f t="shared" si="84"/>
        <v>0</v>
      </c>
      <c r="BA171">
        <f t="shared" si="86"/>
        <v>164</v>
      </c>
      <c r="BB171" s="110">
        <f t="shared" si="89"/>
        <v>-4139030087.8209229</v>
      </c>
      <c r="BC171">
        <f>$BB$8*'SIP CALCULATOR'!$E$48/100</f>
        <v>13148944.405985834</v>
      </c>
      <c r="BD171" s="110">
        <f t="shared" si="90"/>
        <v>-34601491.935224243</v>
      </c>
      <c r="BF171" s="110">
        <f t="shared" si="87"/>
        <v>-2139928178.2970023</v>
      </c>
      <c r="BG171" t="str">
        <f t="shared" si="88"/>
        <v>-</v>
      </c>
      <c r="BI171" t="str">
        <f t="shared" si="85"/>
        <v>-</v>
      </c>
      <c r="BL171">
        <f t="shared" si="77"/>
        <v>168</v>
      </c>
      <c r="BM171" s="110">
        <f t="shared" si="78"/>
        <v>20126456.158468749</v>
      </c>
      <c r="BO171">
        <f>('SIP CALCULATOR'!$D$32/12)/100</f>
        <v>5.0000000000000001E-3</v>
      </c>
      <c r="BP171">
        <f t="shared" si="79"/>
        <v>169062.23173113749</v>
      </c>
      <c r="BQ171" s="110">
        <f t="shared" si="80"/>
        <v>20295518.390199888</v>
      </c>
    </row>
    <row r="172" spans="10:69" x14ac:dyDescent="0.3">
      <c r="N172">
        <f t="shared" si="70"/>
        <v>171</v>
      </c>
      <c r="O172" s="48">
        <f t="shared" si="91"/>
        <v>5284479220224.6094</v>
      </c>
      <c r="P172" s="3">
        <f t="shared" si="96"/>
        <v>478296900000</v>
      </c>
      <c r="Q172">
        <f t="shared" si="71"/>
        <v>4304671500000</v>
      </c>
      <c r="AD172" s="50">
        <f>$M$2*(((1+'Main Backend Calculation'!$M$4)^('Main Backend Calculation'!AH172)-1)/'Main Backend Calculation'!$M$4)*(1+$M$4)</f>
        <v>119040526.97640455</v>
      </c>
      <c r="AF172">
        <f t="shared" si="97"/>
        <v>5549722737575.4502</v>
      </c>
      <c r="AH172">
        <f t="shared" si="72"/>
        <v>171</v>
      </c>
      <c r="AI172" s="60">
        <f t="shared" si="69"/>
        <v>5549841778102.4268</v>
      </c>
      <c r="AM172" s="36">
        <f>IF('SIP CALCULATOR'!$E$6&gt;'Main Backend Calculation'!AM171,AM171+1,"")</f>
        <v>170</v>
      </c>
      <c r="AN172">
        <f t="shared" si="76"/>
        <v>123005065.53733467</v>
      </c>
      <c r="AO172" s="49">
        <f t="shared" si="73"/>
        <v>2259140.9648913024</v>
      </c>
      <c r="AP172" s="49">
        <f t="shared" si="74"/>
        <v>125264206.50222597</v>
      </c>
      <c r="AQ172" s="66">
        <f>IF(AM172="","",('SIP CALCULATOR'!$E$7/12)*100)</f>
        <v>1.8366243333333334</v>
      </c>
      <c r="AR172" s="62">
        <f>IF(AM172="","",ROUND(IF(((AM172-1)/12)=0,'SIP CALCULATOR'!$E$4,IF(INT(((AM172-1)/12))-((AM172-1)/12)=0,AR171+('SIP CALCULATOR'!$E$5/100)*AR171,AR171)),2))</f>
        <v>131947.87</v>
      </c>
      <c r="AS172">
        <f t="shared" si="75"/>
        <v>19432621.219999991</v>
      </c>
      <c r="AY172">
        <f t="shared" si="83"/>
        <v>165</v>
      </c>
      <c r="AZ172">
        <f t="shared" si="84"/>
        <v>0</v>
      </c>
      <c r="BA172">
        <f t="shared" si="86"/>
        <v>165</v>
      </c>
      <c r="BB172" s="110">
        <f t="shared" si="89"/>
        <v>-4186780524.1621327</v>
      </c>
      <c r="BC172">
        <f>$BB$8*'SIP CALCULATOR'!$E$48/100</f>
        <v>13148944.405985834</v>
      </c>
      <c r="BD172" s="110">
        <f t="shared" si="90"/>
        <v>-34999412.238067657</v>
      </c>
      <c r="BF172" s="110">
        <f t="shared" si="87"/>
        <v>-2174927590.5350699</v>
      </c>
      <c r="BG172" t="str">
        <f t="shared" si="88"/>
        <v>-</v>
      </c>
      <c r="BI172" t="str">
        <f t="shared" si="85"/>
        <v>-</v>
      </c>
      <c r="BL172">
        <f t="shared" si="77"/>
        <v>169</v>
      </c>
      <c r="BM172" s="110">
        <f t="shared" si="78"/>
        <v>20295518.390199888</v>
      </c>
      <c r="BO172">
        <f>('SIP CALCULATOR'!$D$32/12)/100</f>
        <v>5.0000000000000001E-3</v>
      </c>
      <c r="BP172">
        <f t="shared" si="79"/>
        <v>171497.13039718906</v>
      </c>
      <c r="BQ172" s="110">
        <f t="shared" si="80"/>
        <v>20467015.520597078</v>
      </c>
    </row>
    <row r="173" spans="10:69" x14ac:dyDescent="0.3">
      <c r="N173">
        <f t="shared" si="70"/>
        <v>172</v>
      </c>
      <c r="O173" s="48">
        <f t="shared" si="91"/>
        <v>5859832151473.1982</v>
      </c>
      <c r="P173" s="3">
        <f t="shared" si="96"/>
        <v>478296900000</v>
      </c>
      <c r="Q173">
        <f t="shared" si="71"/>
        <v>4782968400000</v>
      </c>
      <c r="AD173" s="50">
        <f>$M$2*(((1+'Main Backend Calculation'!$M$4)^('Main Backend Calculation'!AH173)-1)/'Main Backend Calculation'!$M$4)*(1+$M$4)</f>
        <v>121328690.88571481</v>
      </c>
      <c r="AF173">
        <f t="shared" si="97"/>
        <v>5549722737575.4502</v>
      </c>
      <c r="AH173">
        <f t="shared" si="72"/>
        <v>172</v>
      </c>
      <c r="AI173" s="60">
        <f t="shared" si="69"/>
        <v>5549844066266.3359</v>
      </c>
      <c r="AM173" s="36">
        <f>IF('SIP CALCULATOR'!$E$6&gt;'Main Backend Calculation'!AM172,AM172+1,"")</f>
        <v>171</v>
      </c>
      <c r="AN173">
        <f t="shared" si="76"/>
        <v>125396154.37222597</v>
      </c>
      <c r="AO173" s="49">
        <f t="shared" si="73"/>
        <v>2303056.2842645328</v>
      </c>
      <c r="AP173" s="49">
        <f t="shared" si="74"/>
        <v>127699210.6564905</v>
      </c>
      <c r="AQ173" s="66">
        <f>IF(AM173="","",('SIP CALCULATOR'!$E$7/12)*100)</f>
        <v>1.8366243333333334</v>
      </c>
      <c r="AR173" s="62">
        <f>IF(AM173="","",ROUND(IF(((AM173-1)/12)=0,'SIP CALCULATOR'!$E$4,IF(INT(((AM173-1)/12))-((AM173-1)/12)=0,AR172+('SIP CALCULATOR'!$E$5/100)*AR172,AR172)),2))</f>
        <v>131947.87</v>
      </c>
      <c r="AS173">
        <f t="shared" si="75"/>
        <v>19564569.089999992</v>
      </c>
      <c r="AY173">
        <f t="shared" si="83"/>
        <v>166</v>
      </c>
      <c r="AZ173">
        <f t="shared" si="84"/>
        <v>0</v>
      </c>
      <c r="BA173">
        <f t="shared" si="86"/>
        <v>166</v>
      </c>
      <c r="BB173" s="110">
        <f t="shared" si="89"/>
        <v>-4234928880.8061862</v>
      </c>
      <c r="BC173">
        <f>$BB$8*'SIP CALCULATOR'!$E$48/100</f>
        <v>13148944.405985834</v>
      </c>
      <c r="BD173" s="110">
        <f t="shared" si="90"/>
        <v>-35400648.543434769</v>
      </c>
      <c r="BF173" s="110">
        <f t="shared" si="87"/>
        <v>-2210328239.0785046</v>
      </c>
      <c r="BG173" t="str">
        <f t="shared" si="88"/>
        <v>-</v>
      </c>
      <c r="BI173" t="str">
        <f t="shared" si="85"/>
        <v>-</v>
      </c>
      <c r="BL173">
        <f t="shared" si="77"/>
        <v>170</v>
      </c>
      <c r="BM173" s="110">
        <f t="shared" si="78"/>
        <v>20467015.520597078</v>
      </c>
      <c r="BO173">
        <f>('SIP CALCULATOR'!$D$32/12)/100</f>
        <v>5.0000000000000001E-3</v>
      </c>
      <c r="BP173">
        <f t="shared" si="79"/>
        <v>173969.63192507517</v>
      </c>
      <c r="BQ173" s="110">
        <f t="shared" si="80"/>
        <v>20640985.152522154</v>
      </c>
    </row>
    <row r="174" spans="10:69" x14ac:dyDescent="0.3">
      <c r="N174">
        <f t="shared" si="70"/>
        <v>173</v>
      </c>
      <c r="O174" s="48">
        <f t="shared" si="91"/>
        <v>6445752154659.6455</v>
      </c>
      <c r="P174" s="3">
        <f t="shared" si="96"/>
        <v>478296900000</v>
      </c>
      <c r="Q174">
        <f t="shared" si="71"/>
        <v>5261265300000</v>
      </c>
      <c r="AD174" s="50">
        <f>$M$2*(((1+'Main Backend Calculation'!$M$4)^('Main Backend Calculation'!AH174)-1)/'Main Backend Calculation'!$M$4)*(1+$M$4)</f>
        <v>123658879.77016994</v>
      </c>
      <c r="AF174">
        <f t="shared" si="97"/>
        <v>5549722737575.4502</v>
      </c>
      <c r="AH174">
        <f t="shared" si="72"/>
        <v>173</v>
      </c>
      <c r="AI174" s="60">
        <f t="shared" si="69"/>
        <v>5549846396455.2207</v>
      </c>
      <c r="AM174" s="36">
        <f>IF('SIP CALCULATOR'!$E$6&gt;'Main Backend Calculation'!AM173,AM173+1,"")</f>
        <v>172</v>
      </c>
      <c r="AN174">
        <f t="shared" si="76"/>
        <v>127831158.52649051</v>
      </c>
      <c r="AO174" s="49">
        <f t="shared" si="73"/>
        <v>2347778.1630794327</v>
      </c>
      <c r="AP174" s="49">
        <f t="shared" si="74"/>
        <v>130178936.68956994</v>
      </c>
      <c r="AQ174" s="66">
        <f>IF(AM174="","",('SIP CALCULATOR'!$E$7/12)*100)</f>
        <v>1.8366243333333334</v>
      </c>
      <c r="AR174" s="62">
        <f>IF(AM174="","",ROUND(IF(((AM174-1)/12)=0,'SIP CALCULATOR'!$E$4,IF(INT(((AM174-1)/12))-((AM174-1)/12)=0,AR173+('SIP CALCULATOR'!$E$5/100)*AR173,AR173)),2))</f>
        <v>131947.87</v>
      </c>
      <c r="AS174">
        <f t="shared" si="75"/>
        <v>19696516.959999993</v>
      </c>
      <c r="AY174">
        <f t="shared" si="83"/>
        <v>167</v>
      </c>
      <c r="AZ174">
        <f t="shared" si="84"/>
        <v>0</v>
      </c>
      <c r="BA174">
        <f t="shared" si="86"/>
        <v>167</v>
      </c>
      <c r="BB174" s="110">
        <f t="shared" si="89"/>
        <v>-4283478473.7556067</v>
      </c>
      <c r="BC174">
        <f>$BB$8*'SIP CALCULATOR'!$E$48/100</f>
        <v>13148944.405985834</v>
      </c>
      <c r="BD174" s="110">
        <f t="shared" si="90"/>
        <v>-35805228.484679937</v>
      </c>
      <c r="BF174" s="110">
        <f t="shared" si="87"/>
        <v>-2246133467.5631847</v>
      </c>
      <c r="BG174" t="str">
        <f t="shared" si="88"/>
        <v>-</v>
      </c>
      <c r="BI174" t="str">
        <f t="shared" si="85"/>
        <v>-</v>
      </c>
      <c r="BL174">
        <f t="shared" si="77"/>
        <v>171</v>
      </c>
      <c r="BM174" s="110">
        <f t="shared" si="78"/>
        <v>20640985.152522154</v>
      </c>
      <c r="BO174">
        <f>('SIP CALCULATOR'!$D$32/12)/100</f>
        <v>5.0000000000000001E-3</v>
      </c>
      <c r="BP174">
        <f t="shared" si="79"/>
        <v>176480.42305406445</v>
      </c>
      <c r="BQ174" s="110">
        <f t="shared" si="80"/>
        <v>20817465.57557622</v>
      </c>
    </row>
    <row r="175" spans="10:69" x14ac:dyDescent="0.3">
      <c r="N175">
        <f t="shared" si="70"/>
        <v>174</v>
      </c>
      <c r="O175" s="48">
        <f t="shared" si="91"/>
        <v>7042433307198.4824</v>
      </c>
      <c r="P175" s="3">
        <f t="shared" si="96"/>
        <v>478296900000</v>
      </c>
      <c r="Q175">
        <f t="shared" si="71"/>
        <v>5739562200000</v>
      </c>
      <c r="AD175" s="50">
        <f>$M$2*(((1+'Main Backend Calculation'!$M$4)^('Main Backend Calculation'!AH175)-1)/'Main Backend Calculation'!$M$4)*(1+$M$4)</f>
        <v>126031865.47068968</v>
      </c>
      <c r="AF175">
        <f t="shared" si="97"/>
        <v>5549722737575.4502</v>
      </c>
      <c r="AH175">
        <f t="shared" si="72"/>
        <v>174</v>
      </c>
      <c r="AI175" s="60">
        <f t="shared" si="69"/>
        <v>5549848769440.9209</v>
      </c>
      <c r="AM175" s="36">
        <f>IF('SIP CALCULATOR'!$E$6&gt;'Main Backend Calculation'!AM174,AM174+1,"")</f>
        <v>173</v>
      </c>
      <c r="AN175">
        <f t="shared" si="76"/>
        <v>130310884.55956994</v>
      </c>
      <c r="AO175" s="49">
        <f t="shared" si="73"/>
        <v>2393321.4148029713</v>
      </c>
      <c r="AP175" s="49">
        <f t="shared" si="74"/>
        <v>132704205.97437291</v>
      </c>
      <c r="AQ175" s="66">
        <f>IF(AM175="","",('SIP CALCULATOR'!$E$7/12)*100)</f>
        <v>1.8366243333333334</v>
      </c>
      <c r="AR175" s="62">
        <f>IF(AM175="","",ROUND(IF(((AM175-1)/12)=0,'SIP CALCULATOR'!$E$4,IF(INT(((AM175-1)/12))-((AM175-1)/12)=0,AR174+('SIP CALCULATOR'!$E$5/100)*AR174,AR174)),2))</f>
        <v>131947.87</v>
      </c>
      <c r="AS175">
        <f t="shared" si="75"/>
        <v>19828464.829999994</v>
      </c>
      <c r="AY175">
        <f t="shared" si="83"/>
        <v>168</v>
      </c>
      <c r="AZ175">
        <f t="shared" si="84"/>
        <v>0</v>
      </c>
      <c r="BA175">
        <f t="shared" si="86"/>
        <v>168</v>
      </c>
      <c r="BB175" s="110">
        <f t="shared" si="89"/>
        <v>-4332432646.6462727</v>
      </c>
      <c r="BC175">
        <f>$BB$8*'SIP CALCULATOR'!$E$48/100</f>
        <v>13148944.405985834</v>
      </c>
      <c r="BD175" s="110">
        <f t="shared" si="90"/>
        <v>-36213179.925435491</v>
      </c>
      <c r="BF175" s="110">
        <f t="shared" si="87"/>
        <v>-2282346647.4886203</v>
      </c>
      <c r="BG175" t="str">
        <f t="shared" si="88"/>
        <v>-</v>
      </c>
      <c r="BI175" t="str">
        <f t="shared" si="85"/>
        <v>-</v>
      </c>
      <c r="BL175">
        <f t="shared" si="77"/>
        <v>172</v>
      </c>
      <c r="BM175" s="110">
        <f t="shared" si="78"/>
        <v>20817465.57557622</v>
      </c>
      <c r="BO175">
        <f>('SIP CALCULATOR'!$D$32/12)/100</f>
        <v>5.0000000000000001E-3</v>
      </c>
      <c r="BP175">
        <f t="shared" si="79"/>
        <v>179030.20394995552</v>
      </c>
      <c r="BQ175" s="110">
        <f t="shared" si="80"/>
        <v>20996495.779526174</v>
      </c>
    </row>
    <row r="176" spans="10:69" x14ac:dyDescent="0.3">
      <c r="N176">
        <f t="shared" si="70"/>
        <v>175</v>
      </c>
      <c r="O176" s="48">
        <f t="shared" si="91"/>
        <v>7650073250977.2607</v>
      </c>
      <c r="P176" s="3">
        <f t="shared" si="96"/>
        <v>478296900000</v>
      </c>
      <c r="Q176">
        <f t="shared" si="71"/>
        <v>6217859100000</v>
      </c>
      <c r="AD176" s="50">
        <f>$M$2*(((1+'Main Backend Calculation'!$M$4)^('Main Backend Calculation'!AH176)-1)/'Main Backend Calculation'!$M$4)*(1+$M$4)</f>
        <v>128448434.00401157</v>
      </c>
      <c r="AF176">
        <f t="shared" si="97"/>
        <v>5549722737575.4502</v>
      </c>
      <c r="AH176">
        <f t="shared" si="72"/>
        <v>175</v>
      </c>
      <c r="AI176" s="60">
        <f t="shared" si="69"/>
        <v>5549851186009.4541</v>
      </c>
      <c r="AM176" s="36">
        <f>IF('SIP CALCULATOR'!$E$6&gt;'Main Backend Calculation'!AM175,AM175+1,"")</f>
        <v>174</v>
      </c>
      <c r="AN176">
        <f t="shared" si="76"/>
        <v>132836153.84437291</v>
      </c>
      <c r="AO176" s="49">
        <f t="shared" si="73"/>
        <v>2439701.1249698554</v>
      </c>
      <c r="AP176" s="49">
        <f t="shared" si="74"/>
        <v>135275854.96934277</v>
      </c>
      <c r="AQ176" s="66">
        <f>IF(AM176="","",('SIP CALCULATOR'!$E$7/12)*100)</f>
        <v>1.8366243333333334</v>
      </c>
      <c r="AR176" s="62">
        <f>IF(AM176="","",ROUND(IF(((AM176-1)/12)=0,'SIP CALCULATOR'!$E$4,IF(INT(((AM176-1)/12))-((AM176-1)/12)=0,AR175+('SIP CALCULATOR'!$E$5/100)*AR175,AR175)),2))</f>
        <v>131947.87</v>
      </c>
      <c r="AS176">
        <f t="shared" si="75"/>
        <v>19960412.699999996</v>
      </c>
      <c r="AY176">
        <f t="shared" si="83"/>
        <v>169</v>
      </c>
      <c r="AZ176">
        <f t="shared" si="84"/>
        <v>0</v>
      </c>
      <c r="BA176">
        <f>BA175+1</f>
        <v>169</v>
      </c>
      <c r="BB176" s="110">
        <f t="shared" si="89"/>
        <v>-4381794770.9776936</v>
      </c>
      <c r="BC176">
        <f>$BB$8*'SIP CALCULATOR'!$E$48/100</f>
        <v>13148944.405985834</v>
      </c>
      <c r="BD176" s="110">
        <f t="shared" si="90"/>
        <v>-36624530.961530663</v>
      </c>
      <c r="BF176" s="110">
        <f t="shared" si="87"/>
        <v>-2318971178.450151</v>
      </c>
      <c r="BG176" t="str">
        <f t="shared" si="88"/>
        <v>-</v>
      </c>
      <c r="BI176" t="str">
        <f t="shared" si="85"/>
        <v>-</v>
      </c>
      <c r="BL176">
        <f t="shared" si="77"/>
        <v>173</v>
      </c>
      <c r="BM176" s="110">
        <f t="shared" si="78"/>
        <v>20996495.779526174</v>
      </c>
      <c r="BO176">
        <f>('SIP CALCULATOR'!$D$32/12)/100</f>
        <v>5.0000000000000001E-3</v>
      </c>
      <c r="BP176">
        <f t="shared" si="79"/>
        <v>181619.68849290139</v>
      </c>
      <c r="BQ176" s="110">
        <f t="shared" si="80"/>
        <v>21178115.468019076</v>
      </c>
    </row>
    <row r="177" spans="14:69" x14ac:dyDescent="0.3">
      <c r="N177">
        <f t="shared" si="70"/>
        <v>176</v>
      </c>
      <c r="O177" s="48">
        <f t="shared" si="91"/>
        <v>8268873257822.5332</v>
      </c>
      <c r="P177" s="3">
        <f t="shared" si="96"/>
        <v>478296900000</v>
      </c>
      <c r="Q177">
        <f t="shared" si="71"/>
        <v>6696156000000</v>
      </c>
      <c r="AD177" s="50">
        <f>$M$2*(((1+'Main Backend Calculation'!$M$4)^('Main Backend Calculation'!AH177)-1)/'Main Backend Calculation'!$M$4)*(1+$M$4)</f>
        <v>130909385.82304823</v>
      </c>
      <c r="AF177">
        <f t="shared" si="97"/>
        <v>5549722737575.4502</v>
      </c>
      <c r="AH177">
        <f t="shared" si="72"/>
        <v>176</v>
      </c>
      <c r="AI177" s="60">
        <f t="shared" si="69"/>
        <v>5549853646961.2734</v>
      </c>
      <c r="AM177" s="36">
        <f>IF('SIP CALCULATOR'!$E$6&gt;'Main Backend Calculation'!AM176,AM176+1,"")</f>
        <v>175</v>
      </c>
      <c r="AN177">
        <f t="shared" si="76"/>
        <v>135407802.83934277</v>
      </c>
      <c r="AO177" s="49">
        <f t="shared" si="73"/>
        <v>2486932.6561793936</v>
      </c>
      <c r="AP177" s="49">
        <f t="shared" si="74"/>
        <v>137894735.49552217</v>
      </c>
      <c r="AQ177" s="66">
        <f>IF(AM177="","",('SIP CALCULATOR'!$E$7/12)*100)</f>
        <v>1.8366243333333334</v>
      </c>
      <c r="AR177" s="62">
        <f>IF(AM177="","",ROUND(IF(((AM177-1)/12)=0,'SIP CALCULATOR'!$E$4,IF(INT(((AM177-1)/12))-((AM177-1)/12)=0,AR176+('SIP CALCULATOR'!$E$5/100)*AR176,AR176)),2))</f>
        <v>131947.87</v>
      </c>
      <c r="AS177">
        <f t="shared" si="75"/>
        <v>20092360.569999997</v>
      </c>
      <c r="AY177">
        <f t="shared" si="83"/>
        <v>170</v>
      </c>
      <c r="AZ177">
        <f t="shared" si="84"/>
        <v>0</v>
      </c>
      <c r="BA177">
        <f t="shared" ref="BA177:BA240" si="98">BA176+1</f>
        <v>170</v>
      </c>
      <c r="BB177" s="110">
        <f t="shared" si="89"/>
        <v>-4431568246.3452101</v>
      </c>
      <c r="BC177">
        <f>$BB$8*'SIP CALCULATOR'!$E$48/100</f>
        <v>13148944.405985834</v>
      </c>
      <c r="BD177" s="110">
        <f t="shared" si="90"/>
        <v>-37039309.922926635</v>
      </c>
      <c r="BF177" s="110">
        <f t="shared" si="87"/>
        <v>-2356010488.3730774</v>
      </c>
      <c r="BG177" t="str">
        <f t="shared" si="88"/>
        <v>-</v>
      </c>
      <c r="BI177" t="str">
        <f t="shared" si="85"/>
        <v>-</v>
      </c>
      <c r="BL177">
        <f t="shared" si="77"/>
        <v>174</v>
      </c>
      <c r="BM177" s="110">
        <f t="shared" si="78"/>
        <v>21178115.468019076</v>
      </c>
      <c r="BO177">
        <f>('SIP CALCULATOR'!$D$32/12)/100</f>
        <v>5.0000000000000001E-3</v>
      </c>
      <c r="BP177">
        <f t="shared" si="79"/>
        <v>184249.60457176596</v>
      </c>
      <c r="BQ177" s="110">
        <f t="shared" si="80"/>
        <v>21362365.072590843</v>
      </c>
    </row>
    <row r="178" spans="14:69" x14ac:dyDescent="0.3">
      <c r="N178">
        <f t="shared" si="70"/>
        <v>177</v>
      </c>
      <c r="O178" s="48">
        <f t="shared" si="91"/>
        <v>8899038296168.1953</v>
      </c>
      <c r="P178" s="3">
        <f t="shared" si="96"/>
        <v>478296900000</v>
      </c>
      <c r="Q178">
        <f t="shared" si="71"/>
        <v>7174452900000</v>
      </c>
      <c r="AD178" s="50">
        <f>$M$2*(((1+'Main Backend Calculation'!$M$4)^('Main Backend Calculation'!AH178)-1)/'Main Backend Calculation'!$M$4)*(1+$M$4)</f>
        <v>133415536.0820249</v>
      </c>
      <c r="AF178">
        <f t="shared" si="97"/>
        <v>5549722737575.4502</v>
      </c>
      <c r="AH178">
        <f t="shared" si="72"/>
        <v>177</v>
      </c>
      <c r="AI178" s="60">
        <f t="shared" si="69"/>
        <v>5549856153111.5322</v>
      </c>
      <c r="AM178" s="36">
        <f>IF('SIP CALCULATOR'!$E$6&gt;'Main Backend Calculation'!AM177,AM177+1,"")</f>
        <v>176</v>
      </c>
      <c r="AN178">
        <f t="shared" si="76"/>
        <v>138026683.36552218</v>
      </c>
      <c r="AO178" s="49">
        <f t="shared" si="73"/>
        <v>2535031.6531841327</v>
      </c>
      <c r="AP178" s="49">
        <f t="shared" si="74"/>
        <v>140561715.01870632</v>
      </c>
      <c r="AQ178" s="66">
        <f>IF(AM178="","",('SIP CALCULATOR'!$E$7/12)*100)</f>
        <v>1.8366243333333334</v>
      </c>
      <c r="AR178" s="62">
        <f>IF(AM178="","",ROUND(IF(((AM178-1)/12)=0,'SIP CALCULATOR'!$E$4,IF(INT(((AM178-1)/12))-((AM178-1)/12)=0,AR177+('SIP CALCULATOR'!$E$5/100)*AR177,AR177)),2))</f>
        <v>131947.87</v>
      </c>
      <c r="AS178">
        <f t="shared" si="75"/>
        <v>20224308.439999998</v>
      </c>
      <c r="AY178">
        <f t="shared" si="83"/>
        <v>171</v>
      </c>
      <c r="AZ178">
        <f t="shared" si="84"/>
        <v>0</v>
      </c>
      <c r="BA178">
        <f t="shared" si="98"/>
        <v>171</v>
      </c>
      <c r="BB178" s="110">
        <f t="shared" si="89"/>
        <v>-4481756500.6741228</v>
      </c>
      <c r="BC178">
        <f>$BB$8*'SIP CALCULATOR'!$E$48/100</f>
        <v>13148944.405985834</v>
      </c>
      <c r="BD178" s="110">
        <f t="shared" si="90"/>
        <v>-37457545.375667572</v>
      </c>
      <c r="BF178" s="110">
        <f t="shared" si="87"/>
        <v>-2393468033.748745</v>
      </c>
      <c r="BG178" t="str">
        <f t="shared" si="88"/>
        <v>-</v>
      </c>
      <c r="BI178" t="str">
        <f t="shared" si="85"/>
        <v>-</v>
      </c>
      <c r="BL178">
        <f t="shared" si="77"/>
        <v>175</v>
      </c>
      <c r="BM178" s="110">
        <f t="shared" si="78"/>
        <v>21362365.072590843</v>
      </c>
      <c r="BO178">
        <f>('SIP CALCULATOR'!$D$32/12)/100</f>
        <v>5.0000000000000001E-3</v>
      </c>
      <c r="BP178">
        <f t="shared" si="79"/>
        <v>186920.69438516989</v>
      </c>
      <c r="BQ178" s="110">
        <f t="shared" si="80"/>
        <v>21549285.766976014</v>
      </c>
    </row>
    <row r="179" spans="14:69" x14ac:dyDescent="0.3">
      <c r="N179">
        <f t="shared" si="70"/>
        <v>178</v>
      </c>
      <c r="O179" s="48">
        <f t="shared" si="91"/>
        <v>9540777098948.2734</v>
      </c>
      <c r="P179" s="3">
        <f t="shared" si="96"/>
        <v>478296900000</v>
      </c>
      <c r="Q179">
        <f t="shared" si="71"/>
        <v>7652749800000</v>
      </c>
      <c r="AD179" s="50">
        <f>$M$2*(((1+'Main Backend Calculation'!$M$4)^('Main Backend Calculation'!AH179)-1)/'Main Backend Calculation'!$M$4)*(1+$M$4)</f>
        <v>135967714.90648785</v>
      </c>
      <c r="AF179">
        <f t="shared" si="97"/>
        <v>5549722737575.4502</v>
      </c>
      <c r="AH179">
        <f t="shared" si="72"/>
        <v>178</v>
      </c>
      <c r="AI179" s="60">
        <f t="shared" si="69"/>
        <v>5549858705290.3564</v>
      </c>
      <c r="AM179" s="36">
        <f>IF('SIP CALCULATOR'!$E$6&gt;'Main Backend Calculation'!AM178,AM178+1,"")</f>
        <v>177</v>
      </c>
      <c r="AN179">
        <f t="shared" si="76"/>
        <v>140693662.88870633</v>
      </c>
      <c r="AO179" s="49">
        <f t="shared" si="73"/>
        <v>2584014.0480719502</v>
      </c>
      <c r="AP179" s="49">
        <f t="shared" si="74"/>
        <v>143277676.93677828</v>
      </c>
      <c r="AQ179" s="66">
        <f>IF(AM179="","",('SIP CALCULATOR'!$E$7/12)*100)</f>
        <v>1.8366243333333334</v>
      </c>
      <c r="AR179" s="62">
        <f>IF(AM179="","",ROUND(IF(((AM179-1)/12)=0,'SIP CALCULATOR'!$E$4,IF(INT(((AM179-1)/12))-((AM179-1)/12)=0,AR178+('SIP CALCULATOR'!$E$5/100)*AR178,AR178)),2))</f>
        <v>131947.87</v>
      </c>
      <c r="AS179">
        <f t="shared" si="75"/>
        <v>20356256.309999999</v>
      </c>
      <c r="AY179">
        <f t="shared" si="83"/>
        <v>172</v>
      </c>
      <c r="AZ179">
        <f t="shared" si="84"/>
        <v>0</v>
      </c>
      <c r="BA179">
        <f t="shared" si="98"/>
        <v>172</v>
      </c>
      <c r="BB179" s="110">
        <f t="shared" si="89"/>
        <v>-4532362990.4557762</v>
      </c>
      <c r="BC179">
        <f>$BB$8*'SIP CALCULATOR'!$E$48/100</f>
        <v>13148944.405985834</v>
      </c>
      <c r="BD179" s="110">
        <f t="shared" si="90"/>
        <v>-37879266.123848021</v>
      </c>
      <c r="BF179" s="110">
        <f t="shared" si="87"/>
        <v>-2431347299.8725929</v>
      </c>
      <c r="BG179" t="str">
        <f t="shared" si="88"/>
        <v>-</v>
      </c>
      <c r="BI179" t="str">
        <f t="shared" si="85"/>
        <v>-</v>
      </c>
      <c r="BL179">
        <f t="shared" si="77"/>
        <v>176</v>
      </c>
      <c r="BM179" s="110">
        <f t="shared" si="78"/>
        <v>21549285.766976014</v>
      </c>
      <c r="BO179">
        <f>('SIP CALCULATOR'!$D$32/12)/100</f>
        <v>5.0000000000000001E-3</v>
      </c>
      <c r="BP179">
        <f t="shared" si="79"/>
        <v>189633.71474938892</v>
      </c>
      <c r="BQ179" s="110">
        <f t="shared" si="80"/>
        <v>21738919.481725402</v>
      </c>
    </row>
    <row r="180" spans="14:69" x14ac:dyDescent="0.3">
      <c r="N180">
        <f t="shared" si="70"/>
        <v>179</v>
      </c>
      <c r="O180" s="48">
        <f t="shared" si="91"/>
        <v>10194302232736.652</v>
      </c>
      <c r="P180" s="3">
        <f t="shared" si="96"/>
        <v>478296900000</v>
      </c>
      <c r="Q180">
        <f t="shared" si="71"/>
        <v>8131046700000</v>
      </c>
      <c r="AD180" s="50">
        <f>$M$2*(((1+'Main Backend Calculation'!$M$4)^('Main Backend Calculation'!AH180)-1)/'Main Backend Calculation'!$M$4)*(1+$M$4)</f>
        <v>138566767.66827103</v>
      </c>
      <c r="AF180">
        <f t="shared" si="97"/>
        <v>5549722737575.4502</v>
      </c>
      <c r="AH180">
        <f t="shared" si="72"/>
        <v>179</v>
      </c>
      <c r="AI180" s="60">
        <f t="shared" si="69"/>
        <v>5549861304343.1182</v>
      </c>
      <c r="AM180" s="36">
        <f>IF('SIP CALCULATOR'!$E$6&gt;'Main Backend Calculation'!AM179,AM179+1,"")</f>
        <v>178</v>
      </c>
      <c r="AN180">
        <f t="shared" si="76"/>
        <v>143409624.80677828</v>
      </c>
      <c r="AO180" s="49">
        <f t="shared" si="73"/>
        <v>2633896.0655433265</v>
      </c>
      <c r="AP180" s="49">
        <f t="shared" si="74"/>
        <v>146043520.87232161</v>
      </c>
      <c r="AQ180" s="66">
        <f>IF(AM180="","",('SIP CALCULATOR'!$E$7/12)*100)</f>
        <v>1.8366243333333334</v>
      </c>
      <c r="AR180" s="62">
        <f>IF(AM180="","",ROUND(IF(((AM180-1)/12)=0,'SIP CALCULATOR'!$E$4,IF(INT(((AM180-1)/12))-((AM180-1)/12)=0,AR179+('SIP CALCULATOR'!$E$5/100)*AR179,AR179)),2))</f>
        <v>131947.87</v>
      </c>
      <c r="AS180">
        <f t="shared" si="75"/>
        <v>20488204.18</v>
      </c>
      <c r="AY180">
        <f t="shared" si="83"/>
        <v>173</v>
      </c>
      <c r="AZ180">
        <f t="shared" si="84"/>
        <v>0</v>
      </c>
      <c r="BA180">
        <f t="shared" si="98"/>
        <v>173</v>
      </c>
      <c r="BB180" s="110">
        <f t="shared" si="89"/>
        <v>-4583391200.98561</v>
      </c>
      <c r="BC180">
        <f>$BB$8*'SIP CALCULATOR'!$E$48/100</f>
        <v>13148944.405985834</v>
      </c>
      <c r="BD180" s="110">
        <f t="shared" si="90"/>
        <v>-38304501.211596631</v>
      </c>
      <c r="BF180" s="110">
        <f t="shared" si="87"/>
        <v>-2469651801.0841894</v>
      </c>
      <c r="BG180" t="str">
        <f t="shared" si="88"/>
        <v>-</v>
      </c>
      <c r="BI180" t="str">
        <f t="shared" si="85"/>
        <v>-</v>
      </c>
      <c r="BL180">
        <f t="shared" si="77"/>
        <v>177</v>
      </c>
      <c r="BM180" s="110">
        <f t="shared" si="78"/>
        <v>21738919.481725402</v>
      </c>
      <c r="BO180">
        <f>('SIP CALCULATOR'!$D$32/12)/100</f>
        <v>5.0000000000000001E-3</v>
      </c>
      <c r="BP180">
        <f t="shared" si="79"/>
        <v>192389.4374132698</v>
      </c>
      <c r="BQ180" s="110">
        <f t="shared" si="80"/>
        <v>21931308.919138674</v>
      </c>
    </row>
    <row r="181" spans="14:69" x14ac:dyDescent="0.3">
      <c r="N181">
        <f t="shared" si="70"/>
        <v>180</v>
      </c>
      <c r="O181" s="48">
        <f t="shared" si="91"/>
        <v>10859830168156.637</v>
      </c>
      <c r="P181" s="3">
        <f t="shared" si="96"/>
        <v>478296900000</v>
      </c>
      <c r="Q181">
        <f t="shared" si="71"/>
        <v>8609343600000</v>
      </c>
      <c r="AD181" s="50">
        <f>$M$2*(((1+'Main Backend Calculation'!$M$4)^('Main Backend Calculation'!AH181)-1)/'Main Backend Calculation'!$M$4)*(1+$M$4)</f>
        <v>141213555.26551327</v>
      </c>
      <c r="AF181">
        <f t="shared" si="97"/>
        <v>5549722737575.4502</v>
      </c>
      <c r="AH181">
        <f t="shared" si="72"/>
        <v>180</v>
      </c>
      <c r="AI181" s="60">
        <f t="shared" si="69"/>
        <v>5549863951130.7158</v>
      </c>
      <c r="AM181" s="36">
        <f>IF('SIP CALCULATOR'!$E$6&gt;'Main Backend Calculation'!AM180,AM180+1,"")</f>
        <v>179</v>
      </c>
      <c r="AN181">
        <f t="shared" si="76"/>
        <v>146175468.74232161</v>
      </c>
      <c r="AO181" s="49">
        <f t="shared" si="73"/>
        <v>2684694.228285539</v>
      </c>
      <c r="AP181" s="49">
        <f t="shared" si="74"/>
        <v>148860162.97060716</v>
      </c>
      <c r="AQ181" s="66">
        <f>IF(AM181="","",('SIP CALCULATOR'!$E$7/12)*100)</f>
        <v>1.8366243333333334</v>
      </c>
      <c r="AR181" s="62">
        <f>IF(AM181="","",ROUND(IF(((AM181-1)/12)=0,'SIP CALCULATOR'!$E$4,IF(INT(((AM181-1)/12))-((AM181-1)/12)=0,AR180+('SIP CALCULATOR'!$E$5/100)*AR180,AR180)),2))</f>
        <v>131947.87</v>
      </c>
      <c r="AS181">
        <f t="shared" si="75"/>
        <v>20620152.050000001</v>
      </c>
      <c r="AY181">
        <f t="shared" si="83"/>
        <v>174</v>
      </c>
      <c r="AZ181">
        <f t="shared" si="84"/>
        <v>0</v>
      </c>
      <c r="BA181">
        <f t="shared" si="98"/>
        <v>174</v>
      </c>
      <c r="BB181" s="110">
        <f t="shared" si="89"/>
        <v>-4634844646.6031923</v>
      </c>
      <c r="BC181">
        <f>$BB$8*'SIP CALCULATOR'!$E$48/100</f>
        <v>13148944.405985834</v>
      </c>
      <c r="BD181" s="110">
        <f t="shared" si="90"/>
        <v>-38733279.925076485</v>
      </c>
      <c r="BF181" s="110">
        <f t="shared" si="87"/>
        <v>-2508385081.0092659</v>
      </c>
      <c r="BG181" t="str">
        <f t="shared" si="88"/>
        <v>-</v>
      </c>
      <c r="BI181" t="str">
        <f t="shared" si="85"/>
        <v>-</v>
      </c>
      <c r="BL181">
        <f t="shared" si="77"/>
        <v>178</v>
      </c>
      <c r="BM181" s="110">
        <f t="shared" si="78"/>
        <v>21931308.919138674</v>
      </c>
      <c r="BO181">
        <f>('SIP CALCULATOR'!$D$32/12)/100</f>
        <v>5.0000000000000001E-3</v>
      </c>
      <c r="BP181">
        <f t="shared" si="79"/>
        <v>195188.64938033422</v>
      </c>
      <c r="BQ181" s="110">
        <f t="shared" si="80"/>
        <v>22126497.568519007</v>
      </c>
    </row>
    <row r="182" spans="14:69" x14ac:dyDescent="0.3">
      <c r="N182">
        <f t="shared" si="70"/>
        <v>181</v>
      </c>
      <c r="O182" s="48">
        <f t="shared" si="91"/>
        <v>12494175151583.676</v>
      </c>
      <c r="P182" s="3">
        <f>$P$181+($P$181*$M$5)</f>
        <v>1434890700000</v>
      </c>
      <c r="Q182">
        <f t="shared" si="71"/>
        <v>10044234300000</v>
      </c>
      <c r="AD182" s="50">
        <f>$M$2*(((1+'Main Backend Calculation'!$M$4)^('Main Backend Calculation'!AH182)-1)/'Main Backend Calculation'!$M$4)*(1+$M$4)</f>
        <v>143908954.40781817</v>
      </c>
      <c r="AF182">
        <f>$AK$17*(((1+$M$4)^($AH$17)-1)/$AC$3)*(1+$AC$3)</f>
        <v>17929113721920.859</v>
      </c>
      <c r="AH182">
        <f t="shared" si="72"/>
        <v>181</v>
      </c>
      <c r="AI182" s="60">
        <f t="shared" si="69"/>
        <v>17929257630875.266</v>
      </c>
      <c r="AK182">
        <v>192</v>
      </c>
      <c r="AM182" s="36">
        <f>IF('SIP CALCULATOR'!$E$6&gt;'Main Backend Calculation'!AM181,AM181+1,"")</f>
        <v>180</v>
      </c>
      <c r="AN182">
        <f t="shared" si="76"/>
        <v>148992110.84060717</v>
      </c>
      <c r="AO182" s="49">
        <f t="shared" si="73"/>
        <v>2736425.3624455626</v>
      </c>
      <c r="AP182" s="49">
        <f t="shared" si="74"/>
        <v>151728536.20305273</v>
      </c>
      <c r="AQ182" s="66">
        <f>IF(AM182="","",('SIP CALCULATOR'!$E$7/12)*100)</f>
        <v>1.8366243333333334</v>
      </c>
      <c r="AR182" s="62">
        <f>IF(AM182="","",ROUND(IF(((AM182-1)/12)=0,'SIP CALCULATOR'!$E$4,IF(INT(((AM182-1)/12))-((AM182-1)/12)=0,AR181+('SIP CALCULATOR'!$E$5/100)*AR181,AR181)),2))</f>
        <v>131947.87</v>
      </c>
      <c r="AS182">
        <f t="shared" si="75"/>
        <v>20752099.920000002</v>
      </c>
      <c r="AY182">
        <f t="shared" si="83"/>
        <v>175</v>
      </c>
      <c r="AZ182">
        <f t="shared" si="84"/>
        <v>0</v>
      </c>
      <c r="BA182">
        <f t="shared" si="98"/>
        <v>175</v>
      </c>
      <c r="BB182" s="110">
        <f t="shared" si="89"/>
        <v>-4686726870.9342546</v>
      </c>
      <c r="BC182">
        <f>$BB$8*'SIP CALCULATOR'!$E$48/100</f>
        <v>13148944.405985834</v>
      </c>
      <c r="BD182" s="110">
        <f t="shared" si="90"/>
        <v>-39165631.794502005</v>
      </c>
      <c r="BF182" s="110">
        <f t="shared" si="87"/>
        <v>-2547550712.8037677</v>
      </c>
      <c r="BG182" t="str">
        <f t="shared" si="88"/>
        <v>-</v>
      </c>
      <c r="BI182" t="str">
        <f t="shared" si="85"/>
        <v>-</v>
      </c>
      <c r="BL182">
        <f t="shared" si="77"/>
        <v>179</v>
      </c>
      <c r="BM182" s="110">
        <f t="shared" si="78"/>
        <v>22126497.568519007</v>
      </c>
      <c r="BO182">
        <f>('SIP CALCULATOR'!$D$32/12)/100</f>
        <v>5.0000000000000001E-3</v>
      </c>
      <c r="BP182">
        <f t="shared" si="79"/>
        <v>198032.15323824514</v>
      </c>
      <c r="BQ182" s="110">
        <f t="shared" si="80"/>
        <v>22324529.721757252</v>
      </c>
    </row>
    <row r="183" spans="14:69" x14ac:dyDescent="0.3">
      <c r="N183">
        <f t="shared" si="70"/>
        <v>182</v>
      </c>
      <c r="O183" s="48">
        <f t="shared" si="91"/>
        <v>14158536912666.949</v>
      </c>
      <c r="P183" s="3">
        <f t="shared" ref="P183:P193" si="99">$P$181+($P$181*$M$5)</f>
        <v>1434890700000</v>
      </c>
      <c r="Q183">
        <f t="shared" si="71"/>
        <v>11479125000000</v>
      </c>
      <c r="AD183" s="50">
        <f>$M$2*(((1+'Main Backend Calculation'!$M$4)^('Main Backend Calculation'!AH183)-1)/'Main Backend Calculation'!$M$4)*(1+$M$4)</f>
        <v>146653857.90665108</v>
      </c>
      <c r="AF183">
        <f t="shared" ref="AF183:AF193" si="100">$AK$17*(((1+$M$4)^($AH$17)-1)/$AC$3)*(1+$AC$3)</f>
        <v>17929113721920.859</v>
      </c>
      <c r="AH183">
        <f t="shared" si="72"/>
        <v>182</v>
      </c>
      <c r="AI183" s="60">
        <f t="shared" si="69"/>
        <v>17929260375778.766</v>
      </c>
      <c r="AK183">
        <v>204</v>
      </c>
      <c r="AM183" s="36">
        <f>IF('SIP CALCULATOR'!$E$6&gt;'Main Backend Calculation'!AM182,AM182+1,"")</f>
        <v>181</v>
      </c>
      <c r="AN183">
        <f t="shared" si="76"/>
        <v>151863123.03305274</v>
      </c>
      <c r="AO183" s="49">
        <f t="shared" si="73"/>
        <v>2789155.0709849847</v>
      </c>
      <c r="AP183" s="49">
        <f t="shared" si="74"/>
        <v>154652278.10403773</v>
      </c>
      <c r="AQ183" s="66">
        <f>IF(AM183="","",('SIP CALCULATOR'!$E$7/12)*100)</f>
        <v>1.8366243333333334</v>
      </c>
      <c r="AR183" s="62">
        <f>IF(AM183="","",ROUND(IF(((AM183-1)/12)=0,'SIP CALCULATOR'!$E$4,IF(INT(((AM183-1)/12))-((AM183-1)/12)=0,AR182+('SIP CALCULATOR'!$E$5/100)*AR182,AR182)),2))</f>
        <v>134586.82999999999</v>
      </c>
      <c r="AS183">
        <f t="shared" si="75"/>
        <v>20886686.75</v>
      </c>
      <c r="AY183">
        <f t="shared" si="83"/>
        <v>176</v>
      </c>
      <c r="AZ183">
        <f t="shared" si="84"/>
        <v>0</v>
      </c>
      <c r="BA183">
        <f t="shared" si="98"/>
        <v>176</v>
      </c>
      <c r="BB183" s="110">
        <f t="shared" si="89"/>
        <v>-4739041447.1347427</v>
      </c>
      <c r="BC183">
        <f>$BB$8*'SIP CALCULATOR'!$E$48/100</f>
        <v>13148944.405985834</v>
      </c>
      <c r="BD183" s="110">
        <f t="shared" si="90"/>
        <v>-39601586.596172735</v>
      </c>
      <c r="BF183" s="110">
        <f t="shared" si="87"/>
        <v>-2587152299.3999405</v>
      </c>
      <c r="BG183" t="str">
        <f t="shared" si="88"/>
        <v>-</v>
      </c>
      <c r="BI183" t="str">
        <f t="shared" si="85"/>
        <v>-</v>
      </c>
      <c r="BL183">
        <f t="shared" si="77"/>
        <v>180</v>
      </c>
      <c r="BM183" s="110">
        <f t="shared" si="78"/>
        <v>22324529.721757252</v>
      </c>
      <c r="BO183">
        <f>('SIP CALCULATOR'!$D$32/12)/100</f>
        <v>5.0000000000000001E-3</v>
      </c>
      <c r="BP183">
        <f t="shared" si="79"/>
        <v>200920.76749581526</v>
      </c>
      <c r="BQ183" s="110">
        <f t="shared" si="80"/>
        <v>22525450.489253066</v>
      </c>
    </row>
    <row r="184" spans="14:69" x14ac:dyDescent="0.3">
      <c r="N184">
        <f t="shared" si="70"/>
        <v>183</v>
      </c>
      <c r="O184" s="48">
        <f t="shared" si="91"/>
        <v>15853466746848.973</v>
      </c>
      <c r="P184" s="3">
        <f t="shared" si="99"/>
        <v>1434890700000</v>
      </c>
      <c r="Q184">
        <f t="shared" si="71"/>
        <v>12914015700000</v>
      </c>
      <c r="AD184" s="50">
        <f>$M$2*(((1+'Main Backend Calculation'!$M$4)^('Main Backend Calculation'!AH184)-1)/'Main Backend Calculation'!$M$4)*(1+$M$4)</f>
        <v>149449174.97107005</v>
      </c>
      <c r="AF184">
        <f t="shared" si="100"/>
        <v>17929113721920.859</v>
      </c>
      <c r="AH184">
        <f t="shared" si="72"/>
        <v>183</v>
      </c>
      <c r="AI184" s="60">
        <f t="shared" si="69"/>
        <v>17929263171095.832</v>
      </c>
      <c r="AK184">
        <v>216</v>
      </c>
      <c r="AM184" s="36">
        <f>IF('SIP CALCULATOR'!$E$6&gt;'Main Backend Calculation'!AM183,AM183+1,"")</f>
        <v>182</v>
      </c>
      <c r="AN184">
        <f t="shared" si="76"/>
        <v>154786864.93403774</v>
      </c>
      <c r="AO184" s="49">
        <f t="shared" si="73"/>
        <v>2842853.2261823379</v>
      </c>
      <c r="AP184" s="49">
        <f t="shared" si="74"/>
        <v>157629718.16022009</v>
      </c>
      <c r="AQ184" s="66">
        <f>IF(AM184="","",('SIP CALCULATOR'!$E$7/12)*100)</f>
        <v>1.8366243333333334</v>
      </c>
      <c r="AR184" s="62">
        <f>IF(AM184="","",ROUND(IF(((AM184-1)/12)=0,'SIP CALCULATOR'!$E$4,IF(INT(((AM184-1)/12))-((AM184-1)/12)=0,AR183+('SIP CALCULATOR'!$E$5/100)*AR183,AR183)),2))</f>
        <v>134586.82999999999</v>
      </c>
      <c r="AS184">
        <f t="shared" si="75"/>
        <v>21021273.579999998</v>
      </c>
      <c r="AY184">
        <f t="shared" si="83"/>
        <v>177</v>
      </c>
      <c r="AZ184">
        <f t="shared" si="84"/>
        <v>0</v>
      </c>
      <c r="BA184">
        <f t="shared" si="98"/>
        <v>177</v>
      </c>
      <c r="BB184" s="110">
        <f t="shared" si="89"/>
        <v>-4791791978.1369009</v>
      </c>
      <c r="BC184">
        <f>$BB$8*'SIP CALCULATOR'!$E$48/100</f>
        <v>13148944.405985834</v>
      </c>
      <c r="BD184" s="110">
        <f t="shared" si="90"/>
        <v>-40041174.354524061</v>
      </c>
      <c r="BF184" s="110">
        <f t="shared" si="87"/>
        <v>-2627193473.7544646</v>
      </c>
      <c r="BG184" t="str">
        <f t="shared" si="88"/>
        <v>-</v>
      </c>
      <c r="BI184" t="str">
        <f t="shared" si="85"/>
        <v>-</v>
      </c>
      <c r="BL184">
        <f t="shared" si="77"/>
        <v>181</v>
      </c>
      <c r="BM184" s="110">
        <f t="shared" si="78"/>
        <v>22525450.489253066</v>
      </c>
      <c r="BO184">
        <f>('SIP CALCULATOR'!$D$32/12)/100</f>
        <v>5.0000000000000001E-3</v>
      </c>
      <c r="BP184">
        <f t="shared" si="79"/>
        <v>203855.32692774027</v>
      </c>
      <c r="BQ184" s="110">
        <f t="shared" si="80"/>
        <v>22729305.816180807</v>
      </c>
    </row>
    <row r="185" spans="14:69" x14ac:dyDescent="0.3">
      <c r="N185">
        <f t="shared" si="70"/>
        <v>184</v>
      </c>
      <c r="O185" s="48">
        <f t="shared" si="91"/>
        <v>17579526074798.51</v>
      </c>
      <c r="P185" s="3">
        <f t="shared" si="99"/>
        <v>1434890700000</v>
      </c>
      <c r="Q185">
        <f t="shared" si="71"/>
        <v>14348906400000</v>
      </c>
      <c r="AD185" s="50">
        <f>$M$2*(((1+'Main Backend Calculation'!$M$4)^('Main Backend Calculation'!AH185)-1)/'Main Backend Calculation'!$M$4)*(1+$M$4)</f>
        <v>152295831.50888801</v>
      </c>
      <c r="AF185">
        <f t="shared" si="100"/>
        <v>17929113721920.859</v>
      </c>
      <c r="AH185">
        <f t="shared" si="72"/>
        <v>184</v>
      </c>
      <c r="AI185" s="60">
        <f t="shared" si="69"/>
        <v>17929266017752.367</v>
      </c>
      <c r="AK185">
        <v>228</v>
      </c>
      <c r="AM185" s="36">
        <f>IF('SIP CALCULATOR'!$E$6&gt;'Main Backend Calculation'!AM184,AM184+1,"")</f>
        <v>183</v>
      </c>
      <c r="AN185">
        <f t="shared" si="76"/>
        <v>157764304.9902201</v>
      </c>
      <c r="AO185" s="49">
        <f t="shared" si="73"/>
        <v>2897537.6147645968</v>
      </c>
      <c r="AP185" s="49">
        <f t="shared" si="74"/>
        <v>160661842.6049847</v>
      </c>
      <c r="AQ185" s="66">
        <f>IF(AM185="","",('SIP CALCULATOR'!$E$7/12)*100)</f>
        <v>1.8366243333333334</v>
      </c>
      <c r="AR185" s="62">
        <f>IF(AM185="","",ROUND(IF(((AM185-1)/12)=0,'SIP CALCULATOR'!$E$4,IF(INT(((AM185-1)/12))-((AM185-1)/12)=0,AR184+('SIP CALCULATOR'!$E$5/100)*AR184,AR184)),2))</f>
        <v>134586.82999999999</v>
      </c>
      <c r="AS185">
        <f t="shared" si="75"/>
        <v>21155860.409999996</v>
      </c>
      <c r="AY185">
        <f t="shared" si="83"/>
        <v>178</v>
      </c>
      <c r="AZ185">
        <f t="shared" si="84"/>
        <v>0</v>
      </c>
      <c r="BA185">
        <f t="shared" si="98"/>
        <v>178</v>
      </c>
      <c r="BB185" s="110">
        <f t="shared" si="89"/>
        <v>-4844982096.8974104</v>
      </c>
      <c r="BC185">
        <f>$BB$8*'SIP CALCULATOR'!$E$48/100</f>
        <v>13148944.405985834</v>
      </c>
      <c r="BD185" s="110">
        <f t="shared" si="90"/>
        <v>-40484425.344194971</v>
      </c>
      <c r="BF185" s="110">
        <f t="shared" si="87"/>
        <v>-2667677899.0986595</v>
      </c>
      <c r="BG185" t="str">
        <f t="shared" si="88"/>
        <v>-</v>
      </c>
      <c r="BI185" t="str">
        <f t="shared" si="85"/>
        <v>-</v>
      </c>
      <c r="BL185">
        <f t="shared" si="77"/>
        <v>182</v>
      </c>
      <c r="BM185" s="110">
        <f t="shared" si="78"/>
        <v>22729305.816180807</v>
      </c>
      <c r="BO185">
        <f>('SIP CALCULATOR'!$D$32/12)/100</f>
        <v>5.0000000000000001E-3</v>
      </c>
      <c r="BP185">
        <f t="shared" si="79"/>
        <v>206836.68292724536</v>
      </c>
      <c r="BQ185" s="110">
        <f t="shared" si="80"/>
        <v>22936142.499108054</v>
      </c>
    </row>
    <row r="186" spans="14:69" x14ac:dyDescent="0.3">
      <c r="N186">
        <f t="shared" si="70"/>
        <v>185</v>
      </c>
      <c r="O186" s="48">
        <f t="shared" si="91"/>
        <v>19337286628372.938</v>
      </c>
      <c r="P186" s="3">
        <f t="shared" si="99"/>
        <v>1434890700000</v>
      </c>
      <c r="Q186">
        <f t="shared" si="71"/>
        <v>15783797100000</v>
      </c>
      <c r="AD186" s="50">
        <f>$M$2*(((1+'Main Backend Calculation'!$M$4)^('Main Backend Calculation'!AH186)-1)/'Main Backend Calculation'!$M$4)*(1+$M$4)</f>
        <v>155194770.43336591</v>
      </c>
      <c r="AF186">
        <f t="shared" si="100"/>
        <v>17929113721920.859</v>
      </c>
      <c r="AH186">
        <f t="shared" si="72"/>
        <v>185</v>
      </c>
      <c r="AI186" s="60">
        <f t="shared" si="69"/>
        <v>17929268916691.293</v>
      </c>
      <c r="AK186">
        <v>240</v>
      </c>
      <c r="AM186" s="36">
        <f>IF('SIP CALCULATOR'!$E$6&gt;'Main Backend Calculation'!AM185,AM185+1,"")</f>
        <v>184</v>
      </c>
      <c r="AN186">
        <f t="shared" si="76"/>
        <v>160796429.43498471</v>
      </c>
      <c r="AO186" s="49">
        <f t="shared" si="73"/>
        <v>2953226.3501340919</v>
      </c>
      <c r="AP186" s="49">
        <f t="shared" si="74"/>
        <v>163749655.78511882</v>
      </c>
      <c r="AQ186" s="66">
        <f>IF(AM186="","",('SIP CALCULATOR'!$E$7/12)*100)</f>
        <v>1.8366243333333334</v>
      </c>
      <c r="AR186" s="62">
        <f>IF(AM186="","",ROUND(IF(((AM186-1)/12)=0,'SIP CALCULATOR'!$E$4,IF(INT(((AM186-1)/12))-((AM186-1)/12)=0,AR185+('SIP CALCULATOR'!$E$5/100)*AR185,AR185)),2))</f>
        <v>134586.82999999999</v>
      </c>
      <c r="AS186">
        <f t="shared" si="75"/>
        <v>21290447.239999995</v>
      </c>
      <c r="AY186">
        <f t="shared" si="83"/>
        <v>179</v>
      </c>
      <c r="AZ186">
        <f t="shared" si="84"/>
        <v>0</v>
      </c>
      <c r="BA186">
        <f t="shared" si="98"/>
        <v>179</v>
      </c>
      <c r="BB186" s="110">
        <f t="shared" si="89"/>
        <v>-4898615466.6475916</v>
      </c>
      <c r="BC186">
        <f>$BB$8*'SIP CALCULATOR'!$E$48/100</f>
        <v>13148944.405985834</v>
      </c>
      <c r="BD186" s="110">
        <f t="shared" si="90"/>
        <v>-40931370.092113145</v>
      </c>
      <c r="BF186" s="110">
        <f t="shared" si="87"/>
        <v>-2708609269.1907725</v>
      </c>
      <c r="BG186" t="str">
        <f t="shared" si="88"/>
        <v>-</v>
      </c>
      <c r="BI186" t="str">
        <f t="shared" si="85"/>
        <v>-</v>
      </c>
      <c r="BL186">
        <f t="shared" si="77"/>
        <v>183</v>
      </c>
      <c r="BM186" s="110">
        <f t="shared" si="78"/>
        <v>22936142.499108054</v>
      </c>
      <c r="BO186">
        <f>('SIP CALCULATOR'!$D$32/12)/100</f>
        <v>5.0000000000000001E-3</v>
      </c>
      <c r="BP186">
        <f t="shared" si="79"/>
        <v>209865.70386683871</v>
      </c>
      <c r="BQ186" s="110">
        <f t="shared" si="80"/>
        <v>23146008.202974893</v>
      </c>
    </row>
    <row r="187" spans="14:69" x14ac:dyDescent="0.3">
      <c r="N187">
        <f t="shared" si="70"/>
        <v>186</v>
      </c>
      <c r="O187" s="48">
        <f t="shared" si="91"/>
        <v>21127330639996.047</v>
      </c>
      <c r="P187" s="3">
        <f t="shared" si="99"/>
        <v>1434890700000</v>
      </c>
      <c r="Q187">
        <f t="shared" si="71"/>
        <v>17218687800000</v>
      </c>
      <c r="AD187" s="50">
        <f>$M$2*(((1+'Main Backend Calculation'!$M$4)^('Main Backend Calculation'!AH187)-1)/'Main Backend Calculation'!$M$4)*(1+$M$4)</f>
        <v>158146951.97553927</v>
      </c>
      <c r="AF187">
        <f t="shared" si="100"/>
        <v>17929113721920.859</v>
      </c>
      <c r="AH187">
        <f t="shared" si="72"/>
        <v>186</v>
      </c>
      <c r="AI187" s="60">
        <f t="shared" si="69"/>
        <v>17929271868872.836</v>
      </c>
      <c r="AK187">
        <v>252</v>
      </c>
      <c r="AM187" s="36">
        <f>IF('SIP CALCULATOR'!$E$6&gt;'Main Backend Calculation'!AM186,AM186+1,"")</f>
        <v>185</v>
      </c>
      <c r="AN187">
        <f t="shared" si="76"/>
        <v>163884242.61511883</v>
      </c>
      <c r="AO187" s="49">
        <f t="shared" si="73"/>
        <v>3009937.8783683092</v>
      </c>
      <c r="AP187" s="49">
        <f t="shared" si="74"/>
        <v>166894180.49348715</v>
      </c>
      <c r="AQ187" s="66">
        <f>IF(AM187="","",('SIP CALCULATOR'!$E$7/12)*100)</f>
        <v>1.8366243333333334</v>
      </c>
      <c r="AR187" s="62">
        <f>IF(AM187="","",ROUND(IF(((AM187-1)/12)=0,'SIP CALCULATOR'!$E$4,IF(INT(((AM187-1)/12))-((AM187-1)/12)=0,AR186+('SIP CALCULATOR'!$E$5/100)*AR186,AR186)),2))</f>
        <v>134586.82999999999</v>
      </c>
      <c r="AS187">
        <f t="shared" si="75"/>
        <v>21425034.069999993</v>
      </c>
      <c r="AY187">
        <f t="shared" si="83"/>
        <v>180</v>
      </c>
      <c r="AZ187">
        <f t="shared" si="84"/>
        <v>0</v>
      </c>
      <c r="BA187">
        <f t="shared" si="98"/>
        <v>180</v>
      </c>
      <c r="BB187" s="110">
        <f t="shared" si="89"/>
        <v>-4952695781.1456909</v>
      </c>
      <c r="BC187">
        <f>$BB$8*'SIP CALCULATOR'!$E$48/100</f>
        <v>13148944.405985834</v>
      </c>
      <c r="BD187" s="110">
        <f t="shared" si="90"/>
        <v>-41382039.379597306</v>
      </c>
      <c r="BF187" s="110">
        <f t="shared" si="87"/>
        <v>-2749991308.5703697</v>
      </c>
      <c r="BG187" t="str">
        <f t="shared" si="88"/>
        <v>-</v>
      </c>
      <c r="BI187" t="str">
        <f t="shared" si="85"/>
        <v>-</v>
      </c>
      <c r="BL187">
        <f t="shared" si="77"/>
        <v>184</v>
      </c>
      <c r="BM187" s="110">
        <f t="shared" si="78"/>
        <v>23146008.202974893</v>
      </c>
      <c r="BO187">
        <f>('SIP CALCULATOR'!$D$32/12)/100</f>
        <v>5.0000000000000001E-3</v>
      </c>
      <c r="BP187">
        <f t="shared" si="79"/>
        <v>212943.27546736904</v>
      </c>
      <c r="BQ187" s="110">
        <f t="shared" si="80"/>
        <v>23358951.478442263</v>
      </c>
    </row>
    <row r="188" spans="14:69" x14ac:dyDescent="0.3">
      <c r="N188">
        <f t="shared" si="70"/>
        <v>187</v>
      </c>
      <c r="O188" s="48">
        <f t="shared" si="91"/>
        <v>22950251035514.004</v>
      </c>
      <c r="P188" s="3">
        <f t="shared" si="99"/>
        <v>1434890700000</v>
      </c>
      <c r="Q188">
        <f t="shared" si="71"/>
        <v>18653578500000</v>
      </c>
      <c r="AD188" s="50">
        <f>$M$2*(((1+'Main Backend Calculation'!$M$4)^('Main Backend Calculation'!AH188)-1)/'Main Backend Calculation'!$M$4)*(1+$M$4)</f>
        <v>161153354.00228035</v>
      </c>
      <c r="AF188">
        <f t="shared" si="100"/>
        <v>17929113721920.859</v>
      </c>
      <c r="AH188">
        <f t="shared" si="72"/>
        <v>187</v>
      </c>
      <c r="AI188" s="60">
        <f t="shared" si="69"/>
        <v>17929274875274.863</v>
      </c>
      <c r="AK188">
        <v>264</v>
      </c>
      <c r="AM188" s="36">
        <f>IF('SIP CALCULATOR'!$E$6&gt;'Main Backend Calculation'!AM187,AM187+1,"")</f>
        <v>186</v>
      </c>
      <c r="AN188">
        <f t="shared" si="76"/>
        <v>167028767.32348716</v>
      </c>
      <c r="AO188" s="49">
        <f t="shared" si="73"/>
        <v>3067690.9843298807</v>
      </c>
      <c r="AP188" s="49">
        <f t="shared" si="74"/>
        <v>170096458.30781704</v>
      </c>
      <c r="AQ188" s="66">
        <f>IF(AM188="","",('SIP CALCULATOR'!$E$7/12)*100)</f>
        <v>1.8366243333333334</v>
      </c>
      <c r="AR188" s="62">
        <f>IF(AM188="","",ROUND(IF(((AM188-1)/12)=0,'SIP CALCULATOR'!$E$4,IF(INT(((AM188-1)/12))-((AM188-1)/12)=0,AR187+('SIP CALCULATOR'!$E$5/100)*AR187,AR187)),2))</f>
        <v>134586.82999999999</v>
      </c>
      <c r="AS188">
        <f t="shared" si="75"/>
        <v>21559620.899999991</v>
      </c>
      <c r="AY188">
        <f t="shared" si="83"/>
        <v>181</v>
      </c>
      <c r="AZ188">
        <f t="shared" si="84"/>
        <v>0</v>
      </c>
      <c r="BA188">
        <f t="shared" si="98"/>
        <v>181</v>
      </c>
      <c r="BB188" s="110">
        <f t="shared" si="89"/>
        <v>-5007226764.9312744</v>
      </c>
      <c r="BC188">
        <f>$BB$8*'SIP CALCULATOR'!$E$48/100</f>
        <v>13148944.405985834</v>
      </c>
      <c r="BD188" s="110">
        <f t="shared" si="90"/>
        <v>-41836464.244477175</v>
      </c>
      <c r="BF188" s="110">
        <f t="shared" si="87"/>
        <v>-2791827772.814847</v>
      </c>
      <c r="BG188" t="str">
        <f t="shared" si="88"/>
        <v>-</v>
      </c>
      <c r="BI188" t="str">
        <f t="shared" si="85"/>
        <v>-</v>
      </c>
      <c r="BL188">
        <f t="shared" si="77"/>
        <v>185</v>
      </c>
      <c r="BM188" s="110">
        <f t="shared" si="78"/>
        <v>23358951.478442263</v>
      </c>
      <c r="BO188">
        <f>('SIP CALCULATOR'!$D$32/12)/100</f>
        <v>5.0000000000000001E-3</v>
      </c>
      <c r="BP188">
        <f t="shared" si="79"/>
        <v>216070.30117559095</v>
      </c>
      <c r="BQ188" s="110">
        <f t="shared" si="80"/>
        <v>23575021.779617853</v>
      </c>
    </row>
    <row r="189" spans="14:69" x14ac:dyDescent="0.3">
      <c r="N189">
        <f t="shared" si="70"/>
        <v>188</v>
      </c>
      <c r="O189" s="48">
        <f t="shared" si="91"/>
        <v>24806651630593.34</v>
      </c>
      <c r="P189" s="3">
        <f t="shared" si="99"/>
        <v>1434890700000</v>
      </c>
      <c r="Q189">
        <f t="shared" si="71"/>
        <v>20088469200000</v>
      </c>
      <c r="AD189" s="50">
        <f>$M$2*(((1+'Main Backend Calculation'!$M$4)^('Main Backend Calculation'!AH189)-1)/'Main Backend Calculation'!$M$4)*(1+$M$4)</f>
        <v>164214972.34020239</v>
      </c>
      <c r="AF189">
        <f t="shared" si="100"/>
        <v>17929113721920.859</v>
      </c>
      <c r="AH189">
        <f t="shared" si="72"/>
        <v>188</v>
      </c>
      <c r="AI189" s="60">
        <f t="shared" si="69"/>
        <v>17929277936893.199</v>
      </c>
      <c r="AK189">
        <v>276</v>
      </c>
      <c r="AM189" s="36">
        <f>IF('SIP CALCULATOR'!$E$6&gt;'Main Backend Calculation'!AM188,AM188+1,"")</f>
        <v>187</v>
      </c>
      <c r="AN189">
        <f t="shared" si="76"/>
        <v>170231045.13781705</v>
      </c>
      <c r="AO189" s="49">
        <f t="shared" si="73"/>
        <v>3126504.7978887982</v>
      </c>
      <c r="AP189" s="49">
        <f t="shared" si="74"/>
        <v>173357549.93570584</v>
      </c>
      <c r="AQ189" s="66">
        <f>IF(AM189="","",('SIP CALCULATOR'!$E$7/12)*100)</f>
        <v>1.8366243333333334</v>
      </c>
      <c r="AR189" s="62">
        <f>IF(AM189="","",ROUND(IF(((AM189-1)/12)=0,'SIP CALCULATOR'!$E$4,IF(INT(((AM189-1)/12))-((AM189-1)/12)=0,AR188+('SIP CALCULATOR'!$E$5/100)*AR188,AR188)),2))</f>
        <v>134586.82999999999</v>
      </c>
      <c r="AS189">
        <f t="shared" si="75"/>
        <v>21694207.729999989</v>
      </c>
      <c r="AY189">
        <f t="shared" si="83"/>
        <v>182</v>
      </c>
      <c r="AZ189">
        <f t="shared" si="84"/>
        <v>0</v>
      </c>
      <c r="BA189">
        <f t="shared" si="98"/>
        <v>182</v>
      </c>
      <c r="BB189" s="110">
        <f t="shared" si="89"/>
        <v>-5062212173.5817375</v>
      </c>
      <c r="BC189">
        <f>$BB$8*'SIP CALCULATOR'!$E$48/100</f>
        <v>13148944.405985834</v>
      </c>
      <c r="BD189" s="110">
        <f t="shared" si="90"/>
        <v>-42294675.98323103</v>
      </c>
      <c r="BF189" s="110">
        <f t="shared" si="87"/>
        <v>-2834122448.7980781</v>
      </c>
      <c r="BG189" t="str">
        <f t="shared" si="88"/>
        <v>-</v>
      </c>
      <c r="BI189" t="str">
        <f t="shared" si="85"/>
        <v>-</v>
      </c>
      <c r="BL189">
        <f t="shared" si="77"/>
        <v>186</v>
      </c>
      <c r="BM189" s="110">
        <f t="shared" si="78"/>
        <v>23575021.779617853</v>
      </c>
      <c r="BO189">
        <f>('SIP CALCULATOR'!$D$32/12)/100</f>
        <v>5.0000000000000001E-3</v>
      </c>
      <c r="BP189">
        <f t="shared" si="79"/>
        <v>219247.70255044603</v>
      </c>
      <c r="BQ189" s="110">
        <f t="shared" si="80"/>
        <v>23794269.482168298</v>
      </c>
    </row>
    <row r="190" spans="14:69" x14ac:dyDescent="0.3">
      <c r="N190">
        <f t="shared" si="70"/>
        <v>189</v>
      </c>
      <c r="O190" s="48">
        <f t="shared" si="91"/>
        <v>26697147330726.047</v>
      </c>
      <c r="P190" s="3">
        <f t="shared" si="99"/>
        <v>1434890700000</v>
      </c>
      <c r="Q190">
        <f t="shared" si="71"/>
        <v>21523359900000</v>
      </c>
      <c r="AD190" s="50">
        <f>$M$2*(((1+'Main Backend Calculation'!$M$4)^('Main Backend Calculation'!AH190)-1)/'Main Backend Calculation'!$M$4)*(1+$M$4)</f>
        <v>167332821.10551244</v>
      </c>
      <c r="AF190">
        <f t="shared" si="100"/>
        <v>17929113721920.859</v>
      </c>
      <c r="AH190">
        <f t="shared" si="72"/>
        <v>189</v>
      </c>
      <c r="AI190" s="60">
        <f t="shared" si="69"/>
        <v>17929281054741.965</v>
      </c>
      <c r="AK190">
        <v>288</v>
      </c>
      <c r="AM190" s="36">
        <f>IF('SIP CALCULATOR'!$E$6&gt;'Main Backend Calculation'!AM189,AM189+1,"")</f>
        <v>188</v>
      </c>
      <c r="AN190">
        <f t="shared" si="76"/>
        <v>173492136.76570585</v>
      </c>
      <c r="AO190" s="49">
        <f t="shared" si="73"/>
        <v>3186398.8002589</v>
      </c>
      <c r="AP190" s="49">
        <f t="shared" si="74"/>
        <v>176678535.56596476</v>
      </c>
      <c r="AQ190" s="66">
        <f>IF(AM190="","",('SIP CALCULATOR'!$E$7/12)*100)</f>
        <v>1.8366243333333334</v>
      </c>
      <c r="AR190" s="62">
        <f>IF(AM190="","",ROUND(IF(((AM190-1)/12)=0,'SIP CALCULATOR'!$E$4,IF(INT(((AM190-1)/12))-((AM190-1)/12)=0,AR189+('SIP CALCULATOR'!$E$5/100)*AR189,AR189)),2))</f>
        <v>134586.82999999999</v>
      </c>
      <c r="AS190">
        <f t="shared" si="75"/>
        <v>21828794.559999987</v>
      </c>
      <c r="AY190">
        <f t="shared" si="83"/>
        <v>183</v>
      </c>
      <c r="AZ190">
        <f t="shared" si="84"/>
        <v>0</v>
      </c>
      <c r="BA190">
        <f t="shared" si="98"/>
        <v>183</v>
      </c>
      <c r="BB190" s="110">
        <f t="shared" si="89"/>
        <v>-5117655793.9709539</v>
      </c>
      <c r="BC190">
        <f>$BB$8*'SIP CALCULATOR'!$E$48/100</f>
        <v>13148944.405985834</v>
      </c>
      <c r="BD190" s="110">
        <f t="shared" si="90"/>
        <v>-42756706.153141163</v>
      </c>
      <c r="BF190" s="110">
        <f t="shared" si="87"/>
        <v>-2876879154.9512191</v>
      </c>
      <c r="BG190" t="str">
        <f t="shared" si="88"/>
        <v>-</v>
      </c>
      <c r="BI190" t="str">
        <f t="shared" si="85"/>
        <v>-</v>
      </c>
      <c r="BL190">
        <f t="shared" si="77"/>
        <v>187</v>
      </c>
      <c r="BM190" s="110">
        <f t="shared" si="78"/>
        <v>23794269.482168298</v>
      </c>
      <c r="BO190">
        <f>('SIP CALCULATOR'!$D$32/12)/100</f>
        <v>5.0000000000000001E-3</v>
      </c>
      <c r="BP190">
        <f t="shared" si="79"/>
        <v>222476.4196582736</v>
      </c>
      <c r="BQ190" s="110">
        <f t="shared" si="80"/>
        <v>24016745.901826572</v>
      </c>
    </row>
    <row r="191" spans="14:69" x14ac:dyDescent="0.3">
      <c r="N191">
        <f t="shared" si="70"/>
        <v>190</v>
      </c>
      <c r="O191" s="48">
        <f t="shared" si="91"/>
        <v>28622364334908.012</v>
      </c>
      <c r="P191" s="3">
        <f t="shared" si="99"/>
        <v>1434890700000</v>
      </c>
      <c r="Q191">
        <f t="shared" si="71"/>
        <v>22958250600000</v>
      </c>
      <c r="AD191" s="50">
        <f>$M$2*(((1+'Main Backend Calculation'!$M$4)^('Main Backend Calculation'!AH191)-1)/'Main Backend Calculation'!$M$4)*(1+$M$4)</f>
        <v>170507933.03992277</v>
      </c>
      <c r="AF191">
        <f t="shared" si="100"/>
        <v>17929113721920.859</v>
      </c>
      <c r="AH191">
        <f t="shared" si="72"/>
        <v>190</v>
      </c>
      <c r="AI191" s="60">
        <f t="shared" si="69"/>
        <v>17929284229853.898</v>
      </c>
      <c r="AK191">
        <v>300</v>
      </c>
      <c r="AM191" s="36">
        <f>IF('SIP CALCULATOR'!$E$6&gt;'Main Backend Calculation'!AM190,AM190+1,"")</f>
        <v>189</v>
      </c>
      <c r="AN191">
        <f t="shared" si="76"/>
        <v>176813122.39596477</v>
      </c>
      <c r="AO191" s="49">
        <f t="shared" si="73"/>
        <v>3247392.8304507388</v>
      </c>
      <c r="AP191" s="49">
        <f t="shared" si="74"/>
        <v>180060515.22641551</v>
      </c>
      <c r="AQ191" s="66">
        <f>IF(AM191="","",('SIP CALCULATOR'!$E$7/12)*100)</f>
        <v>1.8366243333333334</v>
      </c>
      <c r="AR191" s="62">
        <f>IF(AM191="","",ROUND(IF(((AM191-1)/12)=0,'SIP CALCULATOR'!$E$4,IF(INT(((AM191-1)/12))-((AM191-1)/12)=0,AR190+('SIP CALCULATOR'!$E$5/100)*AR190,AR190)),2))</f>
        <v>134586.82999999999</v>
      </c>
      <c r="AS191">
        <f t="shared" si="75"/>
        <v>21963381.389999986</v>
      </c>
      <c r="AY191">
        <f t="shared" si="83"/>
        <v>184</v>
      </c>
      <c r="AZ191">
        <f t="shared" si="84"/>
        <v>0</v>
      </c>
      <c r="BA191">
        <f t="shared" si="98"/>
        <v>184</v>
      </c>
      <c r="BB191" s="110">
        <f t="shared" si="89"/>
        <v>-5173561444.5300808</v>
      </c>
      <c r="BC191">
        <f>$BB$8*'SIP CALCULATOR'!$E$48/100</f>
        <v>13148944.405985834</v>
      </c>
      <c r="BD191" s="110">
        <f t="shared" si="90"/>
        <v>-43222586.574467219</v>
      </c>
      <c r="BF191" s="110">
        <f t="shared" si="87"/>
        <v>-2920101741.5256863</v>
      </c>
      <c r="BG191" t="str">
        <f t="shared" si="88"/>
        <v>-</v>
      </c>
      <c r="BI191" t="str">
        <f t="shared" si="85"/>
        <v>-</v>
      </c>
      <c r="BL191">
        <f t="shared" si="77"/>
        <v>188</v>
      </c>
      <c r="BM191" s="110">
        <f t="shared" si="78"/>
        <v>24016745.901826572</v>
      </c>
      <c r="BO191">
        <f>('SIP CALCULATOR'!$D$32/12)/100</f>
        <v>5.0000000000000001E-3</v>
      </c>
      <c r="BP191">
        <f t="shared" si="79"/>
        <v>225757.41147716978</v>
      </c>
      <c r="BQ191" s="110">
        <f t="shared" si="80"/>
        <v>24242503.313303743</v>
      </c>
    </row>
    <row r="192" spans="14:69" x14ac:dyDescent="0.3">
      <c r="N192">
        <f t="shared" si="70"/>
        <v>191</v>
      </c>
      <c r="O192" s="48">
        <f t="shared" si="91"/>
        <v>30582940343058.254</v>
      </c>
      <c r="P192" s="3">
        <f t="shared" si="99"/>
        <v>1434890700000</v>
      </c>
      <c r="Q192">
        <f t="shared" si="71"/>
        <v>24393141300000</v>
      </c>
      <c r="AD192" s="50">
        <f>$M$2*(((1+'Main Backend Calculation'!$M$4)^('Main Backend Calculation'!AH192)-1)/'Main Backend Calculation'!$M$4)*(1+$M$4)</f>
        <v>173741359.85273105</v>
      </c>
      <c r="AF192">
        <f t="shared" si="100"/>
        <v>17929113721920.859</v>
      </c>
      <c r="AH192">
        <f t="shared" si="72"/>
        <v>191</v>
      </c>
      <c r="AI192" s="60">
        <f t="shared" si="69"/>
        <v>17929287463280.711</v>
      </c>
      <c r="AK192">
        <v>312</v>
      </c>
      <c r="AM192" s="36">
        <f>IF('SIP CALCULATOR'!$E$6&gt;'Main Backend Calculation'!AM191,AM191+1,"")</f>
        <v>190</v>
      </c>
      <c r="AN192">
        <f t="shared" si="76"/>
        <v>180195102.05641553</v>
      </c>
      <c r="AO192" s="49">
        <f t="shared" si="73"/>
        <v>3309507.0918429615</v>
      </c>
      <c r="AP192" s="49">
        <f t="shared" si="74"/>
        <v>183504609.14825848</v>
      </c>
      <c r="AQ192" s="66">
        <f>IF(AM192="","",('SIP CALCULATOR'!$E$7/12)*100)</f>
        <v>1.8366243333333334</v>
      </c>
      <c r="AR192" s="62">
        <f>IF(AM192="","",ROUND(IF(((AM192-1)/12)=0,'SIP CALCULATOR'!$E$4,IF(INT(((AM192-1)/12))-((AM192-1)/12)=0,AR191+('SIP CALCULATOR'!$E$5/100)*AR191,AR191)),2))</f>
        <v>134586.82999999999</v>
      </c>
      <c r="AS192">
        <f t="shared" si="75"/>
        <v>22097968.219999984</v>
      </c>
      <c r="AY192">
        <f t="shared" si="83"/>
        <v>185</v>
      </c>
      <c r="AZ192">
        <f t="shared" si="84"/>
        <v>0</v>
      </c>
      <c r="BA192">
        <f t="shared" si="98"/>
        <v>185</v>
      </c>
      <c r="BB192" s="110">
        <f t="shared" si="89"/>
        <v>-5229932975.5105343</v>
      </c>
      <c r="BC192">
        <f>$BB$8*'SIP CALCULATOR'!$E$48/100</f>
        <v>13148944.405985834</v>
      </c>
      <c r="BD192" s="110">
        <f t="shared" si="90"/>
        <v>-43692349.332637675</v>
      </c>
      <c r="BF192" s="110">
        <f t="shared" si="87"/>
        <v>-2963794090.8583241</v>
      </c>
      <c r="BG192" t="str">
        <f t="shared" si="88"/>
        <v>-</v>
      </c>
      <c r="BI192" t="str">
        <f t="shared" si="85"/>
        <v>-</v>
      </c>
      <c r="BL192">
        <f t="shared" si="77"/>
        <v>189</v>
      </c>
      <c r="BM192" s="110">
        <f t="shared" si="78"/>
        <v>24242503.313303743</v>
      </c>
      <c r="BO192">
        <f>('SIP CALCULATOR'!$D$32/12)/100</f>
        <v>5.0000000000000001E-3</v>
      </c>
      <c r="BP192">
        <f t="shared" si="79"/>
        <v>229091.65631072037</v>
      </c>
      <c r="BQ192" s="110">
        <f t="shared" si="80"/>
        <v>24471594.969614461</v>
      </c>
    </row>
    <row r="193" spans="14:69" x14ac:dyDescent="0.3">
      <c r="N193">
        <f t="shared" si="70"/>
        <v>192</v>
      </c>
      <c r="O193" s="48">
        <f t="shared" si="91"/>
        <v>32579524767247.68</v>
      </c>
      <c r="P193" s="3">
        <f t="shared" si="99"/>
        <v>1434890700000</v>
      </c>
      <c r="Q193">
        <f t="shared" si="71"/>
        <v>25828032000000</v>
      </c>
      <c r="AD193" s="50">
        <f>$M$2*(((1+'Main Backend Calculation'!$M$4)^('Main Backend Calculation'!AH193)-1)/'Main Backend Calculation'!$M$4)*(1+$M$4)</f>
        <v>177034172.56918392</v>
      </c>
      <c r="AF193">
        <f t="shared" si="100"/>
        <v>17929113721920.859</v>
      </c>
      <c r="AH193">
        <f t="shared" si="72"/>
        <v>192</v>
      </c>
      <c r="AI193" s="60">
        <f t="shared" si="69"/>
        <v>17929290756093.43</v>
      </c>
      <c r="AK193">
        <v>324</v>
      </c>
      <c r="AM193" s="36">
        <f>IF('SIP CALCULATOR'!$E$6&gt;'Main Backend Calculation'!AM192,AM192+1,"")</f>
        <v>191</v>
      </c>
      <c r="AN193">
        <f t="shared" si="76"/>
        <v>183639195.97825849</v>
      </c>
      <c r="AO193" s="49">
        <f t="shared" si="73"/>
        <v>3372762.1588743837</v>
      </c>
      <c r="AP193" s="49">
        <f t="shared" si="74"/>
        <v>187011958.13713288</v>
      </c>
      <c r="AQ193" s="66">
        <f>IF(AM193="","",('SIP CALCULATOR'!$E$7/12)*100)</f>
        <v>1.8366243333333334</v>
      </c>
      <c r="AR193" s="62">
        <f>IF(AM193="","",ROUND(IF(((AM193-1)/12)=0,'SIP CALCULATOR'!$E$4,IF(INT(((AM193-1)/12))-((AM193-1)/12)=0,AR192+('SIP CALCULATOR'!$E$5/100)*AR192,AR192)),2))</f>
        <v>134586.82999999999</v>
      </c>
      <c r="AS193">
        <f t="shared" si="75"/>
        <v>22232555.049999982</v>
      </c>
      <c r="AY193">
        <f t="shared" si="83"/>
        <v>186</v>
      </c>
      <c r="AZ193">
        <f t="shared" si="84"/>
        <v>0</v>
      </c>
      <c r="BA193">
        <f t="shared" si="98"/>
        <v>186</v>
      </c>
      <c r="BB193" s="110">
        <f t="shared" si="89"/>
        <v>-5286774269.2491579</v>
      </c>
      <c r="BC193">
        <f>$BB$8*'SIP CALCULATOR'!$E$48/100</f>
        <v>13148944.405985834</v>
      </c>
      <c r="BD193" s="110">
        <f t="shared" si="90"/>
        <v>-44166026.780459538</v>
      </c>
      <c r="BF193" s="110">
        <f t="shared" si="87"/>
        <v>-3007960117.6387835</v>
      </c>
      <c r="BG193" t="str">
        <f t="shared" si="88"/>
        <v>-</v>
      </c>
      <c r="BI193" t="str">
        <f t="shared" si="85"/>
        <v>-</v>
      </c>
      <c r="BL193">
        <f t="shared" si="77"/>
        <v>190</v>
      </c>
      <c r="BM193" s="110">
        <f t="shared" si="78"/>
        <v>24471594.969614461</v>
      </c>
      <c r="BO193">
        <f>('SIP CALCULATOR'!$D$32/12)/100</f>
        <v>5.0000000000000001E-3</v>
      </c>
      <c r="BP193">
        <f t="shared" si="79"/>
        <v>232480.15221133738</v>
      </c>
      <c r="BQ193" s="110">
        <f t="shared" si="80"/>
        <v>24704075.121825799</v>
      </c>
    </row>
    <row r="194" spans="14:69" x14ac:dyDescent="0.3">
      <c r="N194">
        <f t="shared" si="70"/>
        <v>193</v>
      </c>
      <c r="O194" s="48">
        <f t="shared" si="91"/>
        <v>37482560346807.313</v>
      </c>
      <c r="P194" s="3">
        <f>$P$193+($P$193*$M$5)</f>
        <v>4304672100000</v>
      </c>
      <c r="Q194">
        <f t="shared" si="71"/>
        <v>30132704100000</v>
      </c>
      <c r="AD194" s="50">
        <f>$M$2*(((1+'Main Backend Calculation'!$M$4)^('Main Backend Calculation'!AH194)-1)/'Main Backend Calculation'!$M$4)*(1+$M$4)</f>
        <v>180387461.8852382</v>
      </c>
      <c r="AF194">
        <f>$AK$18*(((1+$M$4)^($AH$18)-1)/$AC$3)*(1+$AC$3)</f>
        <v>57697701065371.875</v>
      </c>
      <c r="AH194">
        <f t="shared" si="72"/>
        <v>193</v>
      </c>
      <c r="AI194" s="60">
        <f t="shared" si="69"/>
        <v>57697881452833.758</v>
      </c>
      <c r="AK194">
        <v>336</v>
      </c>
      <c r="AM194" s="36">
        <f>IF('SIP CALCULATOR'!$E$6&gt;'Main Backend Calculation'!AM193,AM193+1,"")</f>
        <v>192</v>
      </c>
      <c r="AN194">
        <f t="shared" si="76"/>
        <v>187146544.9671329</v>
      </c>
      <c r="AO194" s="49">
        <f t="shared" si="73"/>
        <v>3437178.9838589714</v>
      </c>
      <c r="AP194" s="49">
        <f t="shared" si="74"/>
        <v>190583723.95099187</v>
      </c>
      <c r="AQ194" s="66">
        <f>IF(AM194="","",('SIP CALCULATOR'!$E$7/12)*100)</f>
        <v>1.8366243333333334</v>
      </c>
      <c r="AR194" s="62">
        <f>IF(AM194="","",ROUND(IF(((AM194-1)/12)=0,'SIP CALCULATOR'!$E$4,IF(INT(((AM194-1)/12))-((AM194-1)/12)=0,AR193+('SIP CALCULATOR'!$E$5/100)*AR193,AR193)),2))</f>
        <v>134586.82999999999</v>
      </c>
      <c r="AS194">
        <f t="shared" si="75"/>
        <v>22367141.87999998</v>
      </c>
      <c r="AY194">
        <f t="shared" si="83"/>
        <v>187</v>
      </c>
      <c r="AZ194">
        <f t="shared" si="84"/>
        <v>0</v>
      </c>
      <c r="BA194">
        <f t="shared" si="98"/>
        <v>187</v>
      </c>
      <c r="BB194" s="110">
        <f t="shared" si="89"/>
        <v>-5344089240.4356031</v>
      </c>
      <c r="BC194">
        <f>$BB$8*'SIP CALCULATOR'!$E$48/100</f>
        <v>13148944.405985834</v>
      </c>
      <c r="BD194" s="110">
        <f t="shared" si="90"/>
        <v>-44643651.540346578</v>
      </c>
      <c r="BF194" s="110">
        <f t="shared" si="87"/>
        <v>-3052603769.1791301</v>
      </c>
      <c r="BG194" t="str">
        <f t="shared" si="88"/>
        <v>-</v>
      </c>
      <c r="BI194" t="str">
        <f t="shared" si="85"/>
        <v>-</v>
      </c>
      <c r="BL194">
        <f t="shared" si="77"/>
        <v>191</v>
      </c>
      <c r="BM194" s="110">
        <f t="shared" si="78"/>
        <v>24704075.121825799</v>
      </c>
      <c r="BO194">
        <f>('SIP CALCULATOR'!$D$32/12)/100</f>
        <v>5.0000000000000001E-3</v>
      </c>
      <c r="BP194">
        <f t="shared" si="79"/>
        <v>235923.9174134364</v>
      </c>
      <c r="BQ194" s="110">
        <f t="shared" si="80"/>
        <v>24939999.039239235</v>
      </c>
    </row>
    <row r="195" spans="14:69" x14ac:dyDescent="0.3">
      <c r="N195">
        <f t="shared" si="70"/>
        <v>194</v>
      </c>
      <c r="O195" s="48">
        <f t="shared" si="91"/>
        <v>42475646270893.125</v>
      </c>
      <c r="P195" s="3">
        <f t="shared" ref="P195:P204" si="101">$P$193+($P$193*$M$5)</f>
        <v>4304672100000</v>
      </c>
      <c r="Q195">
        <f t="shared" si="71"/>
        <v>34437376200000</v>
      </c>
      <c r="AD195" s="50">
        <f>$M$2*(((1+'Main Backend Calculation'!$M$4)^('Main Backend Calculation'!AH195)-1)/'Main Backend Calculation'!$M$4)*(1+$M$4)</f>
        <v>183802338.52883825</v>
      </c>
      <c r="AF195">
        <f t="shared" ref="AF195:AF205" si="102">$AK$18*(((1+$M$4)^($AH$18)-1)/$AC$3)*(1+$AC$3)</f>
        <v>57697701065371.875</v>
      </c>
      <c r="AH195">
        <f t="shared" si="72"/>
        <v>194</v>
      </c>
      <c r="AI195" s="60">
        <f t="shared" ref="AI195:AI258" si="103">AD195+AF195</f>
        <v>57697884867710.406</v>
      </c>
      <c r="AK195">
        <v>348</v>
      </c>
      <c r="AM195" s="36">
        <f>IF('SIP CALCULATOR'!$E$6&gt;'Main Backend Calculation'!AM194,AM194+1,"")</f>
        <v>193</v>
      </c>
      <c r="AN195">
        <f t="shared" si="76"/>
        <v>190721002.52099186</v>
      </c>
      <c r="AO195" s="49">
        <f t="shared" si="73"/>
        <v>3502828.3410778171</v>
      </c>
      <c r="AP195" s="49">
        <f t="shared" si="74"/>
        <v>194223830.86206967</v>
      </c>
      <c r="AQ195" s="66">
        <f>IF(AM195="","",('SIP CALCULATOR'!$E$7/12)*100)</f>
        <v>1.8366243333333334</v>
      </c>
      <c r="AR195" s="62">
        <f>IF(AM195="","",ROUND(IF(((AM195-1)/12)=0,'SIP CALCULATOR'!$E$4,IF(INT(((AM195-1)/12))-((AM195-1)/12)=0,AR194+('SIP CALCULATOR'!$E$5/100)*AR194,AR194)),2))</f>
        <v>137278.57</v>
      </c>
      <c r="AS195">
        <f t="shared" si="75"/>
        <v>22504420.449999981</v>
      </c>
      <c r="AY195">
        <f t="shared" si="83"/>
        <v>188</v>
      </c>
      <c r="AZ195">
        <f t="shared" si="84"/>
        <v>0</v>
      </c>
      <c r="BA195">
        <f t="shared" si="98"/>
        <v>188</v>
      </c>
      <c r="BB195" s="110">
        <f t="shared" si="89"/>
        <v>-5401881836.3819351</v>
      </c>
      <c r="BC195">
        <f>$BB$8*'SIP CALCULATOR'!$E$48/100</f>
        <v>13148944.405985834</v>
      </c>
      <c r="BD195" s="110">
        <f t="shared" si="90"/>
        <v>-45125256.50656601</v>
      </c>
      <c r="BF195" s="110">
        <f t="shared" si="87"/>
        <v>-3097729025.6856961</v>
      </c>
      <c r="BG195" t="str">
        <f t="shared" si="88"/>
        <v>-</v>
      </c>
      <c r="BI195" t="str">
        <f t="shared" si="85"/>
        <v>-</v>
      </c>
      <c r="BL195">
        <f t="shared" si="77"/>
        <v>192</v>
      </c>
      <c r="BM195" s="110">
        <f t="shared" si="78"/>
        <v>24939999.039239235</v>
      </c>
      <c r="BO195">
        <f>('SIP CALCULATOR'!$D$32/12)/100</f>
        <v>5.0000000000000001E-3</v>
      </c>
      <c r="BP195">
        <f t="shared" si="79"/>
        <v>239423.99077669665</v>
      </c>
      <c r="BQ195" s="110">
        <f t="shared" si="80"/>
        <v>25179423.030015931</v>
      </c>
    </row>
    <row r="196" spans="14:69" x14ac:dyDescent="0.3">
      <c r="N196">
        <f t="shared" ref="N196:N259" si="104">N195+1</f>
        <v>195</v>
      </c>
      <c r="O196" s="48">
        <f t="shared" si="91"/>
        <v>47560436426044.938</v>
      </c>
      <c r="P196" s="3">
        <f t="shared" si="101"/>
        <v>4304672100000</v>
      </c>
      <c r="Q196">
        <f t="shared" ref="Q196:Q259" si="105">Q195+P196</f>
        <v>38742048300000</v>
      </c>
      <c r="AD196" s="50">
        <f>$M$2*(((1+'Main Backend Calculation'!$M$4)^('Main Backend Calculation'!AH196)-1)/'Main Backend Calculation'!$M$4)*(1+$M$4)</f>
        <v>187279933.62782791</v>
      </c>
      <c r="AF196">
        <f t="shared" si="102"/>
        <v>57697701065371.875</v>
      </c>
      <c r="AH196">
        <f t="shared" ref="AH196:AH259" si="106">AH195+1</f>
        <v>195</v>
      </c>
      <c r="AI196" s="60">
        <f t="shared" si="103"/>
        <v>57697888345305.5</v>
      </c>
      <c r="AK196">
        <v>360</v>
      </c>
      <c r="AM196" s="36">
        <f>IF('SIP CALCULATOR'!$E$6&gt;'Main Backend Calculation'!AM195,AM195+1,"")</f>
        <v>194</v>
      </c>
      <c r="AN196">
        <f t="shared" si="76"/>
        <v>194361109.43206966</v>
      </c>
      <c r="AO196" s="49">
        <f t="shared" si="73"/>
        <v>3569683.4303660202</v>
      </c>
      <c r="AP196" s="49">
        <f t="shared" si="74"/>
        <v>197930792.86243567</v>
      </c>
      <c r="AQ196" s="66">
        <f>IF(AM196="","",('SIP CALCULATOR'!$E$7/12)*100)</f>
        <v>1.8366243333333334</v>
      </c>
      <c r="AR196" s="62">
        <f>IF(AM196="","",ROUND(IF(((AM196-1)/12)=0,'SIP CALCULATOR'!$E$4,IF(INT(((AM196-1)/12))-((AM196-1)/12)=0,AR195+('SIP CALCULATOR'!$E$5/100)*AR195,AR195)),2))</f>
        <v>137278.57</v>
      </c>
      <c r="AS196">
        <f t="shared" si="75"/>
        <v>22641699.019999981</v>
      </c>
      <c r="AY196">
        <f t="shared" si="83"/>
        <v>189</v>
      </c>
      <c r="AZ196">
        <f t="shared" si="84"/>
        <v>0</v>
      </c>
      <c r="BA196">
        <f t="shared" si="98"/>
        <v>189</v>
      </c>
      <c r="BB196" s="110">
        <f t="shared" si="89"/>
        <v>-5460156037.294487</v>
      </c>
      <c r="BC196">
        <f>$BB$8*'SIP CALCULATOR'!$E$48/100</f>
        <v>13148944.405985834</v>
      </c>
      <c r="BD196" s="110">
        <f t="shared" si="90"/>
        <v>-45610874.847503938</v>
      </c>
      <c r="BF196" s="110">
        <f t="shared" si="87"/>
        <v>-3143339900.5332003</v>
      </c>
      <c r="BG196" t="str">
        <f t="shared" si="88"/>
        <v>-</v>
      </c>
      <c r="BI196" t="str">
        <f t="shared" si="85"/>
        <v>-</v>
      </c>
      <c r="BL196">
        <f t="shared" si="77"/>
        <v>193</v>
      </c>
      <c r="BM196" s="110">
        <f t="shared" si="78"/>
        <v>25179423.030015931</v>
      </c>
      <c r="BO196">
        <f>('SIP CALCULATOR'!$D$32/12)/100</f>
        <v>5.0000000000000001E-3</v>
      </c>
      <c r="BP196">
        <f t="shared" si="79"/>
        <v>242981.43223965372</v>
      </c>
      <c r="BQ196" s="110">
        <f t="shared" si="80"/>
        <v>25422404.462255586</v>
      </c>
    </row>
    <row r="197" spans="14:69" x14ac:dyDescent="0.3">
      <c r="N197">
        <f t="shared" si="104"/>
        <v>196</v>
      </c>
      <c r="O197" s="48">
        <f t="shared" si="91"/>
        <v>52738615074485.211</v>
      </c>
      <c r="P197" s="3">
        <f t="shared" si="101"/>
        <v>4304672100000</v>
      </c>
      <c r="Q197">
        <f t="shared" si="105"/>
        <v>43046720400000</v>
      </c>
      <c r="AD197" s="50">
        <f>$M$2*(((1+'Main Backend Calculation'!$M$4)^('Main Backend Calculation'!AH197)-1)/'Main Backend Calculation'!$M$4)*(1+$M$4)</f>
        <v>190821399.08462048</v>
      </c>
      <c r="AF197">
        <f t="shared" si="102"/>
        <v>57697701065371.875</v>
      </c>
      <c r="AH197">
        <f t="shared" si="106"/>
        <v>196</v>
      </c>
      <c r="AI197" s="60">
        <f t="shared" si="103"/>
        <v>57697891886770.961</v>
      </c>
      <c r="AK197">
        <v>372</v>
      </c>
      <c r="AM197" s="36">
        <f>IF('SIP CALCULATOR'!$E$6&gt;'Main Backend Calculation'!AM196,AM196+1,"")</f>
        <v>195</v>
      </c>
      <c r="AN197">
        <f t="shared" si="76"/>
        <v>198068071.43243566</v>
      </c>
      <c r="AO197" s="49">
        <f t="shared" ref="AO197:AO260" si="107">IF(AM197="","",AN197*AQ197/100)</f>
        <v>3637766.3964921623</v>
      </c>
      <c r="AP197" s="49">
        <f t="shared" ref="AP197:AP260" si="108">IF(AM197="","",AN197+AO197)</f>
        <v>201705837.82892781</v>
      </c>
      <c r="AQ197" s="66">
        <f>IF(AM197="","",('SIP CALCULATOR'!$E$7/12)*100)</f>
        <v>1.8366243333333334</v>
      </c>
      <c r="AR197" s="62">
        <f>IF(AM197="","",ROUND(IF(((AM197-1)/12)=0,'SIP CALCULATOR'!$E$4,IF(INT(((AM197-1)/12))-((AM197-1)/12)=0,AR196+('SIP CALCULATOR'!$E$5/100)*AR196,AR196)),2))</f>
        <v>137278.57</v>
      </c>
      <c r="AS197">
        <f t="shared" ref="AS197:AS260" si="109">AS196+AR197</f>
        <v>22778977.589999981</v>
      </c>
      <c r="AY197">
        <f t="shared" si="83"/>
        <v>190</v>
      </c>
      <c r="AZ197">
        <f t="shared" si="84"/>
        <v>0</v>
      </c>
      <c r="BA197">
        <f t="shared" si="98"/>
        <v>190</v>
      </c>
      <c r="BB197" s="110">
        <f t="shared" si="89"/>
        <v>-5518915856.5479765</v>
      </c>
      <c r="BC197">
        <f>$BB$8*'SIP CALCULATOR'!$E$48/100</f>
        <v>13148944.405985834</v>
      </c>
      <c r="BD197" s="110">
        <f t="shared" si="90"/>
        <v>-46100540.007949688</v>
      </c>
      <c r="BF197" s="110">
        <f t="shared" si="87"/>
        <v>-3189440440.5411501</v>
      </c>
      <c r="BG197" t="str">
        <f t="shared" si="88"/>
        <v>-</v>
      </c>
      <c r="BI197" t="str">
        <f t="shared" si="85"/>
        <v>-</v>
      </c>
      <c r="BL197">
        <f t="shared" si="77"/>
        <v>194</v>
      </c>
      <c r="BM197" s="110">
        <f t="shared" si="78"/>
        <v>25422404.462255586</v>
      </c>
      <c r="BO197">
        <f>('SIP CALCULATOR'!$D$32/12)/100</f>
        <v>5.0000000000000001E-3</v>
      </c>
      <c r="BP197">
        <f t="shared" si="79"/>
        <v>246597.3232838792</v>
      </c>
      <c r="BQ197" s="110">
        <f t="shared" si="80"/>
        <v>25669001.785539467</v>
      </c>
    </row>
    <row r="198" spans="14:69" x14ac:dyDescent="0.3">
      <c r="N198">
        <f t="shared" si="104"/>
        <v>197</v>
      </c>
      <c r="O198" s="48">
        <f t="shared" si="91"/>
        <v>58011897412006.211</v>
      </c>
      <c r="P198" s="3">
        <f t="shared" si="101"/>
        <v>4304672100000</v>
      </c>
      <c r="Q198">
        <f t="shared" si="105"/>
        <v>47351392500000</v>
      </c>
      <c r="AD198" s="50">
        <f>$M$2*(((1+'Main Backend Calculation'!$M$4)^('Main Backend Calculation'!AH198)-1)/'Main Backend Calculation'!$M$4)*(1+$M$4)</f>
        <v>194427907.95774904</v>
      </c>
      <c r="AF198">
        <f t="shared" si="102"/>
        <v>57697701065371.875</v>
      </c>
      <c r="AH198">
        <f t="shared" si="106"/>
        <v>197</v>
      </c>
      <c r="AI198" s="60">
        <f t="shared" si="103"/>
        <v>57697895493279.836</v>
      </c>
      <c r="AK198">
        <v>384</v>
      </c>
      <c r="AM198" s="36">
        <f>IF('SIP CALCULATOR'!$E$6&gt;'Main Backend Calculation'!AM197,AM197+1,"")</f>
        <v>196</v>
      </c>
      <c r="AN198">
        <f t="shared" ref="AN198:AN261" si="110">IF(AM197="","",AP197+AR198)</f>
        <v>201843116.39892781</v>
      </c>
      <c r="AO198" s="49">
        <f t="shared" si="107"/>
        <v>3707099.7909410321</v>
      </c>
      <c r="AP198" s="49">
        <f t="shared" si="108"/>
        <v>205550216.18986884</v>
      </c>
      <c r="AQ198" s="66">
        <f>IF(AM198="","",('SIP CALCULATOR'!$E$7/12)*100)</f>
        <v>1.8366243333333334</v>
      </c>
      <c r="AR198" s="62">
        <f>IF(AM198="","",ROUND(IF(((AM198-1)/12)=0,'SIP CALCULATOR'!$E$4,IF(INT(((AM198-1)/12))-((AM198-1)/12)=0,AR197+('SIP CALCULATOR'!$E$5/100)*AR197,AR197)),2))</f>
        <v>137278.57</v>
      </c>
      <c r="AS198">
        <f t="shared" si="109"/>
        <v>22916256.159999982</v>
      </c>
      <c r="AY198">
        <f t="shared" si="83"/>
        <v>191</v>
      </c>
      <c r="AZ198">
        <f t="shared" si="84"/>
        <v>0</v>
      </c>
      <c r="BA198">
        <f t="shared" si="98"/>
        <v>191</v>
      </c>
      <c r="BB198" s="110">
        <f t="shared" si="89"/>
        <v>-5578165340.9619122</v>
      </c>
      <c r="BC198">
        <f>$BB$8*'SIP CALCULATOR'!$E$48/100</f>
        <v>13148944.405985834</v>
      </c>
      <c r="BD198" s="110">
        <f t="shared" si="90"/>
        <v>-46594285.711399153</v>
      </c>
      <c r="BF198" s="110">
        <f t="shared" si="87"/>
        <v>-3236034726.2525492</v>
      </c>
      <c r="BG198" t="str">
        <f t="shared" si="88"/>
        <v>-</v>
      </c>
      <c r="BI198" t="str">
        <f t="shared" si="85"/>
        <v>-</v>
      </c>
      <c r="BL198">
        <f t="shared" ref="BL198:BL261" si="111">BL197+1</f>
        <v>195</v>
      </c>
      <c r="BM198" s="110">
        <f t="shared" ref="BM198:BM261" si="112">BQ197</f>
        <v>25669001.785539467</v>
      </c>
      <c r="BO198">
        <f>('SIP CALCULATOR'!$D$32/12)/100</f>
        <v>5.0000000000000001E-3</v>
      </c>
      <c r="BP198">
        <f t="shared" ref="BP198:BP261" si="113">(BM198*BO198*BL198)/100</f>
        <v>250272.76740900977</v>
      </c>
      <c r="BQ198" s="110">
        <f t="shared" ref="BQ198:BQ261" si="114">BM198+BP198</f>
        <v>25919274.552948475</v>
      </c>
    </row>
    <row r="199" spans="14:69" x14ac:dyDescent="0.3">
      <c r="N199">
        <f t="shared" si="104"/>
        <v>198</v>
      </c>
      <c r="O199" s="48">
        <f t="shared" si="91"/>
        <v>63382030136103.484</v>
      </c>
      <c r="P199" s="3">
        <f t="shared" si="101"/>
        <v>4304672100000</v>
      </c>
      <c r="Q199">
        <f t="shared" si="105"/>
        <v>51656064600000</v>
      </c>
      <c r="AD199" s="50">
        <f>$M$2*(((1+'Main Backend Calculation'!$M$4)^('Main Backend Calculation'!AH199)-1)/'Main Backend Calculation'!$M$4)*(1+$M$4)</f>
        <v>198100654.85042539</v>
      </c>
      <c r="AF199">
        <f t="shared" si="102"/>
        <v>57697701065371.875</v>
      </c>
      <c r="AH199">
        <f t="shared" si="106"/>
        <v>198</v>
      </c>
      <c r="AI199" s="60">
        <f t="shared" si="103"/>
        <v>57697899166026.727</v>
      </c>
      <c r="AK199">
        <v>396</v>
      </c>
      <c r="AM199" s="36">
        <f>IF('SIP CALCULATOR'!$E$6&gt;'Main Backend Calculation'!AM198,AM198+1,"")</f>
        <v>197</v>
      </c>
      <c r="AN199">
        <f t="shared" si="110"/>
        <v>205687494.75986883</v>
      </c>
      <c r="AO199" s="49">
        <f t="shared" si="107"/>
        <v>3777706.5793834757</v>
      </c>
      <c r="AP199" s="49">
        <f t="shared" si="108"/>
        <v>209465201.33925229</v>
      </c>
      <c r="AQ199" s="66">
        <f>IF(AM199="","",('SIP CALCULATOR'!$E$7/12)*100)</f>
        <v>1.8366243333333334</v>
      </c>
      <c r="AR199" s="62">
        <f>IF(AM199="","",ROUND(IF(((AM199-1)/12)=0,'SIP CALCULATOR'!$E$4,IF(INT(((AM199-1)/12))-((AM199-1)/12)=0,AR198+('SIP CALCULATOR'!$E$5/100)*AR198,AR198)),2))</f>
        <v>137278.57</v>
      </c>
      <c r="AS199">
        <f t="shared" si="109"/>
        <v>23053534.729999982</v>
      </c>
      <c r="AY199">
        <f t="shared" si="83"/>
        <v>192</v>
      </c>
      <c r="AZ199">
        <f t="shared" si="84"/>
        <v>0</v>
      </c>
      <c r="BA199">
        <f t="shared" si="98"/>
        <v>192</v>
      </c>
      <c r="BB199" s="110">
        <f t="shared" si="89"/>
        <v>-5637908571.0792971</v>
      </c>
      <c r="BC199">
        <f>$BB$8*'SIP CALCULATOR'!$E$48/100</f>
        <v>13148944.405985834</v>
      </c>
      <c r="BD199" s="110">
        <f t="shared" si="90"/>
        <v>-47092145.962377355</v>
      </c>
      <c r="BF199" s="110">
        <f t="shared" si="87"/>
        <v>-3283126872.2149267</v>
      </c>
      <c r="BG199" t="str">
        <f t="shared" si="88"/>
        <v>-</v>
      </c>
      <c r="BI199" t="str">
        <f t="shared" si="85"/>
        <v>-</v>
      </c>
      <c r="BL199">
        <f t="shared" si="111"/>
        <v>196</v>
      </c>
      <c r="BM199" s="110">
        <f t="shared" si="112"/>
        <v>25919274.552948475</v>
      </c>
      <c r="BO199">
        <f>('SIP CALCULATOR'!$D$32/12)/100</f>
        <v>5.0000000000000001E-3</v>
      </c>
      <c r="BP199">
        <f t="shared" si="113"/>
        <v>254008.89061889506</v>
      </c>
      <c r="BQ199" s="110">
        <f t="shared" si="114"/>
        <v>26173283.443567369</v>
      </c>
    </row>
    <row r="200" spans="14:69" x14ac:dyDescent="0.3">
      <c r="N200">
        <f t="shared" si="104"/>
        <v>199</v>
      </c>
      <c r="O200" s="48">
        <f t="shared" si="91"/>
        <v>68850792024543.828</v>
      </c>
      <c r="P200" s="3">
        <f t="shared" si="101"/>
        <v>4304672100000</v>
      </c>
      <c r="Q200">
        <f t="shared" si="105"/>
        <v>55960736700000</v>
      </c>
      <c r="AD200" s="50">
        <f>$M$2*(((1+'Main Backend Calculation'!$M$4)^('Main Backend Calculation'!AH200)-1)/'Main Backend Calculation'!$M$4)*(1+$M$4)</f>
        <v>201840856.3062343</v>
      </c>
      <c r="AF200">
        <f t="shared" si="102"/>
        <v>57697701065371.875</v>
      </c>
      <c r="AH200">
        <f t="shared" si="106"/>
        <v>199</v>
      </c>
      <c r="AI200" s="60">
        <f t="shared" si="103"/>
        <v>57697902906228.18</v>
      </c>
      <c r="AK200">
        <v>408</v>
      </c>
      <c r="AM200" s="36">
        <f>IF('SIP CALCULATOR'!$E$6&gt;'Main Backend Calculation'!AM199,AM199+1,"")</f>
        <v>198</v>
      </c>
      <c r="AN200">
        <f t="shared" si="110"/>
        <v>209602479.90925229</v>
      </c>
      <c r="AO200" s="49">
        <f t="shared" si="107"/>
        <v>3849610.1492834389</v>
      </c>
      <c r="AP200" s="49">
        <f t="shared" si="108"/>
        <v>213452090.05853572</v>
      </c>
      <c r="AQ200" s="66">
        <f>IF(AM200="","",('SIP CALCULATOR'!$E$7/12)*100)</f>
        <v>1.8366243333333334</v>
      </c>
      <c r="AR200" s="62">
        <f>IF(AM200="","",ROUND(IF(((AM200-1)/12)=0,'SIP CALCULATOR'!$E$4,IF(INT(((AM200-1)/12))-((AM200-1)/12)=0,AR199+('SIP CALCULATOR'!$E$5/100)*AR199,AR199)),2))</f>
        <v>137278.57</v>
      </c>
      <c r="AS200">
        <f t="shared" si="109"/>
        <v>23190813.299999982</v>
      </c>
      <c r="AY200">
        <f t="shared" si="83"/>
        <v>193</v>
      </c>
      <c r="AZ200">
        <f t="shared" si="84"/>
        <v>0</v>
      </c>
      <c r="BA200">
        <f t="shared" si="98"/>
        <v>193</v>
      </c>
      <c r="BB200" s="110">
        <f t="shared" si="89"/>
        <v>-5698149661.4476604</v>
      </c>
      <c r="BC200">
        <f>$BB$8*'SIP CALCULATOR'!$E$48/100</f>
        <v>13148944.405985834</v>
      </c>
      <c r="BD200" s="110">
        <f t="shared" si="90"/>
        <v>-47594155.048780382</v>
      </c>
      <c r="BF200" s="110">
        <f t="shared" si="87"/>
        <v>-3330721027.2637072</v>
      </c>
      <c r="BG200" t="str">
        <f t="shared" si="88"/>
        <v>-</v>
      </c>
      <c r="BI200" t="str">
        <f t="shared" si="85"/>
        <v>-</v>
      </c>
      <c r="BL200">
        <f t="shared" si="111"/>
        <v>197</v>
      </c>
      <c r="BM200" s="110">
        <f t="shared" si="112"/>
        <v>26173283.443567369</v>
      </c>
      <c r="BO200">
        <f>('SIP CALCULATOR'!$D$32/12)/100</f>
        <v>5.0000000000000001E-3</v>
      </c>
      <c r="BP200">
        <f t="shared" si="113"/>
        <v>257806.84191913859</v>
      </c>
      <c r="BQ200" s="110">
        <f t="shared" si="114"/>
        <v>26431090.285486508</v>
      </c>
    </row>
    <row r="201" spans="14:69" x14ac:dyDescent="0.3">
      <c r="N201">
        <f t="shared" si="104"/>
        <v>200</v>
      </c>
      <c r="O201" s="48">
        <f t="shared" si="91"/>
        <v>74419994524559.328</v>
      </c>
      <c r="P201" s="3">
        <f t="shared" si="101"/>
        <v>4304672100000</v>
      </c>
      <c r="Q201">
        <f t="shared" si="105"/>
        <v>60265408800000</v>
      </c>
      <c r="AD201" s="50">
        <f>$M$2*(((1+'Main Backend Calculation'!$M$4)^('Main Backend Calculation'!AH201)-1)/'Main Backend Calculation'!$M$4)*(1+$M$4)</f>
        <v>205649751.21209633</v>
      </c>
      <c r="AF201">
        <f t="shared" si="102"/>
        <v>57697701065371.875</v>
      </c>
      <c r="AH201">
        <f t="shared" si="106"/>
        <v>200</v>
      </c>
      <c r="AI201" s="60">
        <f t="shared" si="103"/>
        <v>57697906715123.086</v>
      </c>
      <c r="AK201">
        <v>420</v>
      </c>
      <c r="AM201" s="36">
        <f>IF('SIP CALCULATOR'!$E$6&gt;'Main Backend Calculation'!AM200,AM200+1,"")</f>
        <v>199</v>
      </c>
      <c r="AN201">
        <f t="shared" si="110"/>
        <v>213589368.62853572</v>
      </c>
      <c r="AO201" s="49">
        <f t="shared" si="107"/>
        <v>3922834.31764472</v>
      </c>
      <c r="AP201" s="49">
        <f t="shared" si="108"/>
        <v>217512202.94618043</v>
      </c>
      <c r="AQ201" s="66">
        <f>IF(AM201="","",('SIP CALCULATOR'!$E$7/12)*100)</f>
        <v>1.8366243333333334</v>
      </c>
      <c r="AR201" s="62">
        <f>IF(AM201="","",ROUND(IF(((AM201-1)/12)=0,'SIP CALCULATOR'!$E$4,IF(INT(((AM201-1)/12))-((AM201-1)/12)=0,AR200+('SIP CALCULATOR'!$E$5/100)*AR200,AR200)),2))</f>
        <v>137278.57</v>
      </c>
      <c r="AS201">
        <f t="shared" si="109"/>
        <v>23328091.869999982</v>
      </c>
      <c r="AY201">
        <f t="shared" ref="AY201:AY264" si="115">BA201</f>
        <v>194</v>
      </c>
      <c r="AZ201">
        <f t="shared" ref="AZ201:AZ264" si="116">IF(BB201&lt;0,0,BB201)</f>
        <v>0</v>
      </c>
      <c r="BA201">
        <f t="shared" si="98"/>
        <v>194</v>
      </c>
      <c r="BB201" s="110">
        <f t="shared" si="89"/>
        <v>-5758892760.9024267</v>
      </c>
      <c r="BC201">
        <f>$BB$8*'SIP CALCULATOR'!$E$48/100</f>
        <v>13148944.405985834</v>
      </c>
      <c r="BD201" s="110">
        <f t="shared" si="90"/>
        <v>-48100347.544236772</v>
      </c>
      <c r="BF201" s="110">
        <f t="shared" si="87"/>
        <v>-3378821374.8079438</v>
      </c>
      <c r="BG201" t="str">
        <f t="shared" si="88"/>
        <v>-</v>
      </c>
      <c r="BI201" t="str">
        <f t="shared" ref="BI201:BI264" si="117">IF(BD201&gt;0,BD201,"-")</f>
        <v>-</v>
      </c>
      <c r="BL201">
        <f t="shared" si="111"/>
        <v>198</v>
      </c>
      <c r="BM201" s="110">
        <f t="shared" si="112"/>
        <v>26431090.285486508</v>
      </c>
      <c r="BO201">
        <f>('SIP CALCULATOR'!$D$32/12)/100</f>
        <v>5.0000000000000001E-3</v>
      </c>
      <c r="BP201">
        <f t="shared" si="113"/>
        <v>261667.7938263164</v>
      </c>
      <c r="BQ201" s="110">
        <f t="shared" si="114"/>
        <v>26692758.079312824</v>
      </c>
    </row>
    <row r="202" spans="14:69" x14ac:dyDescent="0.3">
      <c r="N202">
        <f t="shared" si="104"/>
        <v>201</v>
      </c>
      <c r="O202" s="48">
        <f t="shared" si="91"/>
        <v>80091482352862.719</v>
      </c>
      <c r="P202" s="3">
        <f t="shared" si="101"/>
        <v>4304672100000</v>
      </c>
      <c r="Q202">
        <f t="shared" si="105"/>
        <v>64570080900000</v>
      </c>
      <c r="AD202" s="50">
        <f>$M$2*(((1+'Main Backend Calculation'!$M$4)^('Main Backend Calculation'!AH202)-1)/'Main Backend Calculation'!$M$4)*(1+$M$4)</f>
        <v>209528601.20863047</v>
      </c>
      <c r="AF202">
        <f t="shared" si="102"/>
        <v>57697701065371.875</v>
      </c>
      <c r="AH202">
        <f t="shared" si="106"/>
        <v>201</v>
      </c>
      <c r="AI202" s="60">
        <f t="shared" si="103"/>
        <v>57697910593973.086</v>
      </c>
      <c r="AK202">
        <v>432</v>
      </c>
      <c r="AM202" s="36">
        <f>IF('SIP CALCULATOR'!$E$6&gt;'Main Backend Calculation'!AM201,AM201+1,"")</f>
        <v>200</v>
      </c>
      <c r="AN202">
        <f t="shared" si="110"/>
        <v>217649481.51618043</v>
      </c>
      <c r="AO202" s="49">
        <f t="shared" si="107"/>
        <v>3997403.3389000054</v>
      </c>
      <c r="AP202" s="49">
        <f t="shared" si="108"/>
        <v>221646884.85508043</v>
      </c>
      <c r="AQ202" s="66">
        <f>IF(AM202="","",('SIP CALCULATOR'!$E$7/12)*100)</f>
        <v>1.8366243333333334</v>
      </c>
      <c r="AR202" s="62">
        <f>IF(AM202="","",ROUND(IF(((AM202-1)/12)=0,'SIP CALCULATOR'!$E$4,IF(INT(((AM202-1)/12))-((AM202-1)/12)=0,AR201+('SIP CALCULATOR'!$E$5/100)*AR201,AR201)),2))</f>
        <v>137278.57</v>
      </c>
      <c r="AS202">
        <f t="shared" si="109"/>
        <v>23465370.439999983</v>
      </c>
      <c r="AY202">
        <f t="shared" si="115"/>
        <v>195</v>
      </c>
      <c r="AZ202">
        <f t="shared" si="116"/>
        <v>0</v>
      </c>
      <c r="BA202">
        <f t="shared" si="98"/>
        <v>195</v>
      </c>
      <c r="BB202" s="110">
        <f t="shared" si="89"/>
        <v>-5820142052.8526497</v>
      </c>
      <c r="BC202">
        <f>$BB$8*'SIP CALCULATOR'!$E$48/100</f>
        <v>13148944.405985834</v>
      </c>
      <c r="BD202" s="110">
        <f t="shared" si="90"/>
        <v>-48610758.310488634</v>
      </c>
      <c r="BF202" s="110">
        <f t="shared" ref="BF202:BF265" si="118">BF201+BD202</f>
        <v>-3427432133.1184325</v>
      </c>
      <c r="BG202" t="str">
        <f t="shared" ref="BG202:BG265" si="119">IF(BB202&gt;0,BB202,"-")</f>
        <v>-</v>
      </c>
      <c r="BI202" t="str">
        <f t="shared" si="117"/>
        <v>-</v>
      </c>
      <c r="BL202">
        <f t="shared" si="111"/>
        <v>199</v>
      </c>
      <c r="BM202" s="110">
        <f t="shared" si="112"/>
        <v>26692758.079312824</v>
      </c>
      <c r="BO202">
        <f>('SIP CALCULATOR'!$D$32/12)/100</f>
        <v>5.0000000000000001E-3</v>
      </c>
      <c r="BP202">
        <f t="shared" si="113"/>
        <v>265592.94288916257</v>
      </c>
      <c r="BQ202" s="110">
        <f t="shared" si="114"/>
        <v>26958351.022201985</v>
      </c>
    </row>
    <row r="203" spans="14:69" x14ac:dyDescent="0.3">
      <c r="N203">
        <f t="shared" si="104"/>
        <v>202</v>
      </c>
      <c r="O203" s="48">
        <f t="shared" si="91"/>
        <v>85867134106682.766</v>
      </c>
      <c r="P203" s="3">
        <f t="shared" si="101"/>
        <v>4304672100000</v>
      </c>
      <c r="Q203">
        <f t="shared" si="105"/>
        <v>68874753000000</v>
      </c>
      <c r="AD203" s="50">
        <f>$M$2*(((1+'Main Backend Calculation'!$M$4)^('Main Backend Calculation'!AH203)-1)/'Main Backend Calculation'!$M$4)*(1+$M$4)</f>
        <v>213478691.10805452</v>
      </c>
      <c r="AF203">
        <f t="shared" si="102"/>
        <v>57697701065371.875</v>
      </c>
      <c r="AH203">
        <f t="shared" si="106"/>
        <v>202</v>
      </c>
      <c r="AI203" s="60">
        <f t="shared" si="103"/>
        <v>57697914544062.984</v>
      </c>
      <c r="AK203">
        <v>444</v>
      </c>
      <c r="AM203" s="36">
        <f>IF('SIP CALCULATOR'!$E$6&gt;'Main Backend Calculation'!AM202,AM202+1,"")</f>
        <v>201</v>
      </c>
      <c r="AN203">
        <f t="shared" si="110"/>
        <v>221784163.42508042</v>
      </c>
      <c r="AO203" s="49">
        <f t="shared" si="107"/>
        <v>4073341.9129447937</v>
      </c>
      <c r="AP203" s="49">
        <f t="shared" si="108"/>
        <v>225857505.33802521</v>
      </c>
      <c r="AQ203" s="66">
        <f>IF(AM203="","",('SIP CALCULATOR'!$E$7/12)*100)</f>
        <v>1.8366243333333334</v>
      </c>
      <c r="AR203" s="62">
        <f>IF(AM203="","",ROUND(IF(((AM203-1)/12)=0,'SIP CALCULATOR'!$E$4,IF(INT(((AM203-1)/12))-((AM203-1)/12)=0,AR202+('SIP CALCULATOR'!$E$5/100)*AR202,AR202)),2))</f>
        <v>137278.57</v>
      </c>
      <c r="AS203">
        <f t="shared" si="109"/>
        <v>23602649.009999983</v>
      </c>
      <c r="AY203">
        <f t="shared" si="115"/>
        <v>196</v>
      </c>
      <c r="AZ203">
        <f t="shared" si="116"/>
        <v>0</v>
      </c>
      <c r="BA203">
        <f t="shared" si="98"/>
        <v>196</v>
      </c>
      <c r="BB203" s="110">
        <f t="shared" ref="BB203:BB266" si="120">(BB202-BC202)+BD202</f>
        <v>-5881901755.5691242</v>
      </c>
      <c r="BC203">
        <f>$BB$8*'SIP CALCULATOR'!$E$48/100</f>
        <v>13148944.405985834</v>
      </c>
      <c r="BD203" s="110">
        <f t="shared" ref="BD203:BD266" si="121">(BB203-BC203)*$BE$8/100</f>
        <v>-49125422.499792583</v>
      </c>
      <c r="BF203" s="110">
        <f t="shared" si="118"/>
        <v>-3476557555.6182251</v>
      </c>
      <c r="BG203" t="str">
        <f t="shared" si="119"/>
        <v>-</v>
      </c>
      <c r="BI203" t="str">
        <f t="shared" si="117"/>
        <v>-</v>
      </c>
      <c r="BL203">
        <f t="shared" si="111"/>
        <v>200</v>
      </c>
      <c r="BM203" s="110">
        <f t="shared" si="112"/>
        <v>26958351.022201985</v>
      </c>
      <c r="BO203">
        <f>('SIP CALCULATOR'!$D$32/12)/100</f>
        <v>5.0000000000000001E-3</v>
      </c>
      <c r="BP203">
        <f t="shared" si="113"/>
        <v>269583.51022201986</v>
      </c>
      <c r="BQ203" s="110">
        <f t="shared" si="114"/>
        <v>27227934.532424007</v>
      </c>
    </row>
    <row r="204" spans="14:69" x14ac:dyDescent="0.3">
      <c r="N204">
        <f t="shared" si="104"/>
        <v>203</v>
      </c>
      <c r="O204" s="48">
        <f t="shared" si="91"/>
        <v>91748862886022.063</v>
      </c>
      <c r="P204" s="3">
        <f t="shared" si="101"/>
        <v>4304672100000</v>
      </c>
      <c r="Q204">
        <f t="shared" si="105"/>
        <v>73179425100000</v>
      </c>
      <c r="AD204" s="50">
        <f>$M$2*(((1+'Main Backend Calculation'!$M$4)^('Main Backend Calculation'!AH204)-1)/'Main Backend Calculation'!$M$4)*(1+$M$4)</f>
        <v>217501329.31975994</v>
      </c>
      <c r="AF204">
        <f t="shared" si="102"/>
        <v>57697701065371.875</v>
      </c>
      <c r="AH204">
        <f t="shared" si="106"/>
        <v>203</v>
      </c>
      <c r="AI204" s="60">
        <f t="shared" si="103"/>
        <v>57697918566701.195</v>
      </c>
      <c r="AK204">
        <v>456</v>
      </c>
      <c r="AM204" s="36">
        <f>IF('SIP CALCULATOR'!$E$6&gt;'Main Backend Calculation'!AM203,AM203+1,"")</f>
        <v>202</v>
      </c>
      <c r="AN204">
        <f t="shared" si="110"/>
        <v>225994783.90802521</v>
      </c>
      <c r="AO204" s="49">
        <f t="shared" si="107"/>
        <v>4150675.1933188755</v>
      </c>
      <c r="AP204" s="49">
        <f t="shared" si="108"/>
        <v>230145459.10134408</v>
      </c>
      <c r="AQ204" s="66">
        <f>IF(AM204="","",('SIP CALCULATOR'!$E$7/12)*100)</f>
        <v>1.8366243333333334</v>
      </c>
      <c r="AR204" s="62">
        <f>IF(AM204="","",ROUND(IF(((AM204-1)/12)=0,'SIP CALCULATOR'!$E$4,IF(INT(((AM204-1)/12))-((AM204-1)/12)=0,AR203+('SIP CALCULATOR'!$E$5/100)*AR203,AR203)),2))</f>
        <v>137278.57</v>
      </c>
      <c r="AS204">
        <f t="shared" si="109"/>
        <v>23739927.579999983</v>
      </c>
      <c r="AY204">
        <f t="shared" si="115"/>
        <v>197</v>
      </c>
      <c r="AZ204">
        <f t="shared" si="116"/>
        <v>0</v>
      </c>
      <c r="BA204">
        <f t="shared" si="98"/>
        <v>197</v>
      </c>
      <c r="BB204" s="110">
        <f t="shared" si="120"/>
        <v>-5944176122.4749031</v>
      </c>
      <c r="BC204">
        <f>$BB$8*'SIP CALCULATOR'!$E$48/100</f>
        <v>13148944.405985834</v>
      </c>
      <c r="BD204" s="110">
        <f t="shared" si="121"/>
        <v>-49644375.557340749</v>
      </c>
      <c r="BF204" s="110">
        <f t="shared" si="118"/>
        <v>-3526201931.1755657</v>
      </c>
      <c r="BG204" t="str">
        <f t="shared" si="119"/>
        <v>-</v>
      </c>
      <c r="BI204" t="str">
        <f t="shared" si="117"/>
        <v>-</v>
      </c>
      <c r="BL204">
        <f t="shared" si="111"/>
        <v>201</v>
      </c>
      <c r="BM204" s="110">
        <f t="shared" si="112"/>
        <v>27227934.532424007</v>
      </c>
      <c r="BO204">
        <f>('SIP CALCULATOR'!$D$32/12)/100</f>
        <v>5.0000000000000001E-3</v>
      </c>
      <c r="BP204">
        <f t="shared" si="113"/>
        <v>273640.74205086124</v>
      </c>
      <c r="BQ204" s="110">
        <f t="shared" si="114"/>
        <v>27501575.274474867</v>
      </c>
    </row>
    <row r="205" spans="14:69" x14ac:dyDescent="0.3">
      <c r="N205">
        <f t="shared" si="104"/>
        <v>204</v>
      </c>
      <c r="O205" s="48">
        <f t="shared" si="91"/>
        <v>97738616927343.375</v>
      </c>
      <c r="P205" s="3">
        <f>$P$193+($P$193*$M$5)</f>
        <v>4304672100000</v>
      </c>
      <c r="Q205">
        <f t="shared" si="105"/>
        <v>77484097200000</v>
      </c>
      <c r="AD205" s="50">
        <f>$M$2*(((1+'Main Backend Calculation'!$M$4)^('Main Backend Calculation'!AH205)-1)/'Main Backend Calculation'!$M$4)*(1+$M$4)</f>
        <v>221597848.28370342</v>
      </c>
      <c r="AF205">
        <f t="shared" si="102"/>
        <v>57697701065371.875</v>
      </c>
      <c r="AH205">
        <f t="shared" si="106"/>
        <v>204</v>
      </c>
      <c r="AI205" s="60">
        <f t="shared" si="103"/>
        <v>57697922663220.156</v>
      </c>
      <c r="AK205">
        <v>468</v>
      </c>
      <c r="AM205" s="36">
        <f>IF('SIP CALCULATOR'!$E$6&gt;'Main Backend Calculation'!AM204,AM204+1,"")</f>
        <v>203</v>
      </c>
      <c r="AN205">
        <f t="shared" si="110"/>
        <v>230282737.67134407</v>
      </c>
      <c r="AO205" s="49">
        <f t="shared" si="107"/>
        <v>4229428.7955380715</v>
      </c>
      <c r="AP205" s="49">
        <f t="shared" si="108"/>
        <v>234512166.46688214</v>
      </c>
      <c r="AQ205" s="66">
        <f>IF(AM205="","",('SIP CALCULATOR'!$E$7/12)*100)</f>
        <v>1.8366243333333334</v>
      </c>
      <c r="AR205" s="62">
        <f>IF(AM205="","",ROUND(IF(((AM205-1)/12)=0,'SIP CALCULATOR'!$E$4,IF(INT(((AM205-1)/12))-((AM205-1)/12)=0,AR204+('SIP CALCULATOR'!$E$5/100)*AR204,AR204)),2))</f>
        <v>137278.57</v>
      </c>
      <c r="AS205">
        <f t="shared" si="109"/>
        <v>23877206.149999984</v>
      </c>
      <c r="AY205">
        <f t="shared" si="115"/>
        <v>198</v>
      </c>
      <c r="AZ205">
        <f t="shared" si="116"/>
        <v>0</v>
      </c>
      <c r="BA205">
        <f t="shared" si="98"/>
        <v>198</v>
      </c>
      <c r="BB205" s="110">
        <f t="shared" si="120"/>
        <v>-6006969442.4382296</v>
      </c>
      <c r="BC205">
        <f>$BB$8*'SIP CALCULATOR'!$E$48/100</f>
        <v>13148944.405985834</v>
      </c>
      <c r="BD205" s="110">
        <f t="shared" si="121"/>
        <v>-50167653.223701805</v>
      </c>
      <c r="BF205" s="110">
        <f t="shared" si="118"/>
        <v>-3576369584.3992677</v>
      </c>
      <c r="BG205" t="str">
        <f t="shared" si="119"/>
        <v>-</v>
      </c>
      <c r="BI205" t="str">
        <f t="shared" si="117"/>
        <v>-</v>
      </c>
      <c r="BL205">
        <f t="shared" si="111"/>
        <v>202</v>
      </c>
      <c r="BM205" s="110">
        <f t="shared" si="112"/>
        <v>27501575.274474867</v>
      </c>
      <c r="BO205">
        <f>('SIP CALCULATOR'!$D$32/12)/100</f>
        <v>5.0000000000000001E-3</v>
      </c>
      <c r="BP205">
        <f t="shared" si="113"/>
        <v>277765.91027219617</v>
      </c>
      <c r="BQ205" s="110">
        <f t="shared" si="114"/>
        <v>27779341.184747063</v>
      </c>
    </row>
    <row r="206" spans="14:69" x14ac:dyDescent="0.3">
      <c r="N206">
        <f t="shared" si="104"/>
        <v>205</v>
      </c>
      <c r="O206" s="48">
        <f t="shared" si="91"/>
        <v>112447724448894.42</v>
      </c>
      <c r="P206" s="3">
        <f>$P$205+($P$205*$M$5)</f>
        <v>12914016300000</v>
      </c>
      <c r="Q206">
        <f t="shared" si="105"/>
        <v>90398113500000</v>
      </c>
      <c r="AD206" s="50">
        <f>$M$2*(((1+'Main Backend Calculation'!$M$4)^('Main Backend Calculation'!AH206)-1)/'Main Backend Calculation'!$M$4)*(1+$M$4)</f>
        <v>225769604.91175839</v>
      </c>
      <c r="AF206">
        <f>$AK$19*(((1+$M$4)^($AH$19)-1)/$AC$3)*(1+$AC$3)</f>
        <v>185039638759255</v>
      </c>
      <c r="AH206">
        <f t="shared" si="106"/>
        <v>205</v>
      </c>
      <c r="AI206" s="60">
        <f t="shared" si="103"/>
        <v>185039864528859.91</v>
      </c>
      <c r="AK206">
        <v>480</v>
      </c>
      <c r="AM206" s="36">
        <f>IF('SIP CALCULATOR'!$E$6&gt;'Main Backend Calculation'!AM205,AM205+1,"")</f>
        <v>204</v>
      </c>
      <c r="AN206">
        <f t="shared" si="110"/>
        <v>234649445.03688213</v>
      </c>
      <c r="AO206" s="49">
        <f t="shared" si="107"/>
        <v>4309628.8055790029</v>
      </c>
      <c r="AP206" s="49">
        <f t="shared" si="108"/>
        <v>238959073.84246114</v>
      </c>
      <c r="AQ206" s="66">
        <f>IF(AM206="","",('SIP CALCULATOR'!$E$7/12)*100)</f>
        <v>1.8366243333333334</v>
      </c>
      <c r="AR206" s="62">
        <f>IF(AM206="","",ROUND(IF(((AM206-1)/12)=0,'SIP CALCULATOR'!$E$4,IF(INT(((AM206-1)/12))-((AM206-1)/12)=0,AR205+('SIP CALCULATOR'!$E$5/100)*AR205,AR205)),2))</f>
        <v>137278.57</v>
      </c>
      <c r="AS206">
        <f t="shared" si="109"/>
        <v>24014484.719999984</v>
      </c>
      <c r="AY206">
        <f t="shared" si="115"/>
        <v>199</v>
      </c>
      <c r="AZ206">
        <f t="shared" si="116"/>
        <v>0</v>
      </c>
      <c r="BA206">
        <f t="shared" si="98"/>
        <v>199</v>
      </c>
      <c r="BB206" s="110">
        <f t="shared" si="120"/>
        <v>-6070286040.0679169</v>
      </c>
      <c r="BC206">
        <f>$BB$8*'SIP CALCULATOR'!$E$48/100</f>
        <v>13148944.405985834</v>
      </c>
      <c r="BD206" s="110">
        <f t="shared" si="121"/>
        <v>-50695291.537282526</v>
      </c>
      <c r="BF206" s="110">
        <f t="shared" si="118"/>
        <v>-3627064875.9365501</v>
      </c>
      <c r="BG206" t="str">
        <f t="shared" si="119"/>
        <v>-</v>
      </c>
      <c r="BI206" t="str">
        <f t="shared" si="117"/>
        <v>-</v>
      </c>
      <c r="BL206">
        <f t="shared" si="111"/>
        <v>203</v>
      </c>
      <c r="BM206" s="110">
        <f t="shared" si="112"/>
        <v>27779341.184747063</v>
      </c>
      <c r="BO206">
        <f>('SIP CALCULATOR'!$D$32/12)/100</f>
        <v>5.0000000000000001E-3</v>
      </c>
      <c r="BP206">
        <f t="shared" si="113"/>
        <v>281960.3130251827</v>
      </c>
      <c r="BQ206" s="110">
        <f t="shared" si="114"/>
        <v>28061301.497772247</v>
      </c>
    </row>
    <row r="207" spans="14:69" x14ac:dyDescent="0.3">
      <c r="N207">
        <f t="shared" si="104"/>
        <v>206</v>
      </c>
      <c r="O207" s="48">
        <f t="shared" ref="O207:O270" si="122">(O206+(O206*$M$4)+P207)</f>
        <v>127426983018402.44</v>
      </c>
      <c r="P207" s="3">
        <f t="shared" ref="P207:P217" si="123">$P$205+($P$205*$M$5)</f>
        <v>12914016300000</v>
      </c>
      <c r="Q207">
        <f t="shared" si="105"/>
        <v>103312129800000</v>
      </c>
      <c r="AD207" s="50">
        <f>$M$2*(((1+'Main Backend Calculation'!$M$4)^('Main Backend Calculation'!AH207)-1)/'Main Backend Calculation'!$M$4)*(1+$M$4)</f>
        <v>230017981.03717157</v>
      </c>
      <c r="AF207">
        <f t="shared" ref="AF207:AF217" si="124">$AK$19*(((1+$M$4)^($AH$19)-1)/$AC$3)*(1+$AC$3)</f>
        <v>185039638759255</v>
      </c>
      <c r="AH207">
        <f t="shared" si="106"/>
        <v>206</v>
      </c>
      <c r="AI207" s="60">
        <f t="shared" si="103"/>
        <v>185039868777236.03</v>
      </c>
      <c r="AK207">
        <v>492</v>
      </c>
      <c r="AM207" s="36">
        <f>IF('SIP CALCULATOR'!$E$6&gt;'Main Backend Calculation'!AM206,AM206+1,"")</f>
        <v>205</v>
      </c>
      <c r="AN207">
        <f t="shared" si="110"/>
        <v>239099097.98246112</v>
      </c>
      <c r="AO207" s="49">
        <f t="shared" si="107"/>
        <v>4391352.2143263901</v>
      </c>
      <c r="AP207" s="49">
        <f t="shared" si="108"/>
        <v>243490450.19678751</v>
      </c>
      <c r="AQ207" s="66">
        <f>IF(AM207="","",('SIP CALCULATOR'!$E$7/12)*100)</f>
        <v>1.8366243333333334</v>
      </c>
      <c r="AR207" s="62">
        <f>IF(AM207="","",ROUND(IF(((AM207-1)/12)=0,'SIP CALCULATOR'!$E$4,IF(INT(((AM207-1)/12))-((AM207-1)/12)=0,AR206+('SIP CALCULATOR'!$E$5/100)*AR206,AR206)),2))</f>
        <v>140024.14000000001</v>
      </c>
      <c r="AS207">
        <f t="shared" si="109"/>
        <v>24154508.859999985</v>
      </c>
      <c r="AY207">
        <f t="shared" si="115"/>
        <v>200</v>
      </c>
      <c r="AZ207">
        <f t="shared" si="116"/>
        <v>0</v>
      </c>
      <c r="BA207">
        <f t="shared" si="98"/>
        <v>200</v>
      </c>
      <c r="BB207" s="110">
        <f t="shared" si="120"/>
        <v>-6134130276.0111856</v>
      </c>
      <c r="BC207">
        <f>$BB$8*'SIP CALCULATOR'!$E$48/100</f>
        <v>13148944.405985834</v>
      </c>
      <c r="BD207" s="110">
        <f t="shared" si="121"/>
        <v>-51227326.836809769</v>
      </c>
      <c r="BF207" s="110">
        <f t="shared" si="118"/>
        <v>-3678292202.7733598</v>
      </c>
      <c r="BG207" t="str">
        <f t="shared" si="119"/>
        <v>-</v>
      </c>
      <c r="BI207" t="str">
        <f t="shared" si="117"/>
        <v>-</v>
      </c>
      <c r="BL207">
        <f t="shared" si="111"/>
        <v>204</v>
      </c>
      <c r="BM207" s="110">
        <f t="shared" si="112"/>
        <v>28061301.497772247</v>
      </c>
      <c r="BO207">
        <f>('SIP CALCULATOR'!$D$32/12)/100</f>
        <v>5.0000000000000001E-3</v>
      </c>
      <c r="BP207">
        <f t="shared" si="113"/>
        <v>286225.27527727693</v>
      </c>
      <c r="BQ207" s="110">
        <f t="shared" si="114"/>
        <v>28347526.773049522</v>
      </c>
    </row>
    <row r="208" spans="14:69" x14ac:dyDescent="0.3">
      <c r="N208">
        <f t="shared" si="104"/>
        <v>207</v>
      </c>
      <c r="O208" s="48">
        <f t="shared" si="122"/>
        <v>142681354295750.94</v>
      </c>
      <c r="P208" s="3">
        <f t="shared" si="123"/>
        <v>12914016300000</v>
      </c>
      <c r="Q208">
        <f t="shared" si="105"/>
        <v>116226146100000</v>
      </c>
      <c r="AD208" s="50">
        <f>$M$2*(((1+'Main Backend Calculation'!$M$4)^('Main Backend Calculation'!AH208)-1)/'Main Backend Calculation'!$M$4)*(1+$M$4)</f>
        <v>234344383.87227562</v>
      </c>
      <c r="AF208">
        <f t="shared" si="124"/>
        <v>185039638759255</v>
      </c>
      <c r="AH208">
        <f t="shared" si="106"/>
        <v>207</v>
      </c>
      <c r="AI208" s="60">
        <f t="shared" si="103"/>
        <v>185039873103638.88</v>
      </c>
      <c r="AK208">
        <v>504</v>
      </c>
      <c r="AM208" s="36">
        <f>IF('SIP CALCULATOR'!$E$6&gt;'Main Backend Calculation'!AM207,AM207+1,"")</f>
        <v>206</v>
      </c>
      <c r="AN208">
        <f t="shared" si="110"/>
        <v>243630474.33678749</v>
      </c>
      <c r="AO208" s="49">
        <f t="shared" si="107"/>
        <v>4474576.5750848614</v>
      </c>
      <c r="AP208" s="49">
        <f t="shared" si="108"/>
        <v>248105050.91187236</v>
      </c>
      <c r="AQ208" s="66">
        <f>IF(AM208="","",('SIP CALCULATOR'!$E$7/12)*100)</f>
        <v>1.8366243333333334</v>
      </c>
      <c r="AR208" s="62">
        <f>IF(AM208="","",ROUND(IF(((AM208-1)/12)=0,'SIP CALCULATOR'!$E$4,IF(INT(((AM208-1)/12))-((AM208-1)/12)=0,AR207+('SIP CALCULATOR'!$E$5/100)*AR207,AR207)),2))</f>
        <v>140024.14000000001</v>
      </c>
      <c r="AS208">
        <f t="shared" si="109"/>
        <v>24294532.999999985</v>
      </c>
      <c r="AY208">
        <f t="shared" si="115"/>
        <v>201</v>
      </c>
      <c r="AZ208">
        <f t="shared" si="116"/>
        <v>0</v>
      </c>
      <c r="BA208">
        <f t="shared" si="98"/>
        <v>201</v>
      </c>
      <c r="BB208" s="110">
        <f t="shared" si="120"/>
        <v>-6198506547.2539816</v>
      </c>
      <c r="BC208">
        <f>$BB$8*'SIP CALCULATOR'!$E$48/100</f>
        <v>13148944.405985834</v>
      </c>
      <c r="BD208" s="110">
        <f t="shared" si="121"/>
        <v>-51763795.763833068</v>
      </c>
      <c r="BF208" s="110">
        <f t="shared" si="118"/>
        <v>-3730055998.5371928</v>
      </c>
      <c r="BG208" t="str">
        <f t="shared" si="119"/>
        <v>-</v>
      </c>
      <c r="BI208" t="str">
        <f t="shared" si="117"/>
        <v>-</v>
      </c>
      <c r="BL208">
        <f t="shared" si="111"/>
        <v>205</v>
      </c>
      <c r="BM208" s="110">
        <f t="shared" si="112"/>
        <v>28347526.773049522</v>
      </c>
      <c r="BO208">
        <f>('SIP CALCULATOR'!$D$32/12)/100</f>
        <v>5.0000000000000001E-3</v>
      </c>
      <c r="BP208">
        <f t="shared" si="113"/>
        <v>290562.14942375763</v>
      </c>
      <c r="BQ208" s="110">
        <f t="shared" si="114"/>
        <v>28638088.922473282</v>
      </c>
    </row>
    <row r="209" spans="14:69" x14ac:dyDescent="0.3">
      <c r="N209">
        <f t="shared" si="104"/>
        <v>208</v>
      </c>
      <c r="O209" s="48">
        <f t="shared" si="122"/>
        <v>158215891067876.25</v>
      </c>
      <c r="P209" s="3">
        <f t="shared" si="123"/>
        <v>12914016300000</v>
      </c>
      <c r="Q209">
        <f t="shared" si="105"/>
        <v>129140162400000</v>
      </c>
      <c r="AD209" s="50">
        <f>$M$2*(((1+'Main Backend Calculation'!$M$4)^('Main Backend Calculation'!AH209)-1)/'Main Backend Calculation'!$M$4)*(1+$M$4)</f>
        <v>238750246.47460732</v>
      </c>
      <c r="AF209">
        <f t="shared" si="124"/>
        <v>185039638759255</v>
      </c>
      <c r="AH209">
        <f t="shared" si="106"/>
        <v>208</v>
      </c>
      <c r="AI209" s="60">
        <f t="shared" si="103"/>
        <v>185039877509501.47</v>
      </c>
      <c r="AK209">
        <v>516</v>
      </c>
      <c r="AM209" s="36">
        <f>IF('SIP CALCULATOR'!$E$6&gt;'Main Backend Calculation'!AM208,AM208+1,"")</f>
        <v>207</v>
      </c>
      <c r="AN209">
        <f t="shared" si="110"/>
        <v>248245075.05187234</v>
      </c>
      <c r="AO209" s="49">
        <f t="shared" si="107"/>
        <v>4559329.4547042837</v>
      </c>
      <c r="AP209" s="49">
        <f t="shared" si="108"/>
        <v>252804404.50657663</v>
      </c>
      <c r="AQ209" s="66">
        <f>IF(AM209="","",('SIP CALCULATOR'!$E$7/12)*100)</f>
        <v>1.8366243333333334</v>
      </c>
      <c r="AR209" s="62">
        <f>IF(AM209="","",ROUND(IF(((AM209-1)/12)=0,'SIP CALCULATOR'!$E$4,IF(INT(((AM209-1)/12))-((AM209-1)/12)=0,AR208+('SIP CALCULATOR'!$E$5/100)*AR208,AR208)),2))</f>
        <v>140024.14000000001</v>
      </c>
      <c r="AS209">
        <f t="shared" si="109"/>
        <v>24434557.139999986</v>
      </c>
      <c r="AY209">
        <f t="shared" si="115"/>
        <v>202</v>
      </c>
      <c r="AZ209">
        <f t="shared" si="116"/>
        <v>0</v>
      </c>
      <c r="BA209">
        <f t="shared" si="98"/>
        <v>202</v>
      </c>
      <c r="BB209" s="110">
        <f t="shared" si="120"/>
        <v>-6263419287.4238005</v>
      </c>
      <c r="BC209">
        <f>$BB$8*'SIP CALCULATOR'!$E$48/100</f>
        <v>13148944.405985834</v>
      </c>
      <c r="BD209" s="110">
        <f t="shared" si="121"/>
        <v>-52304735.265248224</v>
      </c>
      <c r="BF209" s="110">
        <f t="shared" si="118"/>
        <v>-3782360733.8024411</v>
      </c>
      <c r="BG209" t="str">
        <f t="shared" si="119"/>
        <v>-</v>
      </c>
      <c r="BI209" t="str">
        <f t="shared" si="117"/>
        <v>-</v>
      </c>
      <c r="BL209">
        <f t="shared" si="111"/>
        <v>206</v>
      </c>
      <c r="BM209" s="110">
        <f t="shared" si="112"/>
        <v>28638088.922473282</v>
      </c>
      <c r="BO209">
        <f>('SIP CALCULATOR'!$D$32/12)/100</f>
        <v>5.0000000000000001E-3</v>
      </c>
      <c r="BP209">
        <f t="shared" si="113"/>
        <v>294972.31590147479</v>
      </c>
      <c r="BQ209" s="110">
        <f t="shared" si="114"/>
        <v>28933061.238374755</v>
      </c>
    </row>
    <row r="210" spans="14:69" x14ac:dyDescent="0.3">
      <c r="N210">
        <f t="shared" si="104"/>
        <v>209</v>
      </c>
      <c r="O210" s="48">
        <f t="shared" si="122"/>
        <v>174035738922429.03</v>
      </c>
      <c r="P210" s="3">
        <f t="shared" si="123"/>
        <v>12914016300000</v>
      </c>
      <c r="Q210">
        <f t="shared" si="105"/>
        <v>142054178700000</v>
      </c>
      <c r="AD210" s="50">
        <f>$M$2*(((1+'Main Backend Calculation'!$M$4)^('Main Backend Calculation'!AH210)-1)/'Main Backend Calculation'!$M$4)*(1+$M$4)</f>
        <v>243237028.22158661</v>
      </c>
      <c r="AF210">
        <f t="shared" si="124"/>
        <v>185039638759255</v>
      </c>
      <c r="AH210">
        <f t="shared" si="106"/>
        <v>209</v>
      </c>
      <c r="AI210" s="60">
        <f t="shared" si="103"/>
        <v>185039881996283.22</v>
      </c>
      <c r="AK210">
        <v>528</v>
      </c>
      <c r="AM210" s="36">
        <f>IF('SIP CALCULATOR'!$E$6&gt;'Main Backend Calculation'!AM209,AM209+1,"")</f>
        <v>208</v>
      </c>
      <c r="AN210">
        <f t="shared" si="110"/>
        <v>252944428.64657661</v>
      </c>
      <c r="AO210" s="49">
        <f t="shared" si="107"/>
        <v>4645638.9263339965</v>
      </c>
      <c r="AP210" s="49">
        <f t="shared" si="108"/>
        <v>257590067.57291061</v>
      </c>
      <c r="AQ210" s="66">
        <f>IF(AM210="","",('SIP CALCULATOR'!$E$7/12)*100)</f>
        <v>1.8366243333333334</v>
      </c>
      <c r="AR210" s="62">
        <f>IF(AM210="","",ROUND(IF(((AM210-1)/12)=0,'SIP CALCULATOR'!$E$4,IF(INT(((AM210-1)/12))-((AM210-1)/12)=0,AR209+('SIP CALCULATOR'!$E$5/100)*AR209,AR209)),2))</f>
        <v>140024.14000000001</v>
      </c>
      <c r="AS210">
        <f t="shared" si="109"/>
        <v>24574581.279999986</v>
      </c>
      <c r="AY210">
        <f t="shared" si="115"/>
        <v>203</v>
      </c>
      <c r="AZ210">
        <f t="shared" si="116"/>
        <v>0</v>
      </c>
      <c r="BA210">
        <f t="shared" si="98"/>
        <v>203</v>
      </c>
      <c r="BB210" s="110">
        <f t="shared" si="120"/>
        <v>-6328872967.0950346</v>
      </c>
      <c r="BC210">
        <f>$BB$8*'SIP CALCULATOR'!$E$48/100</f>
        <v>13148944.405985834</v>
      </c>
      <c r="BD210" s="110">
        <f t="shared" si="121"/>
        <v>-52850182.59584184</v>
      </c>
      <c r="BF210" s="110">
        <f t="shared" si="118"/>
        <v>-3835210916.398283</v>
      </c>
      <c r="BG210" t="str">
        <f t="shared" si="119"/>
        <v>-</v>
      </c>
      <c r="BI210" t="str">
        <f t="shared" si="117"/>
        <v>-</v>
      </c>
      <c r="BL210">
        <f t="shared" si="111"/>
        <v>207</v>
      </c>
      <c r="BM210" s="110">
        <f t="shared" si="112"/>
        <v>28933061.238374755</v>
      </c>
      <c r="BO210">
        <f>('SIP CALCULATOR'!$D$32/12)/100</f>
        <v>5.0000000000000001E-3</v>
      </c>
      <c r="BP210">
        <f t="shared" si="113"/>
        <v>299457.18381717871</v>
      </c>
      <c r="BQ210" s="110">
        <f t="shared" si="114"/>
        <v>29232518.422191933</v>
      </c>
    </row>
    <row r="211" spans="14:69" x14ac:dyDescent="0.3">
      <c r="N211">
        <f t="shared" si="104"/>
        <v>210</v>
      </c>
      <c r="O211" s="48">
        <f t="shared" si="122"/>
        <v>190146137952174.84</v>
      </c>
      <c r="P211" s="3">
        <f t="shared" si="123"/>
        <v>12914016300000</v>
      </c>
      <c r="Q211">
        <f t="shared" si="105"/>
        <v>154968195000000</v>
      </c>
      <c r="AD211" s="50">
        <f>$M$2*(((1+'Main Backend Calculation'!$M$4)^('Main Backend Calculation'!AH211)-1)/'Main Backend Calculation'!$M$4)*(1+$M$4)</f>
        <v>247806215.2939145</v>
      </c>
      <c r="AF211">
        <f t="shared" si="124"/>
        <v>185039638759255</v>
      </c>
      <c r="AH211">
        <f t="shared" si="106"/>
        <v>210</v>
      </c>
      <c r="AI211" s="60">
        <f t="shared" si="103"/>
        <v>185039886565470.28</v>
      </c>
      <c r="AK211">
        <v>540</v>
      </c>
      <c r="AM211" s="36">
        <f>IF('SIP CALCULATOR'!$E$6&gt;'Main Backend Calculation'!AM210,AM210+1,"")</f>
        <v>209</v>
      </c>
      <c r="AN211">
        <f t="shared" si="110"/>
        <v>257730091.71291059</v>
      </c>
      <c r="AO211" s="49">
        <f t="shared" si="107"/>
        <v>4733533.5787216332</v>
      </c>
      <c r="AP211" s="49">
        <f t="shared" si="108"/>
        <v>262463625.29163224</v>
      </c>
      <c r="AQ211" s="66">
        <f>IF(AM211="","",('SIP CALCULATOR'!$E$7/12)*100)</f>
        <v>1.8366243333333334</v>
      </c>
      <c r="AR211" s="62">
        <f>IF(AM211="","",ROUND(IF(((AM211-1)/12)=0,'SIP CALCULATOR'!$E$4,IF(INT(((AM211-1)/12))-((AM211-1)/12)=0,AR210+('SIP CALCULATOR'!$E$5/100)*AR210,AR210)),2))</f>
        <v>140024.14000000001</v>
      </c>
      <c r="AS211">
        <f t="shared" si="109"/>
        <v>24714605.419999987</v>
      </c>
      <c r="AY211">
        <f t="shared" si="115"/>
        <v>204</v>
      </c>
      <c r="AZ211">
        <f t="shared" si="116"/>
        <v>0</v>
      </c>
      <c r="BA211">
        <f t="shared" si="98"/>
        <v>204</v>
      </c>
      <c r="BB211" s="110">
        <f t="shared" si="120"/>
        <v>-6394872094.0968618</v>
      </c>
      <c r="BC211">
        <f>$BB$8*'SIP CALCULATOR'!$E$48/100</f>
        <v>13148944.405985834</v>
      </c>
      <c r="BD211" s="110">
        <f t="shared" si="121"/>
        <v>-53400175.32085707</v>
      </c>
      <c r="BF211" s="110">
        <f t="shared" si="118"/>
        <v>-3888611091.7191401</v>
      </c>
      <c r="BG211" t="str">
        <f t="shared" si="119"/>
        <v>-</v>
      </c>
      <c r="BI211" t="str">
        <f t="shared" si="117"/>
        <v>-</v>
      </c>
      <c r="BL211">
        <f t="shared" si="111"/>
        <v>208</v>
      </c>
      <c r="BM211" s="110">
        <f t="shared" si="112"/>
        <v>29232518.422191933</v>
      </c>
      <c r="BO211">
        <f>('SIP CALCULATOR'!$D$32/12)/100</f>
        <v>5.0000000000000001E-3</v>
      </c>
      <c r="BP211">
        <f t="shared" si="113"/>
        <v>304018.19159079611</v>
      </c>
      <c r="BQ211" s="110">
        <f t="shared" si="114"/>
        <v>29536536.61378273</v>
      </c>
    </row>
    <row r="212" spans="14:69" x14ac:dyDescent="0.3">
      <c r="N212">
        <f t="shared" si="104"/>
        <v>211</v>
      </c>
      <c r="O212" s="48">
        <f t="shared" si="122"/>
        <v>206552424490698.06</v>
      </c>
      <c r="P212" s="3">
        <f t="shared" si="123"/>
        <v>12914016300000</v>
      </c>
      <c r="Q212">
        <f t="shared" si="105"/>
        <v>167882211300000</v>
      </c>
      <c r="AD212" s="50">
        <f>$M$2*(((1+'Main Backend Calculation'!$M$4)^('Main Backend Calculation'!AH212)-1)/'Main Backend Calculation'!$M$4)*(1+$M$4)</f>
        <v>252459321.16784826</v>
      </c>
      <c r="AF212">
        <f t="shared" si="124"/>
        <v>185039638759255</v>
      </c>
      <c r="AH212">
        <f t="shared" si="106"/>
        <v>211</v>
      </c>
      <c r="AI212" s="60">
        <f t="shared" si="103"/>
        <v>185039891218576.16</v>
      </c>
      <c r="AK212">
        <v>552</v>
      </c>
      <c r="AM212" s="36">
        <f>IF('SIP CALCULATOR'!$E$6&gt;'Main Backend Calculation'!AM211,AM211+1,"")</f>
        <v>210</v>
      </c>
      <c r="AN212">
        <f t="shared" si="110"/>
        <v>262603649.43163222</v>
      </c>
      <c r="AO212" s="49">
        <f t="shared" si="107"/>
        <v>4823042.5256827194</v>
      </c>
      <c r="AP212" s="49">
        <f t="shared" si="108"/>
        <v>267426691.95731494</v>
      </c>
      <c r="AQ212" s="66">
        <f>IF(AM212="","",('SIP CALCULATOR'!$E$7/12)*100)</f>
        <v>1.8366243333333334</v>
      </c>
      <c r="AR212" s="62">
        <f>IF(AM212="","",ROUND(IF(((AM212-1)/12)=0,'SIP CALCULATOR'!$E$4,IF(INT(((AM212-1)/12))-((AM212-1)/12)=0,AR211+('SIP CALCULATOR'!$E$5/100)*AR211,AR211)),2))</f>
        <v>140024.14000000001</v>
      </c>
      <c r="AS212">
        <f t="shared" si="109"/>
        <v>24854629.559999987</v>
      </c>
      <c r="AY212">
        <f t="shared" si="115"/>
        <v>205</v>
      </c>
      <c r="AZ212">
        <f t="shared" si="116"/>
        <v>0</v>
      </c>
      <c r="BA212">
        <f t="shared" si="98"/>
        <v>205</v>
      </c>
      <c r="BB212" s="110">
        <f t="shared" si="120"/>
        <v>-6461421213.8237047</v>
      </c>
      <c r="BC212">
        <f>$BB$8*'SIP CALCULATOR'!$E$48/100</f>
        <v>13148944.405985834</v>
      </c>
      <c r="BD212" s="110">
        <f t="shared" si="121"/>
        <v>-53954751.318580762</v>
      </c>
      <c r="BF212" s="110">
        <f t="shared" si="118"/>
        <v>-3942565843.0377207</v>
      </c>
      <c r="BG212" t="str">
        <f t="shared" si="119"/>
        <v>-</v>
      </c>
      <c r="BI212" t="str">
        <f t="shared" si="117"/>
        <v>-</v>
      </c>
      <c r="BL212">
        <f t="shared" si="111"/>
        <v>209</v>
      </c>
      <c r="BM212" s="110">
        <f t="shared" si="112"/>
        <v>29536536.61378273</v>
      </c>
      <c r="BO212">
        <f>('SIP CALCULATOR'!$D$32/12)/100</f>
        <v>5.0000000000000001E-3</v>
      </c>
      <c r="BP212">
        <f t="shared" si="113"/>
        <v>308656.8076140295</v>
      </c>
      <c r="BQ212" s="110">
        <f t="shared" si="114"/>
        <v>29845193.421396758</v>
      </c>
    </row>
    <row r="213" spans="14:69" x14ac:dyDescent="0.3">
      <c r="N213">
        <f t="shared" si="104"/>
        <v>212</v>
      </c>
      <c r="O213" s="48">
        <f t="shared" si="122"/>
        <v>223260032879984.19</v>
      </c>
      <c r="P213" s="3">
        <f t="shared" si="123"/>
        <v>12914016300000</v>
      </c>
      <c r="Q213">
        <f t="shared" si="105"/>
        <v>180796227600000</v>
      </c>
      <c r="AD213" s="50">
        <f>$M$2*(((1+'Main Backend Calculation'!$M$4)^('Main Backend Calculation'!AH213)-1)/'Main Backend Calculation'!$M$4)*(1+$M$4)</f>
        <v>257197887.11651844</v>
      </c>
      <c r="AF213">
        <f t="shared" si="124"/>
        <v>185039638759255</v>
      </c>
      <c r="AH213">
        <f t="shared" si="106"/>
        <v>212</v>
      </c>
      <c r="AI213" s="60">
        <f t="shared" si="103"/>
        <v>185039895957142.13</v>
      </c>
      <c r="AK213">
        <v>564</v>
      </c>
      <c r="AM213" s="36">
        <f>IF('SIP CALCULATOR'!$E$6&gt;'Main Backend Calculation'!AM212,AM212+1,"")</f>
        <v>211</v>
      </c>
      <c r="AN213">
        <f t="shared" si="110"/>
        <v>267566716.09731492</v>
      </c>
      <c r="AO213" s="49">
        <f t="shared" si="107"/>
        <v>4914195.4157442031</v>
      </c>
      <c r="AP213" s="49">
        <f t="shared" si="108"/>
        <v>272480911.51305914</v>
      </c>
      <c r="AQ213" s="66">
        <f>IF(AM213="","",('SIP CALCULATOR'!$E$7/12)*100)</f>
        <v>1.8366243333333334</v>
      </c>
      <c r="AR213" s="62">
        <f>IF(AM213="","",ROUND(IF(((AM213-1)/12)=0,'SIP CALCULATOR'!$E$4,IF(INT(((AM213-1)/12))-((AM213-1)/12)=0,AR212+('SIP CALCULATOR'!$E$5/100)*AR212,AR212)),2))</f>
        <v>140024.14000000001</v>
      </c>
      <c r="AS213">
        <f t="shared" si="109"/>
        <v>24994653.699999988</v>
      </c>
      <c r="AY213">
        <f t="shared" si="115"/>
        <v>206</v>
      </c>
      <c r="AZ213">
        <f t="shared" si="116"/>
        <v>0</v>
      </c>
      <c r="BA213">
        <f t="shared" si="98"/>
        <v>206</v>
      </c>
      <c r="BB213" s="110">
        <f t="shared" si="120"/>
        <v>-6528524909.5482712</v>
      </c>
      <c r="BC213">
        <f>$BB$8*'SIP CALCULATOR'!$E$48/100</f>
        <v>13148944.405985834</v>
      </c>
      <c r="BD213" s="110">
        <f t="shared" si="121"/>
        <v>-54513948.782952145</v>
      </c>
      <c r="BF213" s="110">
        <f t="shared" si="118"/>
        <v>-3997079791.820673</v>
      </c>
      <c r="BG213" t="str">
        <f t="shared" si="119"/>
        <v>-</v>
      </c>
      <c r="BI213" t="str">
        <f t="shared" si="117"/>
        <v>-</v>
      </c>
      <c r="BL213">
        <f t="shared" si="111"/>
        <v>210</v>
      </c>
      <c r="BM213" s="110">
        <f t="shared" si="112"/>
        <v>29845193.421396758</v>
      </c>
      <c r="BO213">
        <f>('SIP CALCULATOR'!$D$32/12)/100</f>
        <v>5.0000000000000001E-3</v>
      </c>
      <c r="BP213">
        <f t="shared" si="113"/>
        <v>313374.53092466597</v>
      </c>
      <c r="BQ213" s="110">
        <f t="shared" si="114"/>
        <v>30158567.952321425</v>
      </c>
    </row>
    <row r="214" spans="14:69" x14ac:dyDescent="0.3">
      <c r="N214">
        <f t="shared" si="104"/>
        <v>213</v>
      </c>
      <c r="O214" s="48">
        <f t="shared" si="122"/>
        <v>240274497270465.97</v>
      </c>
      <c r="P214" s="3">
        <f t="shared" si="123"/>
        <v>12914016300000</v>
      </c>
      <c r="Q214">
        <f t="shared" si="105"/>
        <v>193710243900000</v>
      </c>
      <c r="AD214" s="50">
        <f>$M$2*(((1+'Main Backend Calculation'!$M$4)^('Main Backend Calculation'!AH214)-1)/'Main Backend Calculation'!$M$4)*(1+$M$4)</f>
        <v>262023482.72045296</v>
      </c>
      <c r="AF214">
        <f t="shared" si="124"/>
        <v>185039638759255</v>
      </c>
      <c r="AH214">
        <f t="shared" si="106"/>
        <v>213</v>
      </c>
      <c r="AI214" s="60">
        <f t="shared" si="103"/>
        <v>185039900782737.72</v>
      </c>
      <c r="AK214">
        <v>576</v>
      </c>
      <c r="AM214" s="36">
        <f>IF('SIP CALCULATOR'!$E$6&gt;'Main Backend Calculation'!AM213,AM213+1,"")</f>
        <v>212</v>
      </c>
      <c r="AN214">
        <f t="shared" si="110"/>
        <v>272620935.65305912</v>
      </c>
      <c r="AO214" s="49">
        <f t="shared" si="107"/>
        <v>5007022.4419650929</v>
      </c>
      <c r="AP214" s="49">
        <f t="shared" si="108"/>
        <v>277627958.09502423</v>
      </c>
      <c r="AQ214" s="66">
        <f>IF(AM214="","",('SIP CALCULATOR'!$E$7/12)*100)</f>
        <v>1.8366243333333334</v>
      </c>
      <c r="AR214" s="62">
        <f>IF(AM214="","",ROUND(IF(((AM214-1)/12)=0,'SIP CALCULATOR'!$E$4,IF(INT(((AM214-1)/12))-((AM214-1)/12)=0,AR213+('SIP CALCULATOR'!$E$5/100)*AR213,AR213)),2))</f>
        <v>140024.14000000001</v>
      </c>
      <c r="AS214">
        <f t="shared" si="109"/>
        <v>25134677.839999989</v>
      </c>
      <c r="AY214">
        <f t="shared" si="115"/>
        <v>207</v>
      </c>
      <c r="AZ214">
        <f t="shared" si="116"/>
        <v>0</v>
      </c>
      <c r="BA214">
        <f t="shared" si="98"/>
        <v>207</v>
      </c>
      <c r="BB214" s="110">
        <f t="shared" si="120"/>
        <v>-6596187802.7372093</v>
      </c>
      <c r="BC214">
        <f>$BB$8*'SIP CALCULATOR'!$E$48/100</f>
        <v>13148944.405985834</v>
      </c>
      <c r="BD214" s="110">
        <f t="shared" si="121"/>
        <v>-55077806.226193294</v>
      </c>
      <c r="BF214" s="110">
        <f t="shared" si="118"/>
        <v>-4052157598.0468664</v>
      </c>
      <c r="BG214" t="str">
        <f t="shared" si="119"/>
        <v>-</v>
      </c>
      <c r="BI214" t="str">
        <f t="shared" si="117"/>
        <v>-</v>
      </c>
      <c r="BL214">
        <f t="shared" si="111"/>
        <v>211</v>
      </c>
      <c r="BM214" s="110">
        <f t="shared" si="112"/>
        <v>30158567.952321425</v>
      </c>
      <c r="BO214">
        <f>('SIP CALCULATOR'!$D$32/12)/100</f>
        <v>5.0000000000000001E-3</v>
      </c>
      <c r="BP214">
        <f t="shared" si="113"/>
        <v>318172.891896991</v>
      </c>
      <c r="BQ214" s="110">
        <f t="shared" si="114"/>
        <v>30476740.844218414</v>
      </c>
    </row>
    <row r="215" spans="14:69" x14ac:dyDescent="0.3">
      <c r="N215">
        <f t="shared" si="104"/>
        <v>214</v>
      </c>
      <c r="O215" s="48">
        <f t="shared" si="122"/>
        <v>257601453454129.69</v>
      </c>
      <c r="P215" s="3">
        <f t="shared" si="123"/>
        <v>12914016300000</v>
      </c>
      <c r="Q215">
        <f t="shared" si="105"/>
        <v>206624260200000</v>
      </c>
      <c r="AD215" s="50">
        <f>$M$2*(((1+'Main Backend Calculation'!$M$4)^('Main Backend Calculation'!AH215)-1)/'Main Backend Calculation'!$M$4)*(1+$M$4)</f>
        <v>266937706.38747767</v>
      </c>
      <c r="AF215">
        <f t="shared" si="124"/>
        <v>185039638759255</v>
      </c>
      <c r="AH215">
        <f t="shared" si="106"/>
        <v>214</v>
      </c>
      <c r="AI215" s="60">
        <f t="shared" si="103"/>
        <v>185039905696961.38</v>
      </c>
      <c r="AK215">
        <v>588</v>
      </c>
      <c r="AM215" s="36">
        <f>IF('SIP CALCULATOR'!$E$6&gt;'Main Backend Calculation'!AM214,AM214+1,"")</f>
        <v>213</v>
      </c>
      <c r="AN215">
        <f t="shared" si="110"/>
        <v>277767982.23502421</v>
      </c>
      <c r="AO215" s="49">
        <f t="shared" si="107"/>
        <v>5101554.3519374654</v>
      </c>
      <c r="AP215" s="49">
        <f t="shared" si="108"/>
        <v>282869536.58696169</v>
      </c>
      <c r="AQ215" s="66">
        <f>IF(AM215="","",('SIP CALCULATOR'!$E$7/12)*100)</f>
        <v>1.8366243333333334</v>
      </c>
      <c r="AR215" s="62">
        <f>IF(AM215="","",ROUND(IF(((AM215-1)/12)=0,'SIP CALCULATOR'!$E$4,IF(INT(((AM215-1)/12))-((AM215-1)/12)=0,AR214+('SIP CALCULATOR'!$E$5/100)*AR214,AR214)),2))</f>
        <v>140024.14000000001</v>
      </c>
      <c r="AS215">
        <f t="shared" si="109"/>
        <v>25274701.979999989</v>
      </c>
      <c r="AY215">
        <f t="shared" si="115"/>
        <v>208</v>
      </c>
      <c r="AZ215">
        <f t="shared" si="116"/>
        <v>0</v>
      </c>
      <c r="BA215">
        <f t="shared" si="98"/>
        <v>208</v>
      </c>
      <c r="BB215" s="110">
        <f t="shared" si="120"/>
        <v>-6664414553.3693886</v>
      </c>
      <c r="BC215">
        <f>$BB$8*'SIP CALCULATOR'!$E$48/100</f>
        <v>13148944.405985834</v>
      </c>
      <c r="BD215" s="110">
        <f t="shared" si="121"/>
        <v>-55646362.481461458</v>
      </c>
      <c r="BF215" s="110">
        <f t="shared" si="118"/>
        <v>-4107803960.5283279</v>
      </c>
      <c r="BG215" t="str">
        <f t="shared" si="119"/>
        <v>-</v>
      </c>
      <c r="BI215" t="str">
        <f t="shared" si="117"/>
        <v>-</v>
      </c>
      <c r="BL215">
        <f t="shared" si="111"/>
        <v>212</v>
      </c>
      <c r="BM215" s="110">
        <f t="shared" si="112"/>
        <v>30476740.844218414</v>
      </c>
      <c r="BO215">
        <f>('SIP CALCULATOR'!$D$32/12)/100</f>
        <v>5.0000000000000001E-3</v>
      </c>
      <c r="BP215">
        <f t="shared" si="113"/>
        <v>323053.45294871519</v>
      </c>
      <c r="BQ215" s="110">
        <f t="shared" si="114"/>
        <v>30799794.29716713</v>
      </c>
    </row>
    <row r="216" spans="14:69" x14ac:dyDescent="0.3">
      <c r="N216">
        <f t="shared" si="104"/>
        <v>215</v>
      </c>
      <c r="O216" s="48">
        <f t="shared" si="122"/>
        <v>275246640731288.56</v>
      </c>
      <c r="P216" s="3">
        <f t="shared" si="123"/>
        <v>12914016300000</v>
      </c>
      <c r="Q216">
        <f t="shared" si="105"/>
        <v>219538276500000</v>
      </c>
      <c r="AD216" s="50">
        <f>$M$2*(((1+'Main Backend Calculation'!$M$4)^('Main Backend Calculation'!AH216)-1)/'Main Backend Calculation'!$M$4)*(1+$M$4)</f>
        <v>271942185.88216525</v>
      </c>
      <c r="AF216">
        <f t="shared" si="124"/>
        <v>185039638759255</v>
      </c>
      <c r="AH216">
        <f t="shared" si="106"/>
        <v>215</v>
      </c>
      <c r="AI216" s="60">
        <f t="shared" si="103"/>
        <v>185039910701440.88</v>
      </c>
      <c r="AK216">
        <v>600</v>
      </c>
      <c r="AM216" s="36">
        <f>IF('SIP CALCULATOR'!$E$6&gt;'Main Backend Calculation'!AM215,AM215+1,"")</f>
        <v>214</v>
      </c>
      <c r="AN216">
        <f t="shared" si="110"/>
        <v>283009560.72696167</v>
      </c>
      <c r="AO216" s="49">
        <f t="shared" si="107"/>
        <v>5197822.4579711547</v>
      </c>
      <c r="AP216" s="49">
        <f t="shared" si="108"/>
        <v>288207383.18493283</v>
      </c>
      <c r="AQ216" s="66">
        <f>IF(AM216="","",('SIP CALCULATOR'!$E$7/12)*100)</f>
        <v>1.8366243333333334</v>
      </c>
      <c r="AR216" s="62">
        <f>IF(AM216="","",ROUND(IF(((AM216-1)/12)=0,'SIP CALCULATOR'!$E$4,IF(INT(((AM216-1)/12))-((AM216-1)/12)=0,AR215+('SIP CALCULATOR'!$E$5/100)*AR215,AR215)),2))</f>
        <v>140024.14000000001</v>
      </c>
      <c r="AS216">
        <f t="shared" si="109"/>
        <v>25414726.11999999</v>
      </c>
      <c r="AY216">
        <f t="shared" si="115"/>
        <v>209</v>
      </c>
      <c r="AZ216">
        <f t="shared" si="116"/>
        <v>0</v>
      </c>
      <c r="BA216">
        <f t="shared" si="98"/>
        <v>209</v>
      </c>
      <c r="BB216" s="110">
        <f t="shared" si="120"/>
        <v>-6733209860.2568359</v>
      </c>
      <c r="BC216">
        <f>$BB$8*'SIP CALCULATOR'!$E$48/100</f>
        <v>13148944.405985834</v>
      </c>
      <c r="BD216" s="110">
        <f t="shared" si="121"/>
        <v>-56219656.705523521</v>
      </c>
      <c r="BF216" s="110">
        <f t="shared" si="118"/>
        <v>-4164023617.2338514</v>
      </c>
      <c r="BG216" t="str">
        <f t="shared" si="119"/>
        <v>-</v>
      </c>
      <c r="BI216" t="str">
        <f t="shared" si="117"/>
        <v>-</v>
      </c>
      <c r="BL216">
        <f t="shared" si="111"/>
        <v>213</v>
      </c>
      <c r="BM216" s="110">
        <f t="shared" si="112"/>
        <v>30799794.29716713</v>
      </c>
      <c r="BO216">
        <f>('SIP CALCULATOR'!$D$32/12)/100</f>
        <v>5.0000000000000001E-3</v>
      </c>
      <c r="BP216">
        <f t="shared" si="113"/>
        <v>328017.80926482996</v>
      </c>
      <c r="BQ216" s="110">
        <f t="shared" si="114"/>
        <v>31127812.106431961</v>
      </c>
    </row>
    <row r="217" spans="14:69" x14ac:dyDescent="0.3">
      <c r="N217">
        <f t="shared" si="104"/>
        <v>216</v>
      </c>
      <c r="O217" s="48">
        <f t="shared" si="122"/>
        <v>293215903811642</v>
      </c>
      <c r="P217" s="3">
        <f t="shared" si="123"/>
        <v>12914016300000</v>
      </c>
      <c r="Q217">
        <f t="shared" si="105"/>
        <v>232452292800000</v>
      </c>
      <c r="AD217" s="50">
        <f>$M$2*(((1+'Main Backend Calculation'!$M$4)^('Main Backend Calculation'!AH217)-1)/'Main Backend Calculation'!$M$4)*(1+$M$4)</f>
        <v>277038578.86500907</v>
      </c>
      <c r="AF217">
        <f t="shared" si="124"/>
        <v>185039638759255</v>
      </c>
      <c r="AH217">
        <f t="shared" si="106"/>
        <v>216</v>
      </c>
      <c r="AI217" s="60">
        <f t="shared" si="103"/>
        <v>185039915797833.88</v>
      </c>
      <c r="AK217">
        <v>612</v>
      </c>
      <c r="AM217" s="36">
        <f>IF('SIP CALCULATOR'!$E$6&gt;'Main Backend Calculation'!AM216,AM216+1,"")</f>
        <v>215</v>
      </c>
      <c r="AN217">
        <f t="shared" si="110"/>
        <v>288347407.32493281</v>
      </c>
      <c r="AO217" s="49">
        <f t="shared" si="107"/>
        <v>5295858.6474654982</v>
      </c>
      <c r="AP217" s="49">
        <f t="shared" si="108"/>
        <v>293643265.97239834</v>
      </c>
      <c r="AQ217" s="66">
        <f>IF(AM217="","",('SIP CALCULATOR'!$E$7/12)*100)</f>
        <v>1.8366243333333334</v>
      </c>
      <c r="AR217" s="62">
        <f>IF(AM217="","",ROUND(IF(((AM217-1)/12)=0,'SIP CALCULATOR'!$E$4,IF(INT(((AM217-1)/12))-((AM217-1)/12)=0,AR216+('SIP CALCULATOR'!$E$5/100)*AR216,AR216)),2))</f>
        <v>140024.14000000001</v>
      </c>
      <c r="AS217">
        <f t="shared" si="109"/>
        <v>25554750.25999999</v>
      </c>
      <c r="AY217">
        <f t="shared" si="115"/>
        <v>210</v>
      </c>
      <c r="AZ217">
        <f t="shared" si="116"/>
        <v>0</v>
      </c>
      <c r="BA217">
        <f t="shared" si="98"/>
        <v>210</v>
      </c>
      <c r="BB217" s="110">
        <f t="shared" si="120"/>
        <v>-6802578461.3683453</v>
      </c>
      <c r="BC217">
        <f>$BB$8*'SIP CALCULATOR'!$E$48/100</f>
        <v>13148944.405985834</v>
      </c>
      <c r="BD217" s="110">
        <f t="shared" si="121"/>
        <v>-56797728.381452762</v>
      </c>
      <c r="BF217" s="110">
        <f t="shared" si="118"/>
        <v>-4220821345.615304</v>
      </c>
      <c r="BG217" t="str">
        <f t="shared" si="119"/>
        <v>-</v>
      </c>
      <c r="BI217" t="str">
        <f t="shared" si="117"/>
        <v>-</v>
      </c>
      <c r="BL217">
        <f t="shared" si="111"/>
        <v>214</v>
      </c>
      <c r="BM217" s="110">
        <f t="shared" si="112"/>
        <v>31127812.106431961</v>
      </c>
      <c r="BO217">
        <f>('SIP CALCULATOR'!$D$32/12)/100</f>
        <v>5.0000000000000001E-3</v>
      </c>
      <c r="BP217">
        <f t="shared" si="113"/>
        <v>333067.58953882201</v>
      </c>
      <c r="BQ217" s="110">
        <f t="shared" si="114"/>
        <v>31460879.695970785</v>
      </c>
    </row>
    <row r="218" spans="14:69" x14ac:dyDescent="0.3">
      <c r="N218">
        <f t="shared" si="104"/>
        <v>217</v>
      </c>
      <c r="O218" s="48">
        <f t="shared" si="122"/>
        <v>337343227350249.88</v>
      </c>
      <c r="P218" s="3">
        <f>$P$217+($P$217*$M$5)</f>
        <v>38742048900000</v>
      </c>
      <c r="Q218">
        <f t="shared" si="105"/>
        <v>271194341700000</v>
      </c>
      <c r="AD218" s="50">
        <f>$M$2*(((1+'Main Backend Calculation'!$M$4)^('Main Backend Calculation'!AH218)-1)/'Main Backend Calculation'!$M$4)*(1+$M$4)</f>
        <v>282228573.44149804</v>
      </c>
      <c r="AF218">
        <f>$AK$20*(((1+$M$4)^($AH$20)-1)/$AC$3)*(1+$AC$3)</f>
        <v>591616761904611.5</v>
      </c>
      <c r="AH218">
        <f t="shared" si="106"/>
        <v>217</v>
      </c>
      <c r="AI218" s="60">
        <f t="shared" si="103"/>
        <v>591617044133185</v>
      </c>
      <c r="AK218">
        <v>624</v>
      </c>
      <c r="AM218" s="36">
        <f>IF('SIP CALCULATOR'!$E$6&gt;'Main Backend Calculation'!AM217,AM217+1,"")</f>
        <v>216</v>
      </c>
      <c r="AN218">
        <f t="shared" si="110"/>
        <v>293783290.11239833</v>
      </c>
      <c r="AO218" s="49">
        <f t="shared" si="107"/>
        <v>5395695.3934715688</v>
      </c>
      <c r="AP218" s="49">
        <f t="shared" si="108"/>
        <v>299178985.50586987</v>
      </c>
      <c r="AQ218" s="66">
        <f>IF(AM218="","",('SIP CALCULATOR'!$E$7/12)*100)</f>
        <v>1.8366243333333334</v>
      </c>
      <c r="AR218" s="62">
        <f>IF(AM218="","",ROUND(IF(((AM218-1)/12)=0,'SIP CALCULATOR'!$E$4,IF(INT(((AM218-1)/12))-((AM218-1)/12)=0,AR217+('SIP CALCULATOR'!$E$5/100)*AR217,AR217)),2))</f>
        <v>140024.14000000001</v>
      </c>
      <c r="AS218">
        <f t="shared" si="109"/>
        <v>25694774.399999991</v>
      </c>
      <c r="AY218">
        <f t="shared" si="115"/>
        <v>211</v>
      </c>
      <c r="AZ218">
        <f t="shared" si="116"/>
        <v>0</v>
      </c>
      <c r="BA218">
        <f t="shared" si="98"/>
        <v>211</v>
      </c>
      <c r="BB218" s="110">
        <f t="shared" si="120"/>
        <v>-6872525134.1557837</v>
      </c>
      <c r="BC218">
        <f>$BB$8*'SIP CALCULATOR'!$E$48/100</f>
        <v>13148944.405985834</v>
      </c>
      <c r="BD218" s="110">
        <f t="shared" si="121"/>
        <v>-57380617.321348086</v>
      </c>
      <c r="BF218" s="110">
        <f t="shared" si="118"/>
        <v>-4278201962.9366522</v>
      </c>
      <c r="BG218" t="str">
        <f t="shared" si="119"/>
        <v>-</v>
      </c>
      <c r="BI218" t="str">
        <f t="shared" si="117"/>
        <v>-</v>
      </c>
      <c r="BL218">
        <f t="shared" si="111"/>
        <v>215</v>
      </c>
      <c r="BM218" s="110">
        <f t="shared" si="112"/>
        <v>31460879.695970785</v>
      </c>
      <c r="BO218">
        <f>('SIP CALCULATOR'!$D$32/12)/100</f>
        <v>5.0000000000000001E-3</v>
      </c>
      <c r="BP218">
        <f t="shared" si="113"/>
        <v>338204.4567316859</v>
      </c>
      <c r="BQ218" s="110">
        <f t="shared" si="114"/>
        <v>31799084.152702469</v>
      </c>
    </row>
    <row r="219" spans="14:69" x14ac:dyDescent="0.3">
      <c r="N219">
        <f t="shared" si="104"/>
        <v>218</v>
      </c>
      <c r="O219" s="48">
        <f t="shared" si="122"/>
        <v>382281004050616.56</v>
      </c>
      <c r="P219" s="3">
        <f t="shared" ref="P219:P229" si="125">$P$217+($P$217*$M$5)</f>
        <v>38742048900000</v>
      </c>
      <c r="Q219">
        <f t="shared" si="105"/>
        <v>309936390600000</v>
      </c>
      <c r="AD219" s="50">
        <f>$M$2*(((1+'Main Backend Calculation'!$M$4)^('Main Backend Calculation'!AH219)-1)/'Main Backend Calculation'!$M$4)*(1+$M$4)</f>
        <v>287513888.72127748</v>
      </c>
      <c r="AF219">
        <f t="shared" ref="AF219:AF229" si="126">$AK$20*(((1+$M$4)^($AH$20)-1)/$AC$3)*(1+$AC$3)</f>
        <v>591616761904611.5</v>
      </c>
      <c r="AH219">
        <f t="shared" si="106"/>
        <v>218</v>
      </c>
      <c r="AI219" s="60">
        <f t="shared" si="103"/>
        <v>591617049418500.25</v>
      </c>
      <c r="AK219">
        <v>636</v>
      </c>
      <c r="AM219" s="36">
        <f>IF('SIP CALCULATOR'!$E$6&gt;'Main Backend Calculation'!AM218,AM218+1,"")</f>
        <v>217</v>
      </c>
      <c r="AN219">
        <f t="shared" si="110"/>
        <v>299321810.12586987</v>
      </c>
      <c r="AO219" s="49">
        <f t="shared" si="107"/>
        <v>5497417.1997455237</v>
      </c>
      <c r="AP219" s="49">
        <f t="shared" si="108"/>
        <v>304819227.32561541</v>
      </c>
      <c r="AQ219" s="66">
        <f>IF(AM219="","",('SIP CALCULATOR'!$E$7/12)*100)</f>
        <v>1.8366243333333334</v>
      </c>
      <c r="AR219" s="62">
        <f>IF(AM219="","",ROUND(IF(((AM219-1)/12)=0,'SIP CALCULATOR'!$E$4,IF(INT(((AM219-1)/12))-((AM219-1)/12)=0,AR218+('SIP CALCULATOR'!$E$5/100)*AR218,AR218)),2))</f>
        <v>142824.62</v>
      </c>
      <c r="AS219">
        <f t="shared" si="109"/>
        <v>25837599.019999992</v>
      </c>
      <c r="AY219">
        <f t="shared" si="115"/>
        <v>212</v>
      </c>
      <c r="AZ219">
        <f t="shared" si="116"/>
        <v>0</v>
      </c>
      <c r="BA219">
        <f t="shared" si="98"/>
        <v>212</v>
      </c>
      <c r="BB219" s="110">
        <f t="shared" si="120"/>
        <v>-6943054695.8831177</v>
      </c>
      <c r="BC219">
        <f>$BB$8*'SIP CALCULATOR'!$E$48/100</f>
        <v>13148944.405985834</v>
      </c>
      <c r="BD219" s="110">
        <f t="shared" si="121"/>
        <v>-57968363.669075862</v>
      </c>
      <c r="BF219" s="110">
        <f t="shared" si="118"/>
        <v>-4336170326.6057281</v>
      </c>
      <c r="BG219" t="str">
        <f t="shared" si="119"/>
        <v>-</v>
      </c>
      <c r="BI219" t="str">
        <f t="shared" si="117"/>
        <v>-</v>
      </c>
      <c r="BL219">
        <f t="shared" si="111"/>
        <v>216</v>
      </c>
      <c r="BM219" s="110">
        <f t="shared" si="112"/>
        <v>31799084.152702469</v>
      </c>
      <c r="BO219">
        <f>('SIP CALCULATOR'!$D$32/12)/100</f>
        <v>5.0000000000000001E-3</v>
      </c>
      <c r="BP219">
        <f t="shared" si="113"/>
        <v>343430.10884918668</v>
      </c>
      <c r="BQ219" s="110">
        <f t="shared" si="114"/>
        <v>32142514.261551656</v>
      </c>
    </row>
    <row r="220" spans="14:69" x14ac:dyDescent="0.3">
      <c r="N220">
        <f t="shared" si="104"/>
        <v>219</v>
      </c>
      <c r="O220" s="48">
        <f t="shared" si="122"/>
        <v>428044118892721.19</v>
      </c>
      <c r="P220" s="3">
        <f t="shared" si="125"/>
        <v>38742048900000</v>
      </c>
      <c r="Q220">
        <f t="shared" si="105"/>
        <v>348678439500000</v>
      </c>
      <c r="AD220" s="50">
        <f>$M$2*(((1+'Main Backend Calculation'!$M$4)^('Main Backend Calculation'!AH220)-1)/'Main Backend Calculation'!$M$4)*(1+$M$4)</f>
        <v>292896275.38757873</v>
      </c>
      <c r="AF220">
        <f t="shared" si="126"/>
        <v>591616761904611.5</v>
      </c>
      <c r="AH220">
        <f t="shared" si="106"/>
        <v>219</v>
      </c>
      <c r="AI220" s="60">
        <f t="shared" si="103"/>
        <v>591617054800886.88</v>
      </c>
      <c r="AK220">
        <v>648</v>
      </c>
      <c r="AM220" s="36">
        <f>IF('SIP CALCULATOR'!$E$6&gt;'Main Backend Calculation'!AM219,AM219+1,"")</f>
        <v>218</v>
      </c>
      <c r="AN220">
        <f t="shared" si="110"/>
        <v>304962051.94561541</v>
      </c>
      <c r="AO220" s="49">
        <f t="shared" si="107"/>
        <v>5601007.2534658136</v>
      </c>
      <c r="AP220" s="49">
        <f t="shared" si="108"/>
        <v>310563059.19908124</v>
      </c>
      <c r="AQ220" s="66">
        <f>IF(AM220="","",('SIP CALCULATOR'!$E$7/12)*100)</f>
        <v>1.8366243333333334</v>
      </c>
      <c r="AR220" s="62">
        <f>IF(AM220="","",ROUND(IF(((AM220-1)/12)=0,'SIP CALCULATOR'!$E$4,IF(INT(((AM220-1)/12))-((AM220-1)/12)=0,AR219+('SIP CALCULATOR'!$E$5/100)*AR219,AR219)),2))</f>
        <v>142824.62</v>
      </c>
      <c r="AS220">
        <f t="shared" si="109"/>
        <v>25980423.639999993</v>
      </c>
      <c r="AY220">
        <f t="shared" si="115"/>
        <v>213</v>
      </c>
      <c r="AZ220">
        <f t="shared" si="116"/>
        <v>0</v>
      </c>
      <c r="BA220">
        <f t="shared" si="98"/>
        <v>213</v>
      </c>
      <c r="BB220" s="110">
        <f t="shared" si="120"/>
        <v>-7014172003.9581795</v>
      </c>
      <c r="BC220">
        <f>$BB$8*'SIP CALCULATOR'!$E$48/100</f>
        <v>13148944.405985834</v>
      </c>
      <c r="BD220" s="110">
        <f t="shared" si="121"/>
        <v>-58561007.903034717</v>
      </c>
      <c r="BF220" s="110">
        <f t="shared" si="118"/>
        <v>-4394731334.5087633</v>
      </c>
      <c r="BG220" t="str">
        <f t="shared" si="119"/>
        <v>-</v>
      </c>
      <c r="BI220" t="str">
        <f t="shared" si="117"/>
        <v>-</v>
      </c>
      <c r="BL220">
        <f t="shared" si="111"/>
        <v>217</v>
      </c>
      <c r="BM220" s="110">
        <f t="shared" si="112"/>
        <v>32142514.261551656</v>
      </c>
      <c r="BO220">
        <f>('SIP CALCULATOR'!$D$32/12)/100</f>
        <v>5.0000000000000001E-3</v>
      </c>
      <c r="BP220">
        <f t="shared" si="113"/>
        <v>348746.27973783546</v>
      </c>
      <c r="BQ220" s="110">
        <f t="shared" si="114"/>
        <v>32491260.54128949</v>
      </c>
    </row>
    <row r="221" spans="14:69" x14ac:dyDescent="0.3">
      <c r="N221">
        <f t="shared" si="104"/>
        <v>220</v>
      </c>
      <c r="O221" s="48">
        <f t="shared" si="122"/>
        <v>474647730237707.19</v>
      </c>
      <c r="P221" s="3">
        <f t="shared" si="125"/>
        <v>38742048900000</v>
      </c>
      <c r="Q221">
        <f t="shared" si="105"/>
        <v>387420488400000</v>
      </c>
      <c r="AD221" s="50">
        <f>$M$2*(((1+'Main Backend Calculation'!$M$4)^('Main Backend Calculation'!AH221)-1)/'Main Backend Calculation'!$M$4)*(1+$M$4)</f>
        <v>298377516.27710736</v>
      </c>
      <c r="AF221">
        <f t="shared" si="126"/>
        <v>591616761904611.5</v>
      </c>
      <c r="AH221">
        <f t="shared" si="106"/>
        <v>220</v>
      </c>
      <c r="AI221" s="60">
        <f t="shared" si="103"/>
        <v>591617060282127.75</v>
      </c>
      <c r="AK221">
        <v>660</v>
      </c>
      <c r="AM221" s="36">
        <f>IF('SIP CALCULATOR'!$E$6&gt;'Main Backend Calculation'!AM220,AM220+1,"")</f>
        <v>219</v>
      </c>
      <c r="AN221">
        <f t="shared" si="110"/>
        <v>310705883.81908125</v>
      </c>
      <c r="AO221" s="49">
        <f t="shared" si="107"/>
        <v>5706499.8673196426</v>
      </c>
      <c r="AP221" s="49">
        <f t="shared" si="108"/>
        <v>316412383.68640089</v>
      </c>
      <c r="AQ221" s="66">
        <f>IF(AM221="","",('SIP CALCULATOR'!$E$7/12)*100)</f>
        <v>1.8366243333333334</v>
      </c>
      <c r="AR221" s="62">
        <f>IF(AM221="","",ROUND(IF(((AM221-1)/12)=0,'SIP CALCULATOR'!$E$4,IF(INT(((AM221-1)/12))-((AM221-1)/12)=0,AR220+('SIP CALCULATOR'!$E$5/100)*AR220,AR220)),2))</f>
        <v>142824.62</v>
      </c>
      <c r="AS221">
        <f t="shared" si="109"/>
        <v>26123248.259999994</v>
      </c>
      <c r="AY221">
        <f t="shared" si="115"/>
        <v>214</v>
      </c>
      <c r="AZ221">
        <f t="shared" si="116"/>
        <v>0</v>
      </c>
      <c r="BA221">
        <f t="shared" si="98"/>
        <v>214</v>
      </c>
      <c r="BB221" s="110">
        <f t="shared" si="120"/>
        <v>-7085881956.2672005</v>
      </c>
      <c r="BC221">
        <f>$BB$8*'SIP CALCULATOR'!$E$48/100</f>
        <v>13148944.405985834</v>
      </c>
      <c r="BD221" s="110">
        <f t="shared" si="121"/>
        <v>-59158590.838943221</v>
      </c>
      <c r="BF221" s="110">
        <f t="shared" si="118"/>
        <v>-4453889925.3477068</v>
      </c>
      <c r="BG221" t="str">
        <f t="shared" si="119"/>
        <v>-</v>
      </c>
      <c r="BI221" t="str">
        <f t="shared" si="117"/>
        <v>-</v>
      </c>
      <c r="BL221">
        <f t="shared" si="111"/>
        <v>218</v>
      </c>
      <c r="BM221" s="110">
        <f t="shared" si="112"/>
        <v>32491260.54128949</v>
      </c>
      <c r="BO221">
        <f>('SIP CALCULATOR'!$D$32/12)/100</f>
        <v>5.0000000000000001E-3</v>
      </c>
      <c r="BP221">
        <f t="shared" si="113"/>
        <v>354154.73990005546</v>
      </c>
      <c r="BQ221" s="110">
        <f t="shared" si="114"/>
        <v>32845415.281189546</v>
      </c>
    </row>
    <row r="222" spans="14:69" x14ac:dyDescent="0.3">
      <c r="N222">
        <f t="shared" si="104"/>
        <v>221</v>
      </c>
      <c r="O222" s="48">
        <f t="shared" si="122"/>
        <v>522107274848867.25</v>
      </c>
      <c r="P222" s="3">
        <f t="shared" si="125"/>
        <v>38742048900000</v>
      </c>
      <c r="Q222">
        <f t="shared" si="105"/>
        <v>426162537300000</v>
      </c>
      <c r="AD222" s="50">
        <f>$M$2*(((1+'Main Backend Calculation'!$M$4)^('Main Backend Calculation'!AH222)-1)/'Main Backend Calculation'!$M$4)*(1+$M$4)</f>
        <v>303959426.97058171</v>
      </c>
      <c r="AF222">
        <f t="shared" si="126"/>
        <v>591616761904611.5</v>
      </c>
      <c r="AH222">
        <f t="shared" si="106"/>
        <v>221</v>
      </c>
      <c r="AI222" s="60">
        <f t="shared" si="103"/>
        <v>591617065864038.5</v>
      </c>
      <c r="AK222">
        <v>672</v>
      </c>
      <c r="AM222" s="36">
        <f>IF('SIP CALCULATOR'!$E$6&gt;'Main Backend Calculation'!AM221,AM221+1,"")</f>
        <v>220</v>
      </c>
      <c r="AN222">
        <f t="shared" si="110"/>
        <v>316555208.3064009</v>
      </c>
      <c r="AO222" s="49">
        <f t="shared" si="107"/>
        <v>5813929.98418938</v>
      </c>
      <c r="AP222" s="49">
        <f t="shared" si="108"/>
        <v>322369138.29059029</v>
      </c>
      <c r="AQ222" s="66">
        <f>IF(AM222="","",('SIP CALCULATOR'!$E$7/12)*100)</f>
        <v>1.8366243333333334</v>
      </c>
      <c r="AR222" s="62">
        <f>IF(AM222="","",ROUND(IF(((AM222-1)/12)=0,'SIP CALCULATOR'!$E$4,IF(INT(((AM222-1)/12))-((AM222-1)/12)=0,AR221+('SIP CALCULATOR'!$E$5/100)*AR221,AR221)),2))</f>
        <v>142824.62</v>
      </c>
      <c r="AS222">
        <f t="shared" si="109"/>
        <v>26266072.879999995</v>
      </c>
      <c r="AY222">
        <f t="shared" si="115"/>
        <v>215</v>
      </c>
      <c r="AZ222">
        <f t="shared" si="116"/>
        <v>0</v>
      </c>
      <c r="BA222">
        <f t="shared" si="98"/>
        <v>215</v>
      </c>
      <c r="BB222" s="110">
        <f t="shared" si="120"/>
        <v>-7158189491.5121298</v>
      </c>
      <c r="BC222">
        <f>$BB$8*'SIP CALCULATOR'!$E$48/100</f>
        <v>13148944.405985834</v>
      </c>
      <c r="BD222" s="110">
        <f t="shared" si="121"/>
        <v>-59761153.632650964</v>
      </c>
      <c r="BF222" s="110">
        <f t="shared" si="118"/>
        <v>-4513651078.9803581</v>
      </c>
      <c r="BG222" t="str">
        <f t="shared" si="119"/>
        <v>-</v>
      </c>
      <c r="BI222" t="str">
        <f t="shared" si="117"/>
        <v>-</v>
      </c>
      <c r="BL222">
        <f t="shared" si="111"/>
        <v>219</v>
      </c>
      <c r="BM222" s="110">
        <f t="shared" si="112"/>
        <v>32845415.281189546</v>
      </c>
      <c r="BO222">
        <f>('SIP CALCULATOR'!$D$32/12)/100</f>
        <v>5.0000000000000001E-3</v>
      </c>
      <c r="BP222">
        <f t="shared" si="113"/>
        <v>359657.29732902558</v>
      </c>
      <c r="BQ222" s="110">
        <f t="shared" si="114"/>
        <v>33205072.578518573</v>
      </c>
    </row>
    <row r="223" spans="14:69" x14ac:dyDescent="0.3">
      <c r="N223">
        <f t="shared" si="104"/>
        <v>222</v>
      </c>
      <c r="O223" s="48">
        <f t="shared" si="122"/>
        <v>570438473004845.13</v>
      </c>
      <c r="P223" s="3">
        <f t="shared" si="125"/>
        <v>38742048900000</v>
      </c>
      <c r="Q223">
        <f t="shared" si="105"/>
        <v>464904586200000</v>
      </c>
      <c r="AD223" s="50">
        <f>$M$2*(((1+'Main Backend Calculation'!$M$4)^('Main Backend Calculation'!AH223)-1)/'Main Backend Calculation'!$M$4)*(1+$M$4)</f>
        <v>309643856.39411724</v>
      </c>
      <c r="AF223">
        <f t="shared" si="126"/>
        <v>591616761904611.5</v>
      </c>
      <c r="AH223">
        <f t="shared" si="106"/>
        <v>222</v>
      </c>
      <c r="AI223" s="60">
        <f t="shared" si="103"/>
        <v>591617071548467.88</v>
      </c>
      <c r="AK223">
        <v>684</v>
      </c>
      <c r="AM223" s="36">
        <f>IF('SIP CALCULATOR'!$E$6&gt;'Main Backend Calculation'!AM222,AM222+1,"")</f>
        <v>221</v>
      </c>
      <c r="AN223">
        <f t="shared" si="110"/>
        <v>322511962.91059029</v>
      </c>
      <c r="AO223" s="49">
        <f t="shared" si="107"/>
        <v>5923333.1887268769</v>
      </c>
      <c r="AP223" s="49">
        <f t="shared" si="108"/>
        <v>328435296.09931719</v>
      </c>
      <c r="AQ223" s="66">
        <f>IF(AM223="","",('SIP CALCULATOR'!$E$7/12)*100)</f>
        <v>1.8366243333333334</v>
      </c>
      <c r="AR223" s="62">
        <f>IF(AM223="","",ROUND(IF(((AM223-1)/12)=0,'SIP CALCULATOR'!$E$4,IF(INT(((AM223-1)/12))-((AM223-1)/12)=0,AR222+('SIP CALCULATOR'!$E$5/100)*AR222,AR222)),2))</f>
        <v>142824.62</v>
      </c>
      <c r="AS223">
        <f t="shared" si="109"/>
        <v>26408897.499999996</v>
      </c>
      <c r="AY223">
        <f t="shared" si="115"/>
        <v>216</v>
      </c>
      <c r="AZ223">
        <f t="shared" si="116"/>
        <v>0</v>
      </c>
      <c r="BA223">
        <f t="shared" si="98"/>
        <v>216</v>
      </c>
      <c r="BB223" s="110">
        <f t="shared" si="120"/>
        <v>-7231099589.5507669</v>
      </c>
      <c r="BC223">
        <f>$BB$8*'SIP CALCULATOR'!$E$48/100</f>
        <v>13148944.405985834</v>
      </c>
      <c r="BD223" s="110">
        <f t="shared" si="121"/>
        <v>-60368737.782972947</v>
      </c>
      <c r="BF223" s="110">
        <f t="shared" si="118"/>
        <v>-4574019816.7633314</v>
      </c>
      <c r="BG223" t="str">
        <f t="shared" si="119"/>
        <v>-</v>
      </c>
      <c r="BI223" t="str">
        <f t="shared" si="117"/>
        <v>-</v>
      </c>
      <c r="BL223">
        <f t="shared" si="111"/>
        <v>220</v>
      </c>
      <c r="BM223" s="110">
        <f t="shared" si="112"/>
        <v>33205072.578518573</v>
      </c>
      <c r="BO223">
        <f>('SIP CALCULATOR'!$D$32/12)/100</f>
        <v>5.0000000000000001E-3</v>
      </c>
      <c r="BP223">
        <f t="shared" si="113"/>
        <v>365255.79836370429</v>
      </c>
      <c r="BQ223" s="110">
        <f t="shared" si="114"/>
        <v>33570328.376882277</v>
      </c>
    </row>
    <row r="224" spans="14:69" x14ac:dyDescent="0.3">
      <c r="N224">
        <f t="shared" si="104"/>
        <v>223</v>
      </c>
      <c r="O224" s="48">
        <f t="shared" si="122"/>
        <v>619657333706747.25</v>
      </c>
      <c r="P224" s="3">
        <f t="shared" si="125"/>
        <v>38742048900000</v>
      </c>
      <c r="Q224">
        <f t="shared" si="105"/>
        <v>503646635100000</v>
      </c>
      <c r="AD224" s="50">
        <f>$M$2*(((1+'Main Backend Calculation'!$M$4)^('Main Backend Calculation'!AH224)-1)/'Main Backend Calculation'!$M$4)*(1+$M$4)</f>
        <v>315432687.43165672</v>
      </c>
      <c r="AF224">
        <f t="shared" si="126"/>
        <v>591616761904611.5</v>
      </c>
      <c r="AH224">
        <f t="shared" si="106"/>
        <v>223</v>
      </c>
      <c r="AI224" s="60">
        <f t="shared" si="103"/>
        <v>591617077337298.88</v>
      </c>
      <c r="AK224">
        <v>696</v>
      </c>
      <c r="AM224" s="36">
        <f>IF('SIP CALCULATOR'!$E$6&gt;'Main Backend Calculation'!AM223,AM223+1,"")</f>
        <v>222</v>
      </c>
      <c r="AN224">
        <f t="shared" si="110"/>
        <v>328578120.7193172</v>
      </c>
      <c r="AO224" s="49">
        <f t="shared" si="107"/>
        <v>6034745.7191403545</v>
      </c>
      <c r="AP224" s="49">
        <f t="shared" si="108"/>
        <v>334612866.43845755</v>
      </c>
      <c r="AQ224" s="66">
        <f>IF(AM224="","",('SIP CALCULATOR'!$E$7/12)*100)</f>
        <v>1.8366243333333334</v>
      </c>
      <c r="AR224" s="62">
        <f>IF(AM224="","",ROUND(IF(((AM224-1)/12)=0,'SIP CALCULATOR'!$E$4,IF(INT(((AM224-1)/12))-((AM224-1)/12)=0,AR223+('SIP CALCULATOR'!$E$5/100)*AR223,AR223)),2))</f>
        <v>142824.62</v>
      </c>
      <c r="AS224">
        <f t="shared" si="109"/>
        <v>26551722.119999997</v>
      </c>
      <c r="AY224">
        <f t="shared" si="115"/>
        <v>217</v>
      </c>
      <c r="AZ224">
        <f t="shared" si="116"/>
        <v>0</v>
      </c>
      <c r="BA224">
        <f t="shared" si="98"/>
        <v>217</v>
      </c>
      <c r="BB224" s="110">
        <f t="shared" si="120"/>
        <v>-7304617271.7397261</v>
      </c>
      <c r="BC224">
        <f>$BB$8*'SIP CALCULATOR'!$E$48/100</f>
        <v>13148944.405985834</v>
      </c>
      <c r="BD224" s="110">
        <f t="shared" si="121"/>
        <v>-60981385.134547606</v>
      </c>
      <c r="BF224" s="110">
        <f t="shared" si="118"/>
        <v>-4635001201.8978786</v>
      </c>
      <c r="BG224" t="str">
        <f t="shared" si="119"/>
        <v>-</v>
      </c>
      <c r="BI224" t="str">
        <f t="shared" si="117"/>
        <v>-</v>
      </c>
      <c r="BL224">
        <f t="shared" si="111"/>
        <v>221</v>
      </c>
      <c r="BM224" s="110">
        <f t="shared" si="112"/>
        <v>33570328.376882277</v>
      </c>
      <c r="BO224">
        <f>('SIP CALCULATOR'!$D$32/12)/100</f>
        <v>5.0000000000000001E-3</v>
      </c>
      <c r="BP224">
        <f t="shared" si="113"/>
        <v>370952.12856454914</v>
      </c>
      <c r="BQ224" s="110">
        <f t="shared" si="114"/>
        <v>33941280.505446829</v>
      </c>
    </row>
    <row r="225" spans="14:69" x14ac:dyDescent="0.3">
      <c r="N225">
        <f t="shared" si="104"/>
        <v>224</v>
      </c>
      <c r="O225" s="48">
        <f t="shared" si="122"/>
        <v>669780159980889.88</v>
      </c>
      <c r="P225" s="3">
        <f t="shared" si="125"/>
        <v>38742048900000</v>
      </c>
      <c r="Q225">
        <f t="shared" si="105"/>
        <v>542388684000000</v>
      </c>
      <c r="AD225" s="50">
        <f>$M$2*(((1+'Main Backend Calculation'!$M$4)^('Main Backend Calculation'!AH225)-1)/'Main Backend Calculation'!$M$4)*(1+$M$4)</f>
        <v>321327837.54864722</v>
      </c>
      <c r="AF225">
        <f t="shared" si="126"/>
        <v>591616761904611.5</v>
      </c>
      <c r="AH225">
        <f t="shared" si="106"/>
        <v>224</v>
      </c>
      <c r="AI225" s="60">
        <f t="shared" si="103"/>
        <v>591617083232449</v>
      </c>
      <c r="AK225">
        <v>708</v>
      </c>
      <c r="AM225" s="36">
        <f>IF('SIP CALCULATOR'!$E$6&gt;'Main Backend Calculation'!AM224,AM224+1,"")</f>
        <v>223</v>
      </c>
      <c r="AN225">
        <f t="shared" si="110"/>
        <v>334755691.05845755</v>
      </c>
      <c r="AO225" s="49">
        <f t="shared" si="107"/>
        <v>6148204.479197789</v>
      </c>
      <c r="AP225" s="49">
        <f t="shared" si="108"/>
        <v>340903895.53765535</v>
      </c>
      <c r="AQ225" s="66">
        <f>IF(AM225="","",('SIP CALCULATOR'!$E$7/12)*100)</f>
        <v>1.8366243333333334</v>
      </c>
      <c r="AR225" s="62">
        <f>IF(AM225="","",ROUND(IF(((AM225-1)/12)=0,'SIP CALCULATOR'!$E$4,IF(INT(((AM225-1)/12))-((AM225-1)/12)=0,AR224+('SIP CALCULATOR'!$E$5/100)*AR224,AR224)),2))</f>
        <v>142824.62</v>
      </c>
      <c r="AS225">
        <f t="shared" si="109"/>
        <v>26694546.739999998</v>
      </c>
      <c r="AY225">
        <f t="shared" si="115"/>
        <v>218</v>
      </c>
      <c r="AZ225">
        <f t="shared" si="116"/>
        <v>0</v>
      </c>
      <c r="BA225">
        <f t="shared" si="98"/>
        <v>218</v>
      </c>
      <c r="BB225" s="110">
        <f t="shared" si="120"/>
        <v>-7378747601.2802591</v>
      </c>
      <c r="BC225">
        <f>$BB$8*'SIP CALCULATOR'!$E$48/100</f>
        <v>13148944.405985834</v>
      </c>
      <c r="BD225" s="110">
        <f t="shared" si="121"/>
        <v>-61599137.880718708</v>
      </c>
      <c r="BF225" s="110">
        <f t="shared" si="118"/>
        <v>-4696600339.7785969</v>
      </c>
      <c r="BG225" t="str">
        <f t="shared" si="119"/>
        <v>-</v>
      </c>
      <c r="BI225" t="str">
        <f t="shared" si="117"/>
        <v>-</v>
      </c>
      <c r="BL225">
        <f t="shared" si="111"/>
        <v>222</v>
      </c>
      <c r="BM225" s="110">
        <f t="shared" si="112"/>
        <v>33941280.505446829</v>
      </c>
      <c r="BO225">
        <f>('SIP CALCULATOR'!$D$32/12)/100</f>
        <v>5.0000000000000001E-3</v>
      </c>
      <c r="BP225">
        <f t="shared" si="113"/>
        <v>376748.21361045982</v>
      </c>
      <c r="BQ225" s="110">
        <f t="shared" si="114"/>
        <v>34318028.719057292</v>
      </c>
    </row>
    <row r="226" spans="14:69" x14ac:dyDescent="0.3">
      <c r="N226">
        <f t="shared" si="104"/>
        <v>225</v>
      </c>
      <c r="O226" s="48">
        <f t="shared" si="122"/>
        <v>720823554278937.88</v>
      </c>
      <c r="P226" s="3">
        <f t="shared" si="125"/>
        <v>38742048900000</v>
      </c>
      <c r="Q226">
        <f t="shared" si="105"/>
        <v>581130732900000</v>
      </c>
      <c r="AD226" s="50">
        <f>$M$2*(((1+'Main Backend Calculation'!$M$4)^('Main Backend Calculation'!AH226)-1)/'Main Backend Calculation'!$M$4)*(1+$M$4)</f>
        <v>327331259.42717284</v>
      </c>
      <c r="AF226">
        <f t="shared" si="126"/>
        <v>591616761904611.5</v>
      </c>
      <c r="AH226">
        <f t="shared" si="106"/>
        <v>225</v>
      </c>
      <c r="AI226" s="60">
        <f t="shared" si="103"/>
        <v>591617089235870.88</v>
      </c>
      <c r="AK226">
        <v>720</v>
      </c>
      <c r="AM226" s="36">
        <f>IF('SIP CALCULATOR'!$E$6&gt;'Main Backend Calculation'!AM225,AM225+1,"")</f>
        <v>224</v>
      </c>
      <c r="AN226">
        <f t="shared" si="110"/>
        <v>341046720.15765536</v>
      </c>
      <c r="AO226" s="49">
        <f t="shared" si="107"/>
        <v>6263747.0504507376</v>
      </c>
      <c r="AP226" s="49">
        <f t="shared" si="108"/>
        <v>347310467.2081061</v>
      </c>
      <c r="AQ226" s="66">
        <f>IF(AM226="","",('SIP CALCULATOR'!$E$7/12)*100)</f>
        <v>1.8366243333333334</v>
      </c>
      <c r="AR226" s="62">
        <f>IF(AM226="","",ROUND(IF(((AM226-1)/12)=0,'SIP CALCULATOR'!$E$4,IF(INT(((AM226-1)/12))-((AM226-1)/12)=0,AR225+('SIP CALCULATOR'!$E$5/100)*AR225,AR225)),2))</f>
        <v>142824.62</v>
      </c>
      <c r="AS226">
        <f t="shared" si="109"/>
        <v>26837371.359999999</v>
      </c>
      <c r="AY226">
        <f t="shared" si="115"/>
        <v>219</v>
      </c>
      <c r="AZ226">
        <f t="shared" si="116"/>
        <v>0</v>
      </c>
      <c r="BA226">
        <f t="shared" si="98"/>
        <v>219</v>
      </c>
      <c r="BB226" s="110">
        <f t="shared" si="120"/>
        <v>-7453495683.5669632</v>
      </c>
      <c r="BC226">
        <f>$BB$8*'SIP CALCULATOR'!$E$48/100</f>
        <v>13148944.405985834</v>
      </c>
      <c r="BD226" s="110">
        <f t="shared" si="121"/>
        <v>-62222038.566441238</v>
      </c>
      <c r="BF226" s="110">
        <f t="shared" si="118"/>
        <v>-4758822378.3450384</v>
      </c>
      <c r="BG226" t="str">
        <f t="shared" si="119"/>
        <v>-</v>
      </c>
      <c r="BI226" t="str">
        <f t="shared" si="117"/>
        <v>-</v>
      </c>
      <c r="BL226">
        <f t="shared" si="111"/>
        <v>223</v>
      </c>
      <c r="BM226" s="110">
        <f t="shared" si="112"/>
        <v>34318028.719057292</v>
      </c>
      <c r="BO226">
        <f>('SIP CALCULATOR'!$D$32/12)/100</f>
        <v>5.0000000000000001E-3</v>
      </c>
      <c r="BP226">
        <f t="shared" si="113"/>
        <v>382646.02021748887</v>
      </c>
      <c r="BQ226" s="110">
        <f t="shared" si="114"/>
        <v>34700674.739274777</v>
      </c>
    </row>
    <row r="227" spans="14:69" x14ac:dyDescent="0.3">
      <c r="N227">
        <f t="shared" si="104"/>
        <v>226</v>
      </c>
      <c r="O227" s="48">
        <f t="shared" si="122"/>
        <v>772804423977223</v>
      </c>
      <c r="P227" s="3">
        <f t="shared" si="125"/>
        <v>38742048900000</v>
      </c>
      <c r="Q227">
        <f t="shared" si="105"/>
        <v>619872781800000</v>
      </c>
      <c r="AD227" s="50">
        <f>$M$2*(((1+'Main Backend Calculation'!$M$4)^('Main Backend Calculation'!AH227)-1)/'Main Backend Calculation'!$M$4)*(1+$M$4)</f>
        <v>333444941.61275208</v>
      </c>
      <c r="AF227">
        <f t="shared" si="126"/>
        <v>591616761904611.5</v>
      </c>
      <c r="AH227">
        <f t="shared" si="106"/>
        <v>226</v>
      </c>
      <c r="AI227" s="60">
        <f t="shared" si="103"/>
        <v>591617095349553.13</v>
      </c>
      <c r="AM227" s="36">
        <f>IF('SIP CALCULATOR'!$E$6&gt;'Main Backend Calculation'!AM226,AM226+1,"")</f>
        <v>225</v>
      </c>
      <c r="AN227">
        <f t="shared" si="110"/>
        <v>347453291.82810611</v>
      </c>
      <c r="AO227" s="49">
        <f t="shared" si="107"/>
        <v>6381411.7046826752</v>
      </c>
      <c r="AP227" s="49">
        <f t="shared" si="108"/>
        <v>353834703.53278875</v>
      </c>
      <c r="AQ227" s="66">
        <f>IF(AM227="","",('SIP CALCULATOR'!$E$7/12)*100)</f>
        <v>1.8366243333333334</v>
      </c>
      <c r="AR227" s="62">
        <f>IF(AM227="","",ROUND(IF(((AM227-1)/12)=0,'SIP CALCULATOR'!$E$4,IF(INT(((AM227-1)/12))-((AM227-1)/12)=0,AR226+('SIP CALCULATOR'!$E$5/100)*AR226,AR226)),2))</f>
        <v>142824.62</v>
      </c>
      <c r="AS227">
        <f t="shared" si="109"/>
        <v>26980195.98</v>
      </c>
      <c r="AY227">
        <f t="shared" si="115"/>
        <v>220</v>
      </c>
      <c r="AZ227">
        <f t="shared" si="116"/>
        <v>0</v>
      </c>
      <c r="BA227">
        <f t="shared" si="98"/>
        <v>220</v>
      </c>
      <c r="BB227" s="110">
        <f t="shared" si="120"/>
        <v>-7528866666.5393906</v>
      </c>
      <c r="BC227">
        <f>$BB$8*'SIP CALCULATOR'!$E$48/100</f>
        <v>13148944.405985834</v>
      </c>
      <c r="BD227" s="110">
        <f t="shared" si="121"/>
        <v>-62850130.091211468</v>
      </c>
      <c r="BF227" s="110">
        <f t="shared" si="118"/>
        <v>-4821672508.4362497</v>
      </c>
      <c r="BG227" t="str">
        <f t="shared" si="119"/>
        <v>-</v>
      </c>
      <c r="BI227" t="str">
        <f t="shared" si="117"/>
        <v>-</v>
      </c>
      <c r="BL227">
        <f t="shared" si="111"/>
        <v>224</v>
      </c>
      <c r="BM227" s="110">
        <f t="shared" si="112"/>
        <v>34700674.739274777</v>
      </c>
      <c r="BO227">
        <f>('SIP CALCULATOR'!$D$32/12)/100</f>
        <v>5.0000000000000001E-3</v>
      </c>
      <c r="BP227">
        <f t="shared" si="113"/>
        <v>388647.55707987753</v>
      </c>
      <c r="BQ227" s="110">
        <f t="shared" si="114"/>
        <v>35089322.296354651</v>
      </c>
    </row>
    <row r="228" spans="14:69" x14ac:dyDescent="0.3">
      <c r="N228">
        <f t="shared" si="104"/>
        <v>227</v>
      </c>
      <c r="O228" s="48">
        <f t="shared" si="122"/>
        <v>825739986977065.13</v>
      </c>
      <c r="P228" s="3">
        <f t="shared" si="125"/>
        <v>38742048900000</v>
      </c>
      <c r="Q228">
        <f t="shared" si="105"/>
        <v>658614830700000</v>
      </c>
      <c r="AD228" s="50">
        <f>$M$2*(((1+'Main Backend Calculation'!$M$4)^('Main Backend Calculation'!AH228)-1)/'Main Backend Calculation'!$M$4)*(1+$M$4)</f>
        <v>339670909.17301434</v>
      </c>
      <c r="AF228">
        <f t="shared" si="126"/>
        <v>591616761904611.5</v>
      </c>
      <c r="AH228">
        <f t="shared" si="106"/>
        <v>227</v>
      </c>
      <c r="AI228" s="60">
        <f t="shared" si="103"/>
        <v>591617101575520.63</v>
      </c>
      <c r="AM228" s="36">
        <f>IF('SIP CALCULATOR'!$E$6&gt;'Main Backend Calculation'!AM227,AM227+1,"")</f>
        <v>226</v>
      </c>
      <c r="AN228">
        <f t="shared" si="110"/>
        <v>353977528.15278876</v>
      </c>
      <c r="AO228" s="49">
        <f t="shared" si="107"/>
        <v>6501237.4165859688</v>
      </c>
      <c r="AP228" s="49">
        <f t="shared" si="108"/>
        <v>360478765.56937474</v>
      </c>
      <c r="AQ228" s="66">
        <f>IF(AM228="","",('SIP CALCULATOR'!$E$7/12)*100)</f>
        <v>1.8366243333333334</v>
      </c>
      <c r="AR228" s="62">
        <f>IF(AM228="","",ROUND(IF(((AM228-1)/12)=0,'SIP CALCULATOR'!$E$4,IF(INT(((AM228-1)/12))-((AM228-1)/12)=0,AR227+('SIP CALCULATOR'!$E$5/100)*AR227,AR227)),2))</f>
        <v>142824.62</v>
      </c>
      <c r="AS228">
        <f t="shared" si="109"/>
        <v>27123020.600000001</v>
      </c>
      <c r="AY228">
        <f t="shared" si="115"/>
        <v>221</v>
      </c>
      <c r="AZ228">
        <f t="shared" si="116"/>
        <v>0</v>
      </c>
      <c r="BA228">
        <f t="shared" si="98"/>
        <v>221</v>
      </c>
      <c r="BB228" s="110">
        <f t="shared" si="120"/>
        <v>-7604865741.0365877</v>
      </c>
      <c r="BC228">
        <f>$BB$8*'SIP CALCULATOR'!$E$48/100</f>
        <v>13148944.405985834</v>
      </c>
      <c r="BD228" s="110">
        <f t="shared" si="121"/>
        <v>-63483455.712021448</v>
      </c>
      <c r="BF228" s="110">
        <f t="shared" si="118"/>
        <v>-4885155964.1482716</v>
      </c>
      <c r="BG228" t="str">
        <f t="shared" si="119"/>
        <v>-</v>
      </c>
      <c r="BI228" t="str">
        <f t="shared" si="117"/>
        <v>-</v>
      </c>
      <c r="BL228">
        <f t="shared" si="111"/>
        <v>225</v>
      </c>
      <c r="BM228" s="110">
        <f t="shared" si="112"/>
        <v>35089322.296354651</v>
      </c>
      <c r="BO228">
        <f>('SIP CALCULATOR'!$D$32/12)/100</f>
        <v>5.0000000000000001E-3</v>
      </c>
      <c r="BP228">
        <f t="shared" si="113"/>
        <v>394754.87583398982</v>
      </c>
      <c r="BQ228" s="110">
        <f t="shared" si="114"/>
        <v>35484077.17218864</v>
      </c>
    </row>
    <row r="229" spans="14:69" x14ac:dyDescent="0.3">
      <c r="N229">
        <f t="shared" si="104"/>
        <v>228</v>
      </c>
      <c r="O229" s="48">
        <f t="shared" si="122"/>
        <v>879647777407949.38</v>
      </c>
      <c r="P229" s="3">
        <f t="shared" si="125"/>
        <v>38742048900000</v>
      </c>
      <c r="Q229">
        <f t="shared" si="105"/>
        <v>697356879600000</v>
      </c>
      <c r="AD229" s="50">
        <f>$M$2*(((1+'Main Backend Calculation'!$M$4)^('Main Backend Calculation'!AH229)-1)/'Main Backend Calculation'!$M$4)*(1+$M$4)</f>
        <v>346011224.36847389</v>
      </c>
      <c r="AF229">
        <f t="shared" si="126"/>
        <v>591616761904611.5</v>
      </c>
      <c r="AH229">
        <f t="shared" si="106"/>
        <v>228</v>
      </c>
      <c r="AI229" s="60">
        <f t="shared" si="103"/>
        <v>591617107915835.88</v>
      </c>
      <c r="AM229" s="36">
        <f>IF('SIP CALCULATOR'!$E$6&gt;'Main Backend Calculation'!AM228,AM228+1,"")</f>
        <v>227</v>
      </c>
      <c r="AN229">
        <f t="shared" si="110"/>
        <v>360621590.18937474</v>
      </c>
      <c r="AO229" s="49">
        <f t="shared" si="107"/>
        <v>6623263.8766716691</v>
      </c>
      <c r="AP229" s="49">
        <f t="shared" si="108"/>
        <v>367244854.06604642</v>
      </c>
      <c r="AQ229" s="66">
        <f>IF(AM229="","",('SIP CALCULATOR'!$E$7/12)*100)</f>
        <v>1.8366243333333334</v>
      </c>
      <c r="AR229" s="62">
        <f>IF(AM229="","",ROUND(IF(((AM229-1)/12)=0,'SIP CALCULATOR'!$E$4,IF(INT(((AM229-1)/12))-((AM229-1)/12)=0,AR228+('SIP CALCULATOR'!$E$5/100)*AR228,AR228)),2))</f>
        <v>142824.62</v>
      </c>
      <c r="AS229">
        <f t="shared" si="109"/>
        <v>27265845.220000003</v>
      </c>
      <c r="AY229">
        <f t="shared" si="115"/>
        <v>222</v>
      </c>
      <c r="AZ229">
        <f t="shared" si="116"/>
        <v>0</v>
      </c>
      <c r="BA229">
        <f t="shared" si="98"/>
        <v>222</v>
      </c>
      <c r="BB229" s="110">
        <f t="shared" si="120"/>
        <v>-7681498141.1545954</v>
      </c>
      <c r="BC229">
        <f>$BB$8*'SIP CALCULATOR'!$E$48/100</f>
        <v>13148944.405985834</v>
      </c>
      <c r="BD229" s="110">
        <f t="shared" si="121"/>
        <v>-64122059.046338178</v>
      </c>
      <c r="BF229" s="110">
        <f t="shared" si="118"/>
        <v>-4949278023.1946096</v>
      </c>
      <c r="BG229" t="str">
        <f t="shared" si="119"/>
        <v>-</v>
      </c>
      <c r="BI229" t="str">
        <f t="shared" si="117"/>
        <v>-</v>
      </c>
      <c r="BL229">
        <f t="shared" si="111"/>
        <v>226</v>
      </c>
      <c r="BM229" s="110">
        <f t="shared" si="112"/>
        <v>35484077.17218864</v>
      </c>
      <c r="BO229">
        <f>('SIP CALCULATOR'!$D$32/12)/100</f>
        <v>5.0000000000000001E-3</v>
      </c>
      <c r="BP229">
        <f t="shared" si="113"/>
        <v>400970.07204573159</v>
      </c>
      <c r="BQ229" s="110">
        <f t="shared" si="114"/>
        <v>35885047.244234368</v>
      </c>
    </row>
    <row r="230" spans="14:69" x14ac:dyDescent="0.3">
      <c r="N230">
        <f t="shared" si="104"/>
        <v>229</v>
      </c>
      <c r="O230" s="48">
        <f t="shared" si="122"/>
        <v>1012029749235449.6</v>
      </c>
      <c r="P230" s="3">
        <f>$P$229+($P$229*$M$5)</f>
        <v>116226146700000</v>
      </c>
      <c r="Q230">
        <f t="shared" si="105"/>
        <v>813583026300000</v>
      </c>
      <c r="AD230" s="50">
        <f>$M$2*(((1+'Main Backend Calculation'!$M$4)^('Main Backend Calculation'!AH230)-1)/'Main Backend Calculation'!$M$4)*(1+$M$4)</f>
        <v>352467987.3356232</v>
      </c>
      <c r="AF230">
        <f>$AK$21*(((1+$M$4)^($AH$21)-1)/$AC$3)*(1+$AC$3)</f>
        <v>1886354807536150.3</v>
      </c>
      <c r="AH230">
        <f t="shared" si="106"/>
        <v>229</v>
      </c>
      <c r="AI230" s="60">
        <f t="shared" si="103"/>
        <v>1886355160004137.5</v>
      </c>
      <c r="AM230" s="36">
        <f>IF('SIP CALCULATOR'!$E$6&gt;'Main Backend Calculation'!AM229,AM229+1,"")</f>
        <v>228</v>
      </c>
      <c r="AN230">
        <f t="shared" si="110"/>
        <v>367387678.68604642</v>
      </c>
      <c r="AO230" s="49">
        <f t="shared" si="107"/>
        <v>6747531.5044164099</v>
      </c>
      <c r="AP230" s="49">
        <f t="shared" si="108"/>
        <v>374135210.19046283</v>
      </c>
      <c r="AQ230" s="66">
        <f>IF(AM230="","",('SIP CALCULATOR'!$E$7/12)*100)</f>
        <v>1.8366243333333334</v>
      </c>
      <c r="AR230" s="62">
        <f>IF(AM230="","",ROUND(IF(((AM230-1)/12)=0,'SIP CALCULATOR'!$E$4,IF(INT(((AM230-1)/12))-((AM230-1)/12)=0,AR229+('SIP CALCULATOR'!$E$5/100)*AR229,AR229)),2))</f>
        <v>142824.62</v>
      </c>
      <c r="AS230">
        <f t="shared" si="109"/>
        <v>27408669.840000004</v>
      </c>
      <c r="AY230">
        <f t="shared" si="115"/>
        <v>223</v>
      </c>
      <c r="AZ230">
        <f t="shared" si="116"/>
        <v>0</v>
      </c>
      <c r="BA230">
        <f t="shared" si="98"/>
        <v>223</v>
      </c>
      <c r="BB230" s="110">
        <f t="shared" si="120"/>
        <v>-7758769144.6069193</v>
      </c>
      <c r="BC230">
        <f>$BB$8*'SIP CALCULATOR'!$E$48/100</f>
        <v>13148944.405985834</v>
      </c>
      <c r="BD230" s="110">
        <f t="shared" si="121"/>
        <v>-64765984.075107545</v>
      </c>
      <c r="BF230" s="110">
        <f t="shared" si="118"/>
        <v>-5014044007.2697172</v>
      </c>
      <c r="BG230" t="str">
        <f t="shared" si="119"/>
        <v>-</v>
      </c>
      <c r="BI230" t="str">
        <f t="shared" si="117"/>
        <v>-</v>
      </c>
      <c r="BL230">
        <f t="shared" si="111"/>
        <v>227</v>
      </c>
      <c r="BM230" s="110">
        <f t="shared" si="112"/>
        <v>35885047.244234368</v>
      </c>
      <c r="BO230">
        <f>('SIP CALCULATOR'!$D$32/12)/100</f>
        <v>5.0000000000000001E-3</v>
      </c>
      <c r="BP230">
        <f t="shared" si="113"/>
        <v>407295.28622206009</v>
      </c>
      <c r="BQ230" s="110">
        <f t="shared" si="114"/>
        <v>36292342.530456431</v>
      </c>
    </row>
    <row r="231" spans="14:69" x14ac:dyDescent="0.3">
      <c r="N231">
        <f t="shared" si="104"/>
        <v>230</v>
      </c>
      <c r="O231" s="48">
        <f t="shared" si="122"/>
        <v>1146843080570480.3</v>
      </c>
      <c r="P231" s="3">
        <f t="shared" ref="P231:P241" si="127">$P$229+($P$229*$M$5)</f>
        <v>116226146700000</v>
      </c>
      <c r="Q231">
        <f t="shared" si="105"/>
        <v>929809173000000</v>
      </c>
      <c r="AD231" s="50">
        <f>$M$2*(((1+'Main Backend Calculation'!$M$4)^('Main Backend Calculation'!AH231)-1)/'Main Backend Calculation'!$M$4)*(1+$M$4)</f>
        <v>359043336.78257287</v>
      </c>
      <c r="AF231">
        <f t="shared" ref="AF231:AF241" si="128">$AK$21*(((1+$M$4)^($AH$21)-1)/$AC$3)*(1+$AC$3)</f>
        <v>1886354807536150.3</v>
      </c>
      <c r="AH231">
        <f t="shared" si="106"/>
        <v>230</v>
      </c>
      <c r="AI231" s="60">
        <f t="shared" si="103"/>
        <v>1886355166579487</v>
      </c>
      <c r="AM231" s="36">
        <f>IF('SIP CALCULATOR'!$E$6&gt;'Main Backend Calculation'!AM230,AM230+1,"")</f>
        <v>229</v>
      </c>
      <c r="AN231">
        <f t="shared" si="110"/>
        <v>374280891.30046284</v>
      </c>
      <c r="AO231" s="49">
        <f t="shared" si="107"/>
        <v>6874133.9246411836</v>
      </c>
      <c r="AP231" s="49">
        <f t="shared" si="108"/>
        <v>381155025.22510403</v>
      </c>
      <c r="AQ231" s="66">
        <f>IF(AM231="","",('SIP CALCULATOR'!$E$7/12)*100)</f>
        <v>1.8366243333333334</v>
      </c>
      <c r="AR231" s="62">
        <f>IF(AM231="","",ROUND(IF(((AM231-1)/12)=0,'SIP CALCULATOR'!$E$4,IF(INT(((AM231-1)/12))-((AM231-1)/12)=0,AR230+('SIP CALCULATOR'!$E$5/100)*AR230,AR230)),2))</f>
        <v>145681.10999999999</v>
      </c>
      <c r="AS231">
        <f t="shared" si="109"/>
        <v>27554350.950000003</v>
      </c>
      <c r="AY231">
        <f t="shared" si="115"/>
        <v>224</v>
      </c>
      <c r="AZ231">
        <f t="shared" si="116"/>
        <v>0</v>
      </c>
      <c r="BA231">
        <f t="shared" si="98"/>
        <v>224</v>
      </c>
      <c r="BB231" s="110">
        <f t="shared" si="120"/>
        <v>-7836684073.0880127</v>
      </c>
      <c r="BC231">
        <f>$BB$8*'SIP CALCULATOR'!$E$48/100</f>
        <v>13148944.405985834</v>
      </c>
      <c r="BD231" s="110">
        <f t="shared" si="121"/>
        <v>-65415275.14578332</v>
      </c>
      <c r="BF231" s="110">
        <f t="shared" si="118"/>
        <v>-5079459282.4155006</v>
      </c>
      <c r="BG231" t="str">
        <f t="shared" si="119"/>
        <v>-</v>
      </c>
      <c r="BI231" t="str">
        <f t="shared" si="117"/>
        <v>-</v>
      </c>
      <c r="BL231">
        <f t="shared" si="111"/>
        <v>228</v>
      </c>
      <c r="BM231" s="110">
        <f t="shared" si="112"/>
        <v>36292342.530456431</v>
      </c>
      <c r="BO231">
        <f>('SIP CALCULATOR'!$D$32/12)/100</f>
        <v>5.0000000000000001E-3</v>
      </c>
      <c r="BP231">
        <f t="shared" si="113"/>
        <v>413732.70484720328</v>
      </c>
      <c r="BQ231" s="110">
        <f t="shared" si="114"/>
        <v>36706075.235303633</v>
      </c>
    </row>
    <row r="232" spans="14:69" x14ac:dyDescent="0.3">
      <c r="N232">
        <f t="shared" si="104"/>
        <v>231</v>
      </c>
      <c r="O232" s="48">
        <f t="shared" si="122"/>
        <v>1284132426353387.3</v>
      </c>
      <c r="P232" s="3">
        <f t="shared" si="127"/>
        <v>116226146700000</v>
      </c>
      <c r="Q232">
        <f t="shared" si="105"/>
        <v>1046035319700000</v>
      </c>
      <c r="AD232" s="50">
        <f>$M$2*(((1+'Main Backend Calculation'!$M$4)^('Main Backend Calculation'!AH232)-1)/'Main Backend Calculation'!$M$4)*(1+$M$4)</f>
        <v>365739450.69746697</v>
      </c>
      <c r="AF232">
        <f t="shared" si="128"/>
        <v>1886354807536150.3</v>
      </c>
      <c r="AH232">
        <f t="shared" si="106"/>
        <v>231</v>
      </c>
      <c r="AI232" s="60">
        <f t="shared" si="103"/>
        <v>1886355173275601</v>
      </c>
      <c r="AM232" s="36">
        <f>IF('SIP CALCULATOR'!$E$6&gt;'Main Backend Calculation'!AM231,AM231+1,"")</f>
        <v>230</v>
      </c>
      <c r="AN232">
        <f t="shared" si="110"/>
        <v>381300706.33510405</v>
      </c>
      <c r="AO232" s="49">
        <f t="shared" si="107"/>
        <v>7003061.5557223968</v>
      </c>
      <c r="AP232" s="49">
        <f t="shared" si="108"/>
        <v>388303767.89082646</v>
      </c>
      <c r="AQ232" s="66">
        <f>IF(AM232="","",('SIP CALCULATOR'!$E$7/12)*100)</f>
        <v>1.8366243333333334</v>
      </c>
      <c r="AR232" s="62">
        <f>IF(AM232="","",ROUND(IF(((AM232-1)/12)=0,'SIP CALCULATOR'!$E$4,IF(INT(((AM232-1)/12))-((AM232-1)/12)=0,AR231+('SIP CALCULATOR'!$E$5/100)*AR231,AR231)),2))</f>
        <v>145681.10999999999</v>
      </c>
      <c r="AS232">
        <f t="shared" si="109"/>
        <v>27700032.060000002</v>
      </c>
      <c r="AY232">
        <f t="shared" si="115"/>
        <v>225</v>
      </c>
      <c r="AZ232">
        <f t="shared" si="116"/>
        <v>0</v>
      </c>
      <c r="BA232">
        <f t="shared" si="98"/>
        <v>225</v>
      </c>
      <c r="BB232" s="110">
        <f t="shared" si="120"/>
        <v>-7915248292.639782</v>
      </c>
      <c r="BC232">
        <f>$BB$8*'SIP CALCULATOR'!$E$48/100</f>
        <v>13148944.405985834</v>
      </c>
      <c r="BD232" s="110">
        <f t="shared" si="121"/>
        <v>-66069976.975381404</v>
      </c>
      <c r="BF232" s="110">
        <f t="shared" si="118"/>
        <v>-5145529259.3908825</v>
      </c>
      <c r="BG232" t="str">
        <f t="shared" si="119"/>
        <v>-</v>
      </c>
      <c r="BI232" t="str">
        <f t="shared" si="117"/>
        <v>-</v>
      </c>
      <c r="BL232">
        <f t="shared" si="111"/>
        <v>229</v>
      </c>
      <c r="BM232" s="110">
        <f t="shared" si="112"/>
        <v>36706075.235303633</v>
      </c>
      <c r="BO232">
        <f>('SIP CALCULATOR'!$D$32/12)/100</f>
        <v>5.0000000000000001E-3</v>
      </c>
      <c r="BP232">
        <f t="shared" si="113"/>
        <v>420284.56144422659</v>
      </c>
      <c r="BQ232" s="110">
        <f t="shared" si="114"/>
        <v>37126359.796747856</v>
      </c>
    </row>
    <row r="233" spans="14:69" x14ac:dyDescent="0.3">
      <c r="N233">
        <f t="shared" si="104"/>
        <v>232</v>
      </c>
      <c r="O233" s="48">
        <f t="shared" si="122"/>
        <v>1423943261668017.3</v>
      </c>
      <c r="P233" s="3">
        <f t="shared" si="127"/>
        <v>116226146700000</v>
      </c>
      <c r="Q233">
        <f t="shared" si="105"/>
        <v>1162261466400000</v>
      </c>
      <c r="AD233" s="50">
        <f>$M$2*(((1+'Main Backend Calculation'!$M$4)^('Main Backend Calculation'!AH233)-1)/'Main Backend Calculation'!$M$4)*(1+$M$4)</f>
        <v>372558547.06990957</v>
      </c>
      <c r="AF233">
        <f t="shared" si="128"/>
        <v>1886354807536150.3</v>
      </c>
      <c r="AH233">
        <f t="shared" si="106"/>
        <v>232</v>
      </c>
      <c r="AI233" s="60">
        <f t="shared" si="103"/>
        <v>1886355180094697.3</v>
      </c>
      <c r="AM233" s="36">
        <f>IF('SIP CALCULATOR'!$E$6&gt;'Main Backend Calculation'!AM232,AM232+1,"")</f>
        <v>231</v>
      </c>
      <c r="AN233">
        <f t="shared" si="110"/>
        <v>388449449.00082648</v>
      </c>
      <c r="AO233" s="49">
        <f t="shared" si="107"/>
        <v>7134357.1030484363</v>
      </c>
      <c r="AP233" s="49">
        <f t="shared" si="108"/>
        <v>395583806.10387492</v>
      </c>
      <c r="AQ233" s="66">
        <f>IF(AM233="","",('SIP CALCULATOR'!$E$7/12)*100)</f>
        <v>1.8366243333333334</v>
      </c>
      <c r="AR233" s="62">
        <f>IF(AM233="","",ROUND(IF(((AM233-1)/12)=0,'SIP CALCULATOR'!$E$4,IF(INT(((AM233-1)/12))-((AM233-1)/12)=0,AR232+('SIP CALCULATOR'!$E$5/100)*AR232,AR232)),2))</f>
        <v>145681.10999999999</v>
      </c>
      <c r="AS233">
        <f t="shared" si="109"/>
        <v>27845713.170000002</v>
      </c>
      <c r="AY233">
        <f t="shared" si="115"/>
        <v>226</v>
      </c>
      <c r="AZ233">
        <f t="shared" si="116"/>
        <v>0</v>
      </c>
      <c r="BA233">
        <f t="shared" si="98"/>
        <v>226</v>
      </c>
      <c r="BB233" s="110">
        <f t="shared" si="120"/>
        <v>-7994467214.0211496</v>
      </c>
      <c r="BC233">
        <f>$BB$8*'SIP CALCULATOR'!$E$48/100</f>
        <v>13148944.405985834</v>
      </c>
      <c r="BD233" s="110">
        <f t="shared" si="121"/>
        <v>-66730134.653559469</v>
      </c>
      <c r="BF233" s="110">
        <f t="shared" si="118"/>
        <v>-5212259394.0444422</v>
      </c>
      <c r="BG233" t="str">
        <f t="shared" si="119"/>
        <v>-</v>
      </c>
      <c r="BI233" t="str">
        <f t="shared" si="117"/>
        <v>-</v>
      </c>
      <c r="BL233">
        <f t="shared" si="111"/>
        <v>230</v>
      </c>
      <c r="BM233" s="110">
        <f t="shared" si="112"/>
        <v>37126359.796747856</v>
      </c>
      <c r="BO233">
        <f>('SIP CALCULATOR'!$D$32/12)/100</f>
        <v>5.0000000000000001E-3</v>
      </c>
      <c r="BP233">
        <f t="shared" si="113"/>
        <v>426953.13766260038</v>
      </c>
      <c r="BQ233" s="110">
        <f t="shared" si="114"/>
        <v>37553312.934410453</v>
      </c>
    </row>
    <row r="234" spans="14:69" x14ac:dyDescent="0.3">
      <c r="N234">
        <f t="shared" si="104"/>
        <v>233</v>
      </c>
      <c r="O234" s="48">
        <f t="shared" si="122"/>
        <v>1566321896804672.5</v>
      </c>
      <c r="P234" s="3">
        <f t="shared" si="127"/>
        <v>116226146700000</v>
      </c>
      <c r="Q234">
        <f t="shared" si="105"/>
        <v>1278487613100000</v>
      </c>
      <c r="AD234" s="50">
        <f>$M$2*(((1+'Main Backend Calculation'!$M$4)^('Main Backend Calculation'!AH234)-1)/'Main Backend Calculation'!$M$4)*(1+$M$4)</f>
        <v>379502884.62564206</v>
      </c>
      <c r="AF234">
        <f t="shared" si="128"/>
        <v>1886354807536150.3</v>
      </c>
      <c r="AH234">
        <f t="shared" si="106"/>
        <v>233</v>
      </c>
      <c r="AI234" s="60">
        <f t="shared" si="103"/>
        <v>1886355187039035</v>
      </c>
      <c r="AM234" s="36">
        <f>IF('SIP CALCULATOR'!$E$6&gt;'Main Backend Calculation'!AM233,AM233+1,"")</f>
        <v>232</v>
      </c>
      <c r="AN234">
        <f t="shared" si="110"/>
        <v>395729487.21387494</v>
      </c>
      <c r="AO234" s="49">
        <f t="shared" si="107"/>
        <v>7268064.0563452495</v>
      </c>
      <c r="AP234" s="49">
        <f t="shared" si="108"/>
        <v>402997551.27022016</v>
      </c>
      <c r="AQ234" s="66">
        <f>IF(AM234="","",('SIP CALCULATOR'!$E$7/12)*100)</f>
        <v>1.8366243333333334</v>
      </c>
      <c r="AR234" s="62">
        <f>IF(AM234="","",ROUND(IF(((AM234-1)/12)=0,'SIP CALCULATOR'!$E$4,IF(INT(((AM234-1)/12))-((AM234-1)/12)=0,AR233+('SIP CALCULATOR'!$E$5/100)*AR233,AR233)),2))</f>
        <v>145681.10999999999</v>
      </c>
      <c r="AS234">
        <f t="shared" si="109"/>
        <v>27991394.280000001</v>
      </c>
      <c r="AY234">
        <f t="shared" si="115"/>
        <v>227</v>
      </c>
      <c r="AZ234">
        <f t="shared" si="116"/>
        <v>0</v>
      </c>
      <c r="BA234">
        <f t="shared" si="98"/>
        <v>227</v>
      </c>
      <c r="BB234" s="110">
        <f t="shared" si="120"/>
        <v>-8074346293.0806952</v>
      </c>
      <c r="BC234">
        <f>$BB$8*'SIP CALCULATOR'!$E$48/100</f>
        <v>13148944.405985834</v>
      </c>
      <c r="BD234" s="110">
        <f t="shared" si="121"/>
        <v>-67395793.645722345</v>
      </c>
      <c r="BF234" s="110">
        <f t="shared" si="118"/>
        <v>-5279655187.6901646</v>
      </c>
      <c r="BG234" t="str">
        <f t="shared" si="119"/>
        <v>-</v>
      </c>
      <c r="BI234" t="str">
        <f t="shared" si="117"/>
        <v>-</v>
      </c>
      <c r="BL234">
        <f t="shared" si="111"/>
        <v>231</v>
      </c>
      <c r="BM234" s="110">
        <f t="shared" si="112"/>
        <v>37553312.934410453</v>
      </c>
      <c r="BO234">
        <f>('SIP CALCULATOR'!$D$32/12)/100</f>
        <v>5.0000000000000001E-3</v>
      </c>
      <c r="BP234">
        <f t="shared" si="113"/>
        <v>433740.76439244079</v>
      </c>
      <c r="BQ234" s="110">
        <f t="shared" si="114"/>
        <v>37987053.698802896</v>
      </c>
    </row>
    <row r="235" spans="14:69" x14ac:dyDescent="0.3">
      <c r="N235">
        <f t="shared" si="104"/>
        <v>234</v>
      </c>
      <c r="O235" s="48">
        <f t="shared" si="122"/>
        <v>1711315492599715.3</v>
      </c>
      <c r="P235" s="3">
        <f t="shared" si="127"/>
        <v>116226146700000</v>
      </c>
      <c r="Q235">
        <f t="shared" si="105"/>
        <v>1394713759800000</v>
      </c>
      <c r="AD235" s="50">
        <f>$M$2*(((1+'Main Backend Calculation'!$M$4)^('Main Backend Calculation'!AH235)-1)/'Main Backend Calculation'!$M$4)*(1+$M$4)</f>
        <v>386574763.57471198</v>
      </c>
      <c r="AF235">
        <f t="shared" si="128"/>
        <v>1886354807536150.3</v>
      </c>
      <c r="AH235">
        <f t="shared" si="106"/>
        <v>234</v>
      </c>
      <c r="AI235" s="60">
        <f t="shared" si="103"/>
        <v>1886355194110913.8</v>
      </c>
      <c r="AM235" s="36">
        <f>IF('SIP CALCULATOR'!$E$6&gt;'Main Backend Calculation'!AM234,AM234+1,"")</f>
        <v>233</v>
      </c>
      <c r="AN235">
        <f t="shared" si="110"/>
        <v>403143232.38022017</v>
      </c>
      <c r="AO235" s="49">
        <f t="shared" si="107"/>
        <v>7404226.7040816704</v>
      </c>
      <c r="AP235" s="49">
        <f t="shared" si="108"/>
        <v>410547459.08430183</v>
      </c>
      <c r="AQ235" s="66">
        <f>IF(AM235="","",('SIP CALCULATOR'!$E$7/12)*100)</f>
        <v>1.8366243333333334</v>
      </c>
      <c r="AR235" s="62">
        <f>IF(AM235="","",ROUND(IF(((AM235-1)/12)=0,'SIP CALCULATOR'!$E$4,IF(INT(((AM235-1)/12))-((AM235-1)/12)=0,AR234+('SIP CALCULATOR'!$E$5/100)*AR234,AR234)),2))</f>
        <v>145681.10999999999</v>
      </c>
      <c r="AS235">
        <f t="shared" si="109"/>
        <v>28137075.390000001</v>
      </c>
      <c r="AY235">
        <f t="shared" si="115"/>
        <v>228</v>
      </c>
      <c r="AZ235">
        <f t="shared" si="116"/>
        <v>0</v>
      </c>
      <c r="BA235">
        <f t="shared" si="98"/>
        <v>228</v>
      </c>
      <c r="BB235" s="110">
        <f t="shared" si="120"/>
        <v>-8154891031.1324034</v>
      </c>
      <c r="BC235">
        <f>$BB$8*'SIP CALCULATOR'!$E$48/100</f>
        <v>13148944.405985834</v>
      </c>
      <c r="BD235" s="110">
        <f t="shared" si="121"/>
        <v>-68066999.796153247</v>
      </c>
      <c r="BF235" s="110">
        <f t="shared" si="118"/>
        <v>-5347722187.4863176</v>
      </c>
      <c r="BG235" t="str">
        <f t="shared" si="119"/>
        <v>-</v>
      </c>
      <c r="BI235" t="str">
        <f t="shared" si="117"/>
        <v>-</v>
      </c>
      <c r="BL235">
        <f t="shared" si="111"/>
        <v>232</v>
      </c>
      <c r="BM235" s="110">
        <f t="shared" si="112"/>
        <v>37987053.698802896</v>
      </c>
      <c r="BO235">
        <f>('SIP CALCULATOR'!$D$32/12)/100</f>
        <v>5.0000000000000001E-3</v>
      </c>
      <c r="BP235">
        <f t="shared" si="113"/>
        <v>440649.82290611358</v>
      </c>
      <c r="BQ235" s="110">
        <f t="shared" si="114"/>
        <v>38427703.52170901</v>
      </c>
    </row>
    <row r="236" spans="14:69" x14ac:dyDescent="0.3">
      <c r="N236">
        <f t="shared" si="104"/>
        <v>235</v>
      </c>
      <c r="O236" s="48">
        <f t="shared" si="122"/>
        <v>1858972076056904.8</v>
      </c>
      <c r="P236" s="3">
        <f t="shared" si="127"/>
        <v>116226146700000</v>
      </c>
      <c r="Q236">
        <f t="shared" si="105"/>
        <v>1510939906500000</v>
      </c>
      <c r="AD236" s="50">
        <f>$M$2*(((1+'Main Backend Calculation'!$M$4)^('Main Backend Calculation'!AH236)-1)/'Main Backend Calculation'!$M$4)*(1+$M$4)</f>
        <v>393776526.37338412</v>
      </c>
      <c r="AF236">
        <f t="shared" si="128"/>
        <v>1886354807536150.3</v>
      </c>
      <c r="AH236">
        <f t="shared" si="106"/>
        <v>235</v>
      </c>
      <c r="AI236" s="60">
        <f t="shared" si="103"/>
        <v>1886355201312676.5</v>
      </c>
      <c r="AM236" s="36">
        <f>IF('SIP CALCULATOR'!$E$6&gt;'Main Backend Calculation'!AM235,AM235+1,"")</f>
        <v>234</v>
      </c>
      <c r="AN236">
        <f t="shared" si="110"/>
        <v>410693140.19430184</v>
      </c>
      <c r="AO236" s="49">
        <f t="shared" si="107"/>
        <v>7542890.1481393287</v>
      </c>
      <c r="AP236" s="49">
        <f t="shared" si="108"/>
        <v>418236030.3424412</v>
      </c>
      <c r="AQ236" s="66">
        <f>IF(AM236="","",('SIP CALCULATOR'!$E$7/12)*100)</f>
        <v>1.8366243333333334</v>
      </c>
      <c r="AR236" s="62">
        <f>IF(AM236="","",ROUND(IF(((AM236-1)/12)=0,'SIP CALCULATOR'!$E$4,IF(INT(((AM236-1)/12))-((AM236-1)/12)=0,AR235+('SIP CALCULATOR'!$E$5/100)*AR235,AR235)),2))</f>
        <v>145681.10999999999</v>
      </c>
      <c r="AS236">
        <f t="shared" si="109"/>
        <v>28282756.5</v>
      </c>
      <c r="AY236">
        <f t="shared" si="115"/>
        <v>229</v>
      </c>
      <c r="AZ236">
        <f t="shared" si="116"/>
        <v>0</v>
      </c>
      <c r="BA236">
        <f t="shared" si="98"/>
        <v>229</v>
      </c>
      <c r="BB236" s="110">
        <f t="shared" si="120"/>
        <v>-8236106975.3345423</v>
      </c>
      <c r="BC236">
        <f>$BB$8*'SIP CALCULATOR'!$E$48/100</f>
        <v>13148944.405985834</v>
      </c>
      <c r="BD236" s="110">
        <f t="shared" si="121"/>
        <v>-68743799.33117108</v>
      </c>
      <c r="BF236" s="110">
        <f t="shared" si="118"/>
        <v>-5416465986.8174887</v>
      </c>
      <c r="BG236" t="str">
        <f t="shared" si="119"/>
        <v>-</v>
      </c>
      <c r="BI236" t="str">
        <f t="shared" si="117"/>
        <v>-</v>
      </c>
      <c r="BL236">
        <f t="shared" si="111"/>
        <v>233</v>
      </c>
      <c r="BM236" s="110">
        <f t="shared" si="112"/>
        <v>38427703.52170901</v>
      </c>
      <c r="BO236">
        <f>('SIP CALCULATOR'!$D$32/12)/100</f>
        <v>5.0000000000000001E-3</v>
      </c>
      <c r="BP236">
        <f t="shared" si="113"/>
        <v>447682.74602790998</v>
      </c>
      <c r="BQ236" s="110">
        <f t="shared" si="114"/>
        <v>38875386.267736919</v>
      </c>
    </row>
    <row r="237" spans="14:69" x14ac:dyDescent="0.3">
      <c r="N237">
        <f t="shared" si="104"/>
        <v>236</v>
      </c>
      <c r="O237" s="48">
        <f t="shared" si="122"/>
        <v>2009340556255637.8</v>
      </c>
      <c r="P237" s="3">
        <f t="shared" si="127"/>
        <v>116226146700000</v>
      </c>
      <c r="Q237">
        <f t="shared" si="105"/>
        <v>1627166053200000</v>
      </c>
      <c r="AD237" s="50">
        <f>$M$2*(((1+'Main Backend Calculation'!$M$4)^('Main Backend Calculation'!AH237)-1)/'Main Backend Calculation'!$M$4)*(1+$M$4)</f>
        <v>401110558.50004596</v>
      </c>
      <c r="AF237">
        <f t="shared" si="128"/>
        <v>1886354807536150.3</v>
      </c>
      <c r="AH237">
        <f t="shared" si="106"/>
        <v>236</v>
      </c>
      <c r="AI237" s="60">
        <f t="shared" si="103"/>
        <v>1886355208646708.8</v>
      </c>
      <c r="AM237" s="36">
        <f>IF('SIP CALCULATOR'!$E$6&gt;'Main Backend Calculation'!AM236,AM236+1,"")</f>
        <v>235</v>
      </c>
      <c r="AN237">
        <f t="shared" si="110"/>
        <v>418381711.45244122</v>
      </c>
      <c r="AO237" s="49">
        <f t="shared" si="107"/>
        <v>7684100.3187519899</v>
      </c>
      <c r="AP237" s="49">
        <f t="shared" si="108"/>
        <v>426065811.77119321</v>
      </c>
      <c r="AQ237" s="66">
        <f>IF(AM237="","",('SIP CALCULATOR'!$E$7/12)*100)</f>
        <v>1.8366243333333334</v>
      </c>
      <c r="AR237" s="62">
        <f>IF(AM237="","",ROUND(IF(((AM237-1)/12)=0,'SIP CALCULATOR'!$E$4,IF(INT(((AM237-1)/12))-((AM237-1)/12)=0,AR236+('SIP CALCULATOR'!$E$5/100)*AR236,AR236)),2))</f>
        <v>145681.10999999999</v>
      </c>
      <c r="AS237">
        <f t="shared" si="109"/>
        <v>28428437.609999999</v>
      </c>
      <c r="AY237">
        <f t="shared" si="115"/>
        <v>230</v>
      </c>
      <c r="AZ237">
        <f t="shared" si="116"/>
        <v>0</v>
      </c>
      <c r="BA237">
        <f t="shared" si="98"/>
        <v>230</v>
      </c>
      <c r="BB237" s="110">
        <f t="shared" si="120"/>
        <v>-8317999719.0716991</v>
      </c>
      <c r="BC237">
        <f>$BB$8*'SIP CALCULATOR'!$E$48/100</f>
        <v>13148944.405985834</v>
      </c>
      <c r="BD237" s="110">
        <f t="shared" si="121"/>
        <v>-69426238.862314045</v>
      </c>
      <c r="BF237" s="110">
        <f t="shared" si="118"/>
        <v>-5485892225.6798029</v>
      </c>
      <c r="BG237" t="str">
        <f t="shared" si="119"/>
        <v>-</v>
      </c>
      <c r="BI237" t="str">
        <f t="shared" si="117"/>
        <v>-</v>
      </c>
      <c r="BL237">
        <f t="shared" si="111"/>
        <v>234</v>
      </c>
      <c r="BM237" s="110">
        <f t="shared" si="112"/>
        <v>38875386.267736919</v>
      </c>
      <c r="BO237">
        <f>('SIP CALCULATOR'!$D$32/12)/100</f>
        <v>5.0000000000000001E-3</v>
      </c>
      <c r="BP237">
        <f t="shared" si="113"/>
        <v>454842.019332522</v>
      </c>
      <c r="BQ237" s="110">
        <f t="shared" si="114"/>
        <v>39330228.28706944</v>
      </c>
    </row>
    <row r="238" spans="14:69" x14ac:dyDescent="0.3">
      <c r="N238">
        <f t="shared" si="104"/>
        <v>237</v>
      </c>
      <c r="O238" s="48">
        <f t="shared" si="122"/>
        <v>2162470740551364.3</v>
      </c>
      <c r="P238" s="3">
        <f t="shared" si="127"/>
        <v>116226146700000</v>
      </c>
      <c r="Q238">
        <f t="shared" si="105"/>
        <v>1743392199900000</v>
      </c>
      <c r="AD238" s="50">
        <f>$M$2*(((1+'Main Backend Calculation'!$M$4)^('Main Backend Calculation'!AH238)-1)/'Main Backend Calculation'!$M$4)*(1+$M$4)</f>
        <v>408579289.24536031</v>
      </c>
      <c r="AF238">
        <f t="shared" si="128"/>
        <v>1886354807536150.3</v>
      </c>
      <c r="AH238">
        <f t="shared" si="106"/>
        <v>237</v>
      </c>
      <c r="AI238" s="60">
        <f t="shared" si="103"/>
        <v>1886355216115439.5</v>
      </c>
      <c r="AM238" s="36">
        <f>IF('SIP CALCULATOR'!$E$6&gt;'Main Backend Calculation'!AM237,AM237+1,"")</f>
        <v>236</v>
      </c>
      <c r="AN238">
        <f t="shared" si="110"/>
        <v>426211492.88119322</v>
      </c>
      <c r="AO238" s="49">
        <f t="shared" si="107"/>
        <v>7827903.9897192633</v>
      </c>
      <c r="AP238" s="49">
        <f t="shared" si="108"/>
        <v>434039396.87091249</v>
      </c>
      <c r="AQ238" s="66">
        <f>IF(AM238="","",('SIP CALCULATOR'!$E$7/12)*100)</f>
        <v>1.8366243333333334</v>
      </c>
      <c r="AR238" s="62">
        <f>IF(AM238="","",ROUND(IF(((AM238-1)/12)=0,'SIP CALCULATOR'!$E$4,IF(INT(((AM238-1)/12))-((AM238-1)/12)=0,AR237+('SIP CALCULATOR'!$E$5/100)*AR237,AR237)),2))</f>
        <v>145681.10999999999</v>
      </c>
      <c r="AS238">
        <f t="shared" si="109"/>
        <v>28574118.719999999</v>
      </c>
      <c r="AY238">
        <f t="shared" si="115"/>
        <v>231</v>
      </c>
      <c r="AZ238">
        <f t="shared" si="116"/>
        <v>0</v>
      </c>
      <c r="BA238">
        <f t="shared" si="98"/>
        <v>231</v>
      </c>
      <c r="BB238" s="110">
        <f t="shared" si="120"/>
        <v>-8400574902.3399992</v>
      </c>
      <c r="BC238">
        <f>$BB$8*'SIP CALCULATOR'!$E$48/100</f>
        <v>13148944.405985834</v>
      </c>
      <c r="BD238" s="110">
        <f t="shared" si="121"/>
        <v>-70114365.389549881</v>
      </c>
      <c r="BF238" s="110">
        <f t="shared" si="118"/>
        <v>-5556006591.0693531</v>
      </c>
      <c r="BG238" t="str">
        <f t="shared" si="119"/>
        <v>-</v>
      </c>
      <c r="BI238" t="str">
        <f t="shared" si="117"/>
        <v>-</v>
      </c>
      <c r="BL238">
        <f t="shared" si="111"/>
        <v>235</v>
      </c>
      <c r="BM238" s="110">
        <f t="shared" si="112"/>
        <v>39330228.28706944</v>
      </c>
      <c r="BO238">
        <f>('SIP CALCULATOR'!$D$32/12)/100</f>
        <v>5.0000000000000001E-3</v>
      </c>
      <c r="BP238">
        <f t="shared" si="113"/>
        <v>462130.18237306597</v>
      </c>
      <c r="BQ238" s="110">
        <f t="shared" si="114"/>
        <v>39792358.469442509</v>
      </c>
    </row>
    <row r="239" spans="14:69" x14ac:dyDescent="0.3">
      <c r="N239">
        <f t="shared" si="104"/>
        <v>238</v>
      </c>
      <c r="O239" s="48">
        <f t="shared" si="122"/>
        <v>2318413351073544</v>
      </c>
      <c r="P239" s="3">
        <f t="shared" si="127"/>
        <v>116226146700000</v>
      </c>
      <c r="Q239">
        <f t="shared" si="105"/>
        <v>1859618346600000</v>
      </c>
      <c r="AD239" s="50">
        <f>$M$2*(((1+'Main Backend Calculation'!$M$4)^('Main Backend Calculation'!AH239)-1)/'Main Backend Calculation'!$M$4)*(1+$M$4)</f>
        <v>416185192.51693445</v>
      </c>
      <c r="AF239">
        <f t="shared" si="128"/>
        <v>1886354807536150.3</v>
      </c>
      <c r="AH239">
        <f t="shared" si="106"/>
        <v>238</v>
      </c>
      <c r="AI239" s="60">
        <f t="shared" si="103"/>
        <v>1886355223721342.8</v>
      </c>
      <c r="AM239" s="36">
        <f>IF('SIP CALCULATOR'!$E$6&gt;'Main Backend Calculation'!AM238,AM238+1,"")</f>
        <v>237</v>
      </c>
      <c r="AN239">
        <f t="shared" si="110"/>
        <v>434185077.98091251</v>
      </c>
      <c r="AO239" s="49">
        <f t="shared" si="107"/>
        <v>7974348.7938997485</v>
      </c>
      <c r="AP239" s="49">
        <f t="shared" si="108"/>
        <v>442159426.77481228</v>
      </c>
      <c r="AQ239" s="66">
        <f>IF(AM239="","",('SIP CALCULATOR'!$E$7/12)*100)</f>
        <v>1.8366243333333334</v>
      </c>
      <c r="AR239" s="62">
        <f>IF(AM239="","",ROUND(IF(((AM239-1)/12)=0,'SIP CALCULATOR'!$E$4,IF(INT(((AM239-1)/12))-((AM239-1)/12)=0,AR238+('SIP CALCULATOR'!$E$5/100)*AR238,AR238)),2))</f>
        <v>145681.10999999999</v>
      </c>
      <c r="AS239">
        <f t="shared" si="109"/>
        <v>28719799.829999998</v>
      </c>
      <c r="AY239">
        <f t="shared" si="115"/>
        <v>232</v>
      </c>
      <c r="AZ239">
        <f t="shared" si="116"/>
        <v>0</v>
      </c>
      <c r="BA239">
        <f t="shared" si="98"/>
        <v>232</v>
      </c>
      <c r="BB239" s="110">
        <f t="shared" si="120"/>
        <v>-8483838212.1355352</v>
      </c>
      <c r="BC239">
        <f>$BB$8*'SIP CALCULATOR'!$E$48/100</f>
        <v>13148944.405985834</v>
      </c>
      <c r="BD239" s="110">
        <f t="shared" si="121"/>
        <v>-70808226.30451268</v>
      </c>
      <c r="BF239" s="110">
        <f t="shared" si="118"/>
        <v>-5626814817.3738661</v>
      </c>
      <c r="BG239" t="str">
        <f t="shared" si="119"/>
        <v>-</v>
      </c>
      <c r="BI239" t="str">
        <f t="shared" si="117"/>
        <v>-</v>
      </c>
      <c r="BL239">
        <f t="shared" si="111"/>
        <v>236</v>
      </c>
      <c r="BM239" s="110">
        <f t="shared" si="112"/>
        <v>39792358.469442509</v>
      </c>
      <c r="BO239">
        <f>('SIP CALCULATOR'!$D$32/12)/100</f>
        <v>5.0000000000000001E-3</v>
      </c>
      <c r="BP239">
        <f t="shared" si="113"/>
        <v>469549.82993942162</v>
      </c>
      <c r="BQ239" s="110">
        <f t="shared" si="114"/>
        <v>40261908.299381934</v>
      </c>
    </row>
    <row r="240" spans="14:69" x14ac:dyDescent="0.3">
      <c r="N240">
        <f t="shared" si="104"/>
        <v>239</v>
      </c>
      <c r="O240" s="48">
        <f t="shared" si="122"/>
        <v>2477220041526609.5</v>
      </c>
      <c r="P240" s="3">
        <f t="shared" si="127"/>
        <v>116226146700000</v>
      </c>
      <c r="Q240">
        <f t="shared" si="105"/>
        <v>1975844493300000</v>
      </c>
      <c r="AD240" s="50">
        <f>$M$2*(((1+'Main Backend Calculation'!$M$4)^('Main Backend Calculation'!AH240)-1)/'Main Backend Calculation'!$M$4)*(1+$M$4)</f>
        <v>423930787.65876389</v>
      </c>
      <c r="AF240">
        <f t="shared" si="128"/>
        <v>1886354807536150.3</v>
      </c>
      <c r="AH240">
        <f t="shared" si="106"/>
        <v>239</v>
      </c>
      <c r="AI240" s="60">
        <f t="shared" si="103"/>
        <v>1886355231466938</v>
      </c>
      <c r="AM240" s="36">
        <f>IF('SIP CALCULATOR'!$E$6&gt;'Main Backend Calculation'!AM239,AM239+1,"")</f>
        <v>238</v>
      </c>
      <c r="AN240">
        <f t="shared" si="110"/>
        <v>442305107.8848123</v>
      </c>
      <c r="AO240" s="49">
        <f t="shared" si="107"/>
        <v>8123483.2389887152</v>
      </c>
      <c r="AP240" s="49">
        <f t="shared" si="108"/>
        <v>450428591.12380099</v>
      </c>
      <c r="AQ240" s="66">
        <f>IF(AM240="","",('SIP CALCULATOR'!$E$7/12)*100)</f>
        <v>1.8366243333333334</v>
      </c>
      <c r="AR240" s="62">
        <f>IF(AM240="","",ROUND(IF(((AM240-1)/12)=0,'SIP CALCULATOR'!$E$4,IF(INT(((AM240-1)/12))-((AM240-1)/12)=0,AR239+('SIP CALCULATOR'!$E$5/100)*AR239,AR239)),2))</f>
        <v>145681.10999999999</v>
      </c>
      <c r="AS240">
        <f t="shared" si="109"/>
        <v>28865480.939999998</v>
      </c>
      <c r="AY240">
        <f t="shared" si="115"/>
        <v>233</v>
      </c>
      <c r="AZ240">
        <f t="shared" si="116"/>
        <v>0</v>
      </c>
      <c r="BA240">
        <f t="shared" si="98"/>
        <v>233</v>
      </c>
      <c r="BB240" s="110">
        <f t="shared" si="120"/>
        <v>-8567795382.846034</v>
      </c>
      <c r="BC240">
        <f>$BB$8*'SIP CALCULATOR'!$E$48/100</f>
        <v>13148944.405985834</v>
      </c>
      <c r="BD240" s="110">
        <f t="shared" si="121"/>
        <v>-71507869.393766835</v>
      </c>
      <c r="BF240" s="110">
        <f t="shared" si="118"/>
        <v>-5698322686.7676325</v>
      </c>
      <c r="BG240" t="str">
        <f t="shared" si="119"/>
        <v>-</v>
      </c>
      <c r="BI240" t="str">
        <f t="shared" si="117"/>
        <v>-</v>
      </c>
      <c r="BL240">
        <f t="shared" si="111"/>
        <v>237</v>
      </c>
      <c r="BM240" s="110">
        <f t="shared" si="112"/>
        <v>40261908.299381934</v>
      </c>
      <c r="BO240">
        <f>('SIP CALCULATOR'!$D$32/12)/100</f>
        <v>5.0000000000000001E-3</v>
      </c>
      <c r="BP240">
        <f t="shared" si="113"/>
        <v>477103.61334767594</v>
      </c>
      <c r="BQ240" s="110">
        <f t="shared" si="114"/>
        <v>40739011.912729613</v>
      </c>
    </row>
    <row r="241" spans="14:69" x14ac:dyDescent="0.3">
      <c r="N241">
        <f t="shared" si="104"/>
        <v>240</v>
      </c>
      <c r="O241" s="48">
        <f t="shared" si="122"/>
        <v>2638943414299497.5</v>
      </c>
      <c r="P241" s="3">
        <f t="shared" si="127"/>
        <v>116226146700000</v>
      </c>
      <c r="Q241">
        <f t="shared" si="105"/>
        <v>2092070640000000</v>
      </c>
      <c r="AD241" s="50">
        <f>$M$2*(((1+'Main Backend Calculation'!$M$4)^('Main Backend Calculation'!AH241)-1)/'Main Backend Calculation'!$M$4)*(1+$M$4)</f>
        <v>431818640.28572989</v>
      </c>
      <c r="AF241">
        <f t="shared" si="128"/>
        <v>1886354807536150.3</v>
      </c>
      <c r="AH241">
        <f t="shared" si="106"/>
        <v>240</v>
      </c>
      <c r="AI241" s="60">
        <f t="shared" si="103"/>
        <v>1886355239354790.5</v>
      </c>
      <c r="AM241" s="36">
        <f>IF('SIP CALCULATOR'!$E$6&gt;'Main Backend Calculation'!AM240,AM240+1,"")</f>
        <v>239</v>
      </c>
      <c r="AN241">
        <f t="shared" si="110"/>
        <v>450574272.23380101</v>
      </c>
      <c r="AO241" s="49">
        <f t="shared" si="107"/>
        <v>8275356.7235855665</v>
      </c>
      <c r="AP241" s="49">
        <f t="shared" si="108"/>
        <v>458849628.95738655</v>
      </c>
      <c r="AQ241" s="66">
        <f>IF(AM241="","",('SIP CALCULATOR'!$E$7/12)*100)</f>
        <v>1.8366243333333334</v>
      </c>
      <c r="AR241" s="62">
        <f>IF(AM241="","",ROUND(IF(((AM241-1)/12)=0,'SIP CALCULATOR'!$E$4,IF(INT(((AM241-1)/12))-((AM241-1)/12)=0,AR240+('SIP CALCULATOR'!$E$5/100)*AR240,AR240)),2))</f>
        <v>145681.10999999999</v>
      </c>
      <c r="AS241">
        <f t="shared" si="109"/>
        <v>29011162.049999997</v>
      </c>
      <c r="AY241">
        <f t="shared" si="115"/>
        <v>234</v>
      </c>
      <c r="AZ241">
        <f t="shared" si="116"/>
        <v>0</v>
      </c>
      <c r="BA241">
        <f t="shared" ref="BA241:BA304" si="129">BA240+1</f>
        <v>234</v>
      </c>
      <c r="BB241" s="110">
        <f t="shared" si="120"/>
        <v>-8652452196.6457863</v>
      </c>
      <c r="BC241">
        <f>$BB$8*'SIP CALCULATOR'!$E$48/100</f>
        <v>13148944.405985834</v>
      </c>
      <c r="BD241" s="110">
        <f t="shared" si="121"/>
        <v>-72213342.842098117</v>
      </c>
      <c r="BF241" s="110">
        <f t="shared" si="118"/>
        <v>-5770536029.6097307</v>
      </c>
      <c r="BG241" t="str">
        <f t="shared" si="119"/>
        <v>-</v>
      </c>
      <c r="BI241" t="str">
        <f t="shared" si="117"/>
        <v>-</v>
      </c>
      <c r="BL241">
        <f t="shared" si="111"/>
        <v>238</v>
      </c>
      <c r="BM241" s="110">
        <f t="shared" si="112"/>
        <v>40739011.912729613</v>
      </c>
      <c r="BO241">
        <f>('SIP CALCULATOR'!$D$32/12)/100</f>
        <v>5.0000000000000001E-3</v>
      </c>
      <c r="BP241">
        <f t="shared" si="113"/>
        <v>484794.24176148244</v>
      </c>
      <c r="BQ241" s="110">
        <f t="shared" si="114"/>
        <v>41223806.154491097</v>
      </c>
    </row>
    <row r="242" spans="14:69" x14ac:dyDescent="0.3">
      <c r="N242">
        <f t="shared" si="104"/>
        <v>241</v>
      </c>
      <c r="O242" s="48">
        <f t="shared" si="122"/>
        <v>3036089331289419.5</v>
      </c>
      <c r="P242" s="3">
        <f>$P$241+($P$241*$M$5)</f>
        <v>348678440100000</v>
      </c>
      <c r="Q242">
        <f t="shared" si="105"/>
        <v>2440749080100000</v>
      </c>
      <c r="AD242" s="50">
        <f>$M$2*(((1+'Main Backend Calculation'!$M$4)^('Main Backend Calculation'!AH242)-1)/'Main Backend Calculation'!$M$4)*(1+$M$4)</f>
        <v>439851363.13342005</v>
      </c>
      <c r="AF242">
        <f>$AK$22*(((1+$M$4)^($AH$22)-1)/$AC$3)*(1+$AC$3)</f>
        <v>5999721745617063</v>
      </c>
      <c r="AH242">
        <f t="shared" si="106"/>
        <v>241</v>
      </c>
      <c r="AI242" s="60">
        <f t="shared" si="103"/>
        <v>5999722185468426</v>
      </c>
      <c r="AM242" s="36">
        <f>IF('SIP CALCULATOR'!$E$6&gt;'Main Backend Calculation'!AM241,AM241+1,"")</f>
        <v>240</v>
      </c>
      <c r="AN242">
        <f t="shared" si="110"/>
        <v>458995310.06738657</v>
      </c>
      <c r="AO242" s="49">
        <f t="shared" si="107"/>
        <v>8430019.553556405</v>
      </c>
      <c r="AP242" s="49">
        <f t="shared" si="108"/>
        <v>467425329.62094295</v>
      </c>
      <c r="AQ242" s="66">
        <f>IF(AM242="","",('SIP CALCULATOR'!$E$7/12)*100)</f>
        <v>1.8366243333333334</v>
      </c>
      <c r="AR242" s="62">
        <f>IF(AM242="","",ROUND(IF(((AM242-1)/12)=0,'SIP CALCULATOR'!$E$4,IF(INT(((AM242-1)/12))-((AM242-1)/12)=0,AR241+('SIP CALCULATOR'!$E$5/100)*AR241,AR241)),2))</f>
        <v>145681.10999999999</v>
      </c>
      <c r="AS242">
        <f t="shared" si="109"/>
        <v>29156843.159999996</v>
      </c>
      <c r="AY242">
        <f t="shared" si="115"/>
        <v>235</v>
      </c>
      <c r="AZ242">
        <f t="shared" si="116"/>
        <v>0</v>
      </c>
      <c r="BA242">
        <f t="shared" si="129"/>
        <v>235</v>
      </c>
      <c r="BB242" s="110">
        <f t="shared" si="120"/>
        <v>-8737814483.8938713</v>
      </c>
      <c r="BC242">
        <f>$BB$8*'SIP CALCULATOR'!$E$48/100</f>
        <v>13148944.405985834</v>
      </c>
      <c r="BD242" s="110">
        <f t="shared" si="121"/>
        <v>-72924695.235832155</v>
      </c>
      <c r="BF242" s="110">
        <f t="shared" si="118"/>
        <v>-5843460724.8455629</v>
      </c>
      <c r="BG242" t="str">
        <f t="shared" si="119"/>
        <v>-</v>
      </c>
      <c r="BI242" t="str">
        <f t="shared" si="117"/>
        <v>-</v>
      </c>
      <c r="BL242">
        <f t="shared" si="111"/>
        <v>239</v>
      </c>
      <c r="BM242" s="110">
        <f t="shared" si="112"/>
        <v>41223806.154491097</v>
      </c>
      <c r="BO242">
        <f>('SIP CALCULATOR'!$D$32/12)/100</f>
        <v>5.0000000000000001E-3</v>
      </c>
      <c r="BP242">
        <f t="shared" si="113"/>
        <v>492624.48354616866</v>
      </c>
      <c r="BQ242" s="110">
        <f t="shared" si="114"/>
        <v>41716430.638037264</v>
      </c>
    </row>
    <row r="243" spans="14:69" x14ac:dyDescent="0.3">
      <c r="N243">
        <f t="shared" si="104"/>
        <v>242</v>
      </c>
      <c r="O243" s="48">
        <f t="shared" si="122"/>
        <v>3440529326829618.5</v>
      </c>
      <c r="P243" s="3">
        <f t="shared" ref="P243:P253" si="130">$P$241+($P$241*$M$5)</f>
        <v>348678440100000</v>
      </c>
      <c r="Q243">
        <f t="shared" si="105"/>
        <v>2789427520200000</v>
      </c>
      <c r="AD243" s="50">
        <f>$M$2*(((1+'Main Backend Calculation'!$M$4)^('Main Backend Calculation'!AH243)-1)/'Main Backend Calculation'!$M$4)*(1+$M$4)</f>
        <v>448031616.9235602</v>
      </c>
      <c r="AF243">
        <f t="shared" ref="AF243:AF253" si="131">$AK$22*(((1+$M$4)^($AH$22)-1)/$AC$3)*(1+$AC$3)</f>
        <v>5999721745617063</v>
      </c>
      <c r="AH243">
        <f t="shared" si="106"/>
        <v>242</v>
      </c>
      <c r="AI243" s="60">
        <f t="shared" si="103"/>
        <v>5999722193648680</v>
      </c>
      <c r="AM243" s="36" t="str">
        <f>IF('SIP CALCULATOR'!$E$6&gt;'Main Backend Calculation'!AM242,AM242+1,"")</f>
        <v/>
      </c>
      <c r="AN243" t="e">
        <f t="shared" si="110"/>
        <v>#VALUE!</v>
      </c>
      <c r="AO243" s="49" t="str">
        <f t="shared" si="107"/>
        <v/>
      </c>
      <c r="AP243" s="49" t="str">
        <f t="shared" si="108"/>
        <v/>
      </c>
      <c r="AQ243" s="66" t="str">
        <f>IF(AM243="","",('SIP CALCULATOR'!$E$7/12)*100)</f>
        <v/>
      </c>
      <c r="AR243" s="62" t="str">
        <f>IF(AM243="","",ROUND(IF(((AM243-1)/12)=0,'SIP CALCULATOR'!$E$4,IF(INT(((AM243-1)/12))-((AM243-1)/12)=0,AR242+('SIP CALCULATOR'!$E$5/100)*AR242,AR242)),2))</f>
        <v/>
      </c>
      <c r="AS243" t="e">
        <f t="shared" si="109"/>
        <v>#VALUE!</v>
      </c>
      <c r="AY243">
        <f t="shared" si="115"/>
        <v>236</v>
      </c>
      <c r="AZ243">
        <f t="shared" si="116"/>
        <v>0</v>
      </c>
      <c r="BA243">
        <f t="shared" si="129"/>
        <v>236</v>
      </c>
      <c r="BB243" s="110">
        <f t="shared" si="120"/>
        <v>-8823888123.5356903</v>
      </c>
      <c r="BC243">
        <f>$BB$8*'SIP CALCULATOR'!$E$48/100</f>
        <v>13148944.405985834</v>
      </c>
      <c r="BD243" s="110">
        <f t="shared" si="121"/>
        <v>-73641975.566180646</v>
      </c>
      <c r="BF243" s="110">
        <f t="shared" si="118"/>
        <v>-5917102700.4117432</v>
      </c>
      <c r="BG243" t="str">
        <f t="shared" si="119"/>
        <v>-</v>
      </c>
      <c r="BI243" t="str">
        <f t="shared" si="117"/>
        <v>-</v>
      </c>
      <c r="BL243">
        <f t="shared" si="111"/>
        <v>240</v>
      </c>
      <c r="BM243" s="110">
        <f t="shared" si="112"/>
        <v>41716430.638037264</v>
      </c>
      <c r="BO243">
        <f>('SIP CALCULATOR'!$D$32/12)/100</f>
        <v>5.0000000000000001E-3</v>
      </c>
      <c r="BP243">
        <f t="shared" si="113"/>
        <v>500597.16765644721</v>
      </c>
      <c r="BQ243" s="110">
        <f t="shared" si="114"/>
        <v>42217027.805693708</v>
      </c>
    </row>
    <row r="244" spans="14:69" x14ac:dyDescent="0.3">
      <c r="N244">
        <f t="shared" si="104"/>
        <v>243</v>
      </c>
      <c r="O244" s="48">
        <f t="shared" si="122"/>
        <v>3852397365741641</v>
      </c>
      <c r="P244" s="3">
        <f t="shared" si="130"/>
        <v>348678440100000</v>
      </c>
      <c r="Q244">
        <f t="shared" si="105"/>
        <v>3138105960300000</v>
      </c>
      <c r="AD244" s="50">
        <f>$M$2*(((1+'Main Backend Calculation'!$M$4)^('Main Backend Calculation'!AH244)-1)/'Main Backend Calculation'!$M$4)*(1+$M$4)</f>
        <v>456362111.24533838</v>
      </c>
      <c r="AF244">
        <f t="shared" si="131"/>
        <v>5999721745617063</v>
      </c>
      <c r="AH244">
        <f t="shared" si="106"/>
        <v>243</v>
      </c>
      <c r="AI244" s="60">
        <f t="shared" si="103"/>
        <v>5999722201979174</v>
      </c>
      <c r="AM244" s="36" t="str">
        <f>IF('SIP CALCULATOR'!$E$6&gt;'Main Backend Calculation'!AM243,AM243+1,"")</f>
        <v/>
      </c>
      <c r="AN244" t="str">
        <f t="shared" si="110"/>
        <v/>
      </c>
      <c r="AO244" s="49" t="str">
        <f t="shared" si="107"/>
        <v/>
      </c>
      <c r="AP244" s="49" t="str">
        <f t="shared" si="108"/>
        <v/>
      </c>
      <c r="AQ244" s="66" t="str">
        <f>IF(AM244="","",('SIP CALCULATOR'!$E$7/12)*100)</f>
        <v/>
      </c>
      <c r="AR244" s="62" t="str">
        <f>IF(AM244="","",ROUND(IF(((AM244-1)/12)=0,'SIP CALCULATOR'!$E$4,IF(INT(((AM244-1)/12))-((AM244-1)/12)=0,AR243+('SIP CALCULATOR'!$E$5/100)*AR243,AR243)),2))</f>
        <v/>
      </c>
      <c r="AS244" t="e">
        <f t="shared" si="109"/>
        <v>#VALUE!</v>
      </c>
      <c r="AY244">
        <f t="shared" si="115"/>
        <v>237</v>
      </c>
      <c r="AZ244">
        <f t="shared" si="116"/>
        <v>0</v>
      </c>
      <c r="BA244">
        <f t="shared" si="129"/>
        <v>237</v>
      </c>
      <c r="BB244" s="110">
        <f t="shared" si="120"/>
        <v>-8910679043.5078583</v>
      </c>
      <c r="BC244">
        <f>$BB$8*'SIP CALCULATOR'!$E$48/100</f>
        <v>13148944.405985834</v>
      </c>
      <c r="BD244" s="110">
        <f t="shared" si="121"/>
        <v>-74365233.232615381</v>
      </c>
      <c r="BF244" s="110">
        <f t="shared" si="118"/>
        <v>-5991467933.6443586</v>
      </c>
      <c r="BG244" t="str">
        <f t="shared" si="119"/>
        <v>-</v>
      </c>
      <c r="BI244" t="str">
        <f t="shared" si="117"/>
        <v>-</v>
      </c>
      <c r="BL244">
        <f t="shared" si="111"/>
        <v>241</v>
      </c>
      <c r="BM244" s="110">
        <f t="shared" si="112"/>
        <v>42217027.805693708</v>
      </c>
      <c r="BO244">
        <f>('SIP CALCULATOR'!$D$32/12)/100</f>
        <v>5.0000000000000001E-3</v>
      </c>
      <c r="BP244">
        <f t="shared" si="113"/>
        <v>508715.18505860918</v>
      </c>
      <c r="BQ244" s="110">
        <f t="shared" si="114"/>
        <v>42725742.990752317</v>
      </c>
    </row>
    <row r="245" spans="14:69" x14ac:dyDescent="0.3">
      <c r="N245">
        <f t="shared" si="104"/>
        <v>244</v>
      </c>
      <c r="O245" s="48">
        <f t="shared" si="122"/>
        <v>4271829873277544.5</v>
      </c>
      <c r="P245" s="3">
        <f t="shared" si="130"/>
        <v>348678440100000</v>
      </c>
      <c r="Q245">
        <f t="shared" si="105"/>
        <v>3486784400400000</v>
      </c>
      <c r="AD245" s="50">
        <f>$M$2*(((1+'Main Backend Calculation'!$M$4)^('Main Backend Calculation'!AH245)-1)/'Main Backend Calculation'!$M$4)*(1+$M$4)</f>
        <v>464845605.45291734</v>
      </c>
      <c r="AF245">
        <f t="shared" si="131"/>
        <v>5999721745617063</v>
      </c>
      <c r="AH245">
        <f t="shared" si="106"/>
        <v>244</v>
      </c>
      <c r="AI245" s="60">
        <f t="shared" si="103"/>
        <v>5999722210462668</v>
      </c>
      <c r="AM245" s="36" t="str">
        <f>IF('SIP CALCULATOR'!$E$6&gt;'Main Backend Calculation'!AM244,AM244+1,"")</f>
        <v/>
      </c>
      <c r="AN245" t="str">
        <f t="shared" si="110"/>
        <v/>
      </c>
      <c r="AO245" s="49" t="str">
        <f t="shared" si="107"/>
        <v/>
      </c>
      <c r="AP245" s="49" t="str">
        <f t="shared" si="108"/>
        <v/>
      </c>
      <c r="AQ245" s="66" t="str">
        <f>IF(AM245="","",('SIP CALCULATOR'!$E$7/12)*100)</f>
        <v/>
      </c>
      <c r="AR245" s="62" t="str">
        <f>IF(AM245="","",ROUND(IF(((AM245-1)/12)=0,'SIP CALCULATOR'!$E$4,IF(INT(((AM245-1)/12))-((AM245-1)/12)=0,AR244+('SIP CALCULATOR'!$E$5/100)*AR244,AR244)),2))</f>
        <v/>
      </c>
      <c r="AS245" t="e">
        <f t="shared" si="109"/>
        <v>#VALUE!</v>
      </c>
      <c r="AY245">
        <f t="shared" si="115"/>
        <v>238</v>
      </c>
      <c r="AZ245">
        <f t="shared" si="116"/>
        <v>0</v>
      </c>
      <c r="BA245">
        <f t="shared" si="129"/>
        <v>238</v>
      </c>
      <c r="BB245" s="110">
        <f t="shared" si="120"/>
        <v>-8998193221.1464596</v>
      </c>
      <c r="BC245">
        <f>$BB$8*'SIP CALCULATOR'!$E$48/100</f>
        <v>13148944.405985834</v>
      </c>
      <c r="BD245" s="110">
        <f t="shared" si="121"/>
        <v>-75094518.046270385</v>
      </c>
      <c r="BF245" s="110">
        <f t="shared" si="118"/>
        <v>-6066562451.690629</v>
      </c>
      <c r="BG245" t="str">
        <f t="shared" si="119"/>
        <v>-</v>
      </c>
      <c r="BI245" t="str">
        <f t="shared" si="117"/>
        <v>-</v>
      </c>
      <c r="BL245">
        <f t="shared" si="111"/>
        <v>242</v>
      </c>
      <c r="BM245" s="110">
        <f t="shared" si="112"/>
        <v>42725742.990752317</v>
      </c>
      <c r="BO245">
        <f>('SIP CALCULATOR'!$D$32/12)/100</f>
        <v>5.0000000000000001E-3</v>
      </c>
      <c r="BP245">
        <f t="shared" si="113"/>
        <v>516981.49018810299</v>
      </c>
      <c r="BQ245" s="110">
        <f t="shared" si="114"/>
        <v>43242724.480940416</v>
      </c>
    </row>
    <row r="246" spans="14:69" x14ac:dyDescent="0.3">
      <c r="N246">
        <f t="shared" si="104"/>
        <v>245</v>
      </c>
      <c r="O246" s="48">
        <f t="shared" si="122"/>
        <v>4698965780308762</v>
      </c>
      <c r="P246" s="3">
        <f t="shared" si="130"/>
        <v>348678440100000</v>
      </c>
      <c r="Q246">
        <f t="shared" si="105"/>
        <v>3835462840500000</v>
      </c>
      <c r="AD246" s="50">
        <f>$M$2*(((1+'Main Backend Calculation'!$M$4)^('Main Backend Calculation'!AH246)-1)/'Main Backend Calculation'!$M$4)*(1+$M$4)</f>
        <v>473484909.57942969</v>
      </c>
      <c r="AF246">
        <f t="shared" si="131"/>
        <v>5999721745617063</v>
      </c>
      <c r="AH246">
        <f t="shared" si="106"/>
        <v>245</v>
      </c>
      <c r="AI246" s="60">
        <f t="shared" si="103"/>
        <v>5999722219101973</v>
      </c>
      <c r="AM246" s="36" t="str">
        <f>IF('SIP CALCULATOR'!$E$6&gt;'Main Backend Calculation'!AM245,AM245+1,"")</f>
        <v/>
      </c>
      <c r="AN246" t="str">
        <f t="shared" si="110"/>
        <v/>
      </c>
      <c r="AO246" s="49" t="str">
        <f t="shared" si="107"/>
        <v/>
      </c>
      <c r="AP246" s="49" t="str">
        <f t="shared" si="108"/>
        <v/>
      </c>
      <c r="AQ246" s="66" t="str">
        <f>IF(AM246="","",('SIP CALCULATOR'!$E$7/12)*100)</f>
        <v/>
      </c>
      <c r="AR246" s="62" t="str">
        <f>IF(AM246="","",ROUND(IF(((AM246-1)/12)=0,'SIP CALCULATOR'!$E$4,IF(INT(((AM246-1)/12))-((AM246-1)/12)=0,AR245+('SIP CALCULATOR'!$E$5/100)*AR245,AR245)),2))</f>
        <v/>
      </c>
      <c r="AS246" t="e">
        <f t="shared" si="109"/>
        <v>#VALUE!</v>
      </c>
      <c r="AY246">
        <f t="shared" si="115"/>
        <v>239</v>
      </c>
      <c r="AZ246">
        <f t="shared" si="116"/>
        <v>0</v>
      </c>
      <c r="BA246">
        <f t="shared" si="129"/>
        <v>239</v>
      </c>
      <c r="BB246" s="110">
        <f t="shared" si="120"/>
        <v>-9086436683.5987167</v>
      </c>
      <c r="BC246">
        <f>$BB$8*'SIP CALCULATOR'!$E$48/100</f>
        <v>13148944.405985834</v>
      </c>
      <c r="BD246" s="110">
        <f t="shared" si="121"/>
        <v>-75829880.233372539</v>
      </c>
      <c r="BF246" s="110">
        <f t="shared" si="118"/>
        <v>-6142392331.9240017</v>
      </c>
      <c r="BG246" t="str">
        <f t="shared" si="119"/>
        <v>-</v>
      </c>
      <c r="BI246" t="str">
        <f t="shared" si="117"/>
        <v>-</v>
      </c>
      <c r="BL246">
        <f t="shared" si="111"/>
        <v>243</v>
      </c>
      <c r="BM246" s="110">
        <f t="shared" si="112"/>
        <v>43242724.480940416</v>
      </c>
      <c r="BO246">
        <f>('SIP CALCULATOR'!$D$32/12)/100</f>
        <v>5.0000000000000001E-3</v>
      </c>
      <c r="BP246">
        <f t="shared" si="113"/>
        <v>525399.10244342615</v>
      </c>
      <c r="BQ246" s="110">
        <f t="shared" si="114"/>
        <v>43768123.583383843</v>
      </c>
    </row>
    <row r="247" spans="14:69" x14ac:dyDescent="0.3">
      <c r="N247">
        <f t="shared" si="104"/>
        <v>246</v>
      </c>
      <c r="O247" s="48">
        <f t="shared" si="122"/>
        <v>5133946569344919</v>
      </c>
      <c r="P247" s="3">
        <f t="shared" si="130"/>
        <v>348678440100000</v>
      </c>
      <c r="Q247">
        <f t="shared" si="105"/>
        <v>4184141280600000</v>
      </c>
      <c r="AD247" s="50">
        <f>$M$2*(((1+'Main Backend Calculation'!$M$4)^('Main Backend Calculation'!AH247)-1)/'Main Backend Calculation'!$M$4)*(1+$M$4)</f>
        <v>482282885.26776016</v>
      </c>
      <c r="AF247">
        <f t="shared" si="131"/>
        <v>5999721745617063</v>
      </c>
      <c r="AH247">
        <f t="shared" si="106"/>
        <v>246</v>
      </c>
      <c r="AI247" s="60">
        <f t="shared" si="103"/>
        <v>5999722227899948</v>
      </c>
      <c r="AM247" s="36" t="str">
        <f>IF('SIP CALCULATOR'!$E$6&gt;'Main Backend Calculation'!AM246,AM246+1,"")</f>
        <v/>
      </c>
      <c r="AN247" t="str">
        <f t="shared" si="110"/>
        <v/>
      </c>
      <c r="AO247" s="49" t="str">
        <f t="shared" si="107"/>
        <v/>
      </c>
      <c r="AP247" s="49" t="str">
        <f t="shared" si="108"/>
        <v/>
      </c>
      <c r="AQ247" s="66" t="str">
        <f>IF(AM247="","",('SIP CALCULATOR'!$E$7/12)*100)</f>
        <v/>
      </c>
      <c r="AR247" s="62" t="str">
        <f>IF(AM247="","",ROUND(IF(((AM247-1)/12)=0,'SIP CALCULATOR'!$E$4,IF(INT(((AM247-1)/12))-((AM247-1)/12)=0,AR246+('SIP CALCULATOR'!$E$5/100)*AR246,AR246)),2))</f>
        <v/>
      </c>
      <c r="AS247" t="e">
        <f t="shared" si="109"/>
        <v>#VALUE!</v>
      </c>
      <c r="AY247">
        <f t="shared" si="115"/>
        <v>240</v>
      </c>
      <c r="AZ247">
        <f t="shared" si="116"/>
        <v>0</v>
      </c>
      <c r="BA247">
        <f t="shared" si="129"/>
        <v>240</v>
      </c>
      <c r="BB247" s="110">
        <f t="shared" si="120"/>
        <v>-9175415508.2380753</v>
      </c>
      <c r="BC247">
        <f>$BB$8*'SIP CALCULATOR'!$E$48/100</f>
        <v>13148944.405985834</v>
      </c>
      <c r="BD247" s="110">
        <f t="shared" si="121"/>
        <v>-76571370.438700527</v>
      </c>
      <c r="BF247" s="110">
        <f t="shared" si="118"/>
        <v>-6218963702.3627024</v>
      </c>
      <c r="BG247" t="str">
        <f t="shared" si="119"/>
        <v>-</v>
      </c>
      <c r="BI247" t="str">
        <f t="shared" si="117"/>
        <v>-</v>
      </c>
      <c r="BL247">
        <f t="shared" si="111"/>
        <v>244</v>
      </c>
      <c r="BM247" s="110">
        <f t="shared" si="112"/>
        <v>43768123.583383843</v>
      </c>
      <c r="BO247">
        <f>('SIP CALCULATOR'!$D$32/12)/100</f>
        <v>5.0000000000000001E-3</v>
      </c>
      <c r="BP247">
        <f t="shared" si="113"/>
        <v>533971.10771728295</v>
      </c>
      <c r="BQ247" s="110">
        <f t="shared" si="114"/>
        <v>44302094.691101126</v>
      </c>
    </row>
    <row r="248" spans="14:69" x14ac:dyDescent="0.3">
      <c r="N248">
        <f t="shared" si="104"/>
        <v>247</v>
      </c>
      <c r="O248" s="48">
        <f t="shared" si="122"/>
        <v>5576916321397840</v>
      </c>
      <c r="P248" s="3">
        <f t="shared" si="130"/>
        <v>348678440100000</v>
      </c>
      <c r="Q248">
        <f t="shared" si="105"/>
        <v>4532819720700000</v>
      </c>
      <c r="AD248" s="50">
        <f>$M$2*(((1+'Main Backend Calculation'!$M$4)^('Main Backend Calculation'!AH248)-1)/'Main Backend Calculation'!$M$4)*(1+$M$4)</f>
        <v>491242446.71842325</v>
      </c>
      <c r="AF248">
        <f t="shared" si="131"/>
        <v>5999721745617063</v>
      </c>
      <c r="AH248">
        <f t="shared" si="106"/>
        <v>247</v>
      </c>
      <c r="AI248" s="60">
        <f t="shared" si="103"/>
        <v>5999722236859510</v>
      </c>
      <c r="AM248" s="36" t="str">
        <f>IF('SIP CALCULATOR'!$E$6&gt;'Main Backend Calculation'!AM247,AM247+1,"")</f>
        <v/>
      </c>
      <c r="AN248" t="str">
        <f t="shared" si="110"/>
        <v/>
      </c>
      <c r="AO248" s="49" t="str">
        <f t="shared" si="107"/>
        <v/>
      </c>
      <c r="AP248" s="49" t="str">
        <f t="shared" si="108"/>
        <v/>
      </c>
      <c r="AQ248" s="66" t="str">
        <f>IF(AM248="","",('SIP CALCULATOR'!$E$7/12)*100)</f>
        <v/>
      </c>
      <c r="AR248" s="62" t="str">
        <f>IF(AM248="","",ROUND(IF(((AM248-1)/12)=0,'SIP CALCULATOR'!$E$4,IF(INT(((AM248-1)/12))-((AM248-1)/12)=0,AR247+('SIP CALCULATOR'!$E$5/100)*AR247,AR247)),2))</f>
        <v/>
      </c>
      <c r="AS248" t="e">
        <f t="shared" si="109"/>
        <v>#VALUE!</v>
      </c>
      <c r="AY248">
        <f t="shared" si="115"/>
        <v>241</v>
      </c>
      <c r="AZ248">
        <f t="shared" si="116"/>
        <v>0</v>
      </c>
      <c r="BA248">
        <f t="shared" si="129"/>
        <v>241</v>
      </c>
      <c r="BB248" s="110">
        <f t="shared" si="120"/>
        <v>-9265135823.0827618</v>
      </c>
      <c r="BC248">
        <f>$BB$8*'SIP CALCULATOR'!$E$48/100</f>
        <v>13148944.405985834</v>
      </c>
      <c r="BD248" s="110">
        <f t="shared" si="121"/>
        <v>-77319039.729072899</v>
      </c>
      <c r="BF248" s="110">
        <f t="shared" si="118"/>
        <v>-6296282742.0917749</v>
      </c>
      <c r="BG248" t="str">
        <f t="shared" si="119"/>
        <v>-</v>
      </c>
      <c r="BI248" t="str">
        <f t="shared" si="117"/>
        <v>-</v>
      </c>
      <c r="BL248">
        <f t="shared" si="111"/>
        <v>245</v>
      </c>
      <c r="BM248" s="110">
        <f t="shared" si="112"/>
        <v>44302094.691101126</v>
      </c>
      <c r="BO248">
        <f>('SIP CALCULATOR'!$D$32/12)/100</f>
        <v>5.0000000000000001E-3</v>
      </c>
      <c r="BP248">
        <f t="shared" si="113"/>
        <v>542700.65996598883</v>
      </c>
      <c r="BQ248" s="110">
        <f t="shared" si="114"/>
        <v>44844795.351067118</v>
      </c>
    </row>
    <row r="249" spans="14:69" x14ac:dyDescent="0.3">
      <c r="N249">
        <f t="shared" si="104"/>
        <v>248</v>
      </c>
      <c r="O249" s="48">
        <f t="shared" si="122"/>
        <v>6028021763706271</v>
      </c>
      <c r="P249" s="3">
        <f t="shared" si="130"/>
        <v>348678440100000</v>
      </c>
      <c r="Q249">
        <f t="shared" si="105"/>
        <v>4881498160800000</v>
      </c>
      <c r="AD249" s="50">
        <f>$M$2*(((1+'Main Backend Calculation'!$M$4)^('Main Backend Calculation'!AH249)-1)/'Main Backend Calculation'!$M$4)*(1+$M$4)</f>
        <v>500366561.65484935</v>
      </c>
      <c r="AF249">
        <f t="shared" si="131"/>
        <v>5999721745617063</v>
      </c>
      <c r="AH249">
        <f t="shared" si="106"/>
        <v>248</v>
      </c>
      <c r="AI249" s="60">
        <f t="shared" si="103"/>
        <v>5999722245983625</v>
      </c>
      <c r="AM249" s="36" t="str">
        <f>IF('SIP CALCULATOR'!$E$6&gt;'Main Backend Calculation'!AM248,AM248+1,"")</f>
        <v/>
      </c>
      <c r="AN249" t="str">
        <f t="shared" si="110"/>
        <v/>
      </c>
      <c r="AO249" s="49" t="str">
        <f t="shared" si="107"/>
        <v/>
      </c>
      <c r="AP249" s="49" t="str">
        <f t="shared" si="108"/>
        <v/>
      </c>
      <c r="AQ249" s="66" t="str">
        <f>IF(AM249="","",('SIP CALCULATOR'!$E$7/12)*100)</f>
        <v/>
      </c>
      <c r="AR249" s="62" t="str">
        <f>IF(AM249="","",ROUND(IF(((AM249-1)/12)=0,'SIP CALCULATOR'!$E$4,IF(INT(((AM249-1)/12))-((AM249-1)/12)=0,AR248+('SIP CALCULATOR'!$E$5/100)*AR248,AR248)),2))</f>
        <v/>
      </c>
      <c r="AS249" t="e">
        <f t="shared" si="109"/>
        <v>#VALUE!</v>
      </c>
      <c r="AY249">
        <f t="shared" si="115"/>
        <v>242</v>
      </c>
      <c r="AZ249">
        <f t="shared" si="116"/>
        <v>0</v>
      </c>
      <c r="BA249">
        <f t="shared" si="129"/>
        <v>242</v>
      </c>
      <c r="BB249" s="110">
        <f t="shared" si="120"/>
        <v>-9355603807.2178211</v>
      </c>
      <c r="BC249">
        <f>$BB$8*'SIP CALCULATOR'!$E$48/100</f>
        <v>13148944.405985834</v>
      </c>
      <c r="BD249" s="110">
        <f t="shared" si="121"/>
        <v>-78072939.596865073</v>
      </c>
      <c r="BF249" s="110">
        <f t="shared" si="118"/>
        <v>-6374355681.6886396</v>
      </c>
      <c r="BG249" t="str">
        <f t="shared" si="119"/>
        <v>-</v>
      </c>
      <c r="BI249" t="str">
        <f t="shared" si="117"/>
        <v>-</v>
      </c>
      <c r="BL249">
        <f t="shared" si="111"/>
        <v>246</v>
      </c>
      <c r="BM249" s="110">
        <f t="shared" si="112"/>
        <v>44844795.351067118</v>
      </c>
      <c r="BO249">
        <f>('SIP CALCULATOR'!$D$32/12)/100</f>
        <v>5.0000000000000001E-3</v>
      </c>
      <c r="BP249">
        <f t="shared" si="113"/>
        <v>551590.98281812551</v>
      </c>
      <c r="BQ249" s="110">
        <f t="shared" si="114"/>
        <v>45396386.333885245</v>
      </c>
    </row>
    <row r="250" spans="14:69" x14ac:dyDescent="0.3">
      <c r="N250">
        <f t="shared" si="104"/>
        <v>249</v>
      </c>
      <c r="O250" s="48">
        <f t="shared" si="122"/>
        <v>6487412318337130</v>
      </c>
      <c r="P250" s="3">
        <f t="shared" si="130"/>
        <v>348678440100000</v>
      </c>
      <c r="Q250">
        <f t="shared" si="105"/>
        <v>5230176600900000</v>
      </c>
      <c r="AD250" s="50">
        <f>$M$2*(((1+'Main Backend Calculation'!$M$4)^('Main Backend Calculation'!AH250)-1)/'Main Backend Calculation'!$M$4)*(1+$M$4)</f>
        <v>509658252.30639881</v>
      </c>
      <c r="AF250">
        <f t="shared" si="131"/>
        <v>5999721745617063</v>
      </c>
      <c r="AH250">
        <f t="shared" si="106"/>
        <v>249</v>
      </c>
      <c r="AI250" s="60">
        <f t="shared" si="103"/>
        <v>5999722255275315</v>
      </c>
      <c r="AM250" s="36" t="str">
        <f>IF('SIP CALCULATOR'!$E$6&gt;'Main Backend Calculation'!AM249,AM249+1,"")</f>
        <v/>
      </c>
      <c r="AN250" t="str">
        <f t="shared" si="110"/>
        <v/>
      </c>
      <c r="AO250" s="49" t="str">
        <f t="shared" si="107"/>
        <v/>
      </c>
      <c r="AP250" s="49" t="str">
        <f t="shared" si="108"/>
        <v/>
      </c>
      <c r="AQ250" s="66" t="str">
        <f>IF(AM250="","",('SIP CALCULATOR'!$E$7/12)*100)</f>
        <v/>
      </c>
      <c r="AR250" s="62" t="str">
        <f>IF(AM250="","",ROUND(IF(((AM250-1)/12)=0,'SIP CALCULATOR'!$E$4,IF(INT(((AM250-1)/12))-((AM250-1)/12)=0,AR249+('SIP CALCULATOR'!$E$5/100)*AR249,AR249)),2))</f>
        <v/>
      </c>
      <c r="AS250" t="e">
        <f t="shared" si="109"/>
        <v>#VALUE!</v>
      </c>
      <c r="AY250">
        <f t="shared" si="115"/>
        <v>243</v>
      </c>
      <c r="AZ250">
        <f t="shared" si="116"/>
        <v>0</v>
      </c>
      <c r="BA250">
        <f t="shared" si="129"/>
        <v>243</v>
      </c>
      <c r="BB250" s="110">
        <f t="shared" si="120"/>
        <v>-9446825691.2206726</v>
      </c>
      <c r="BC250">
        <f>$BB$8*'SIP CALCULATOR'!$E$48/100</f>
        <v>13148944.405985834</v>
      </c>
      <c r="BD250" s="110">
        <f t="shared" si="121"/>
        <v>-78833121.9635555</v>
      </c>
      <c r="BF250" s="110">
        <f t="shared" si="118"/>
        <v>-6453188803.652195</v>
      </c>
      <c r="BG250" t="str">
        <f t="shared" si="119"/>
        <v>-</v>
      </c>
      <c r="BI250" t="str">
        <f t="shared" si="117"/>
        <v>-</v>
      </c>
      <c r="BL250">
        <f t="shared" si="111"/>
        <v>247</v>
      </c>
      <c r="BM250" s="110">
        <f t="shared" si="112"/>
        <v>45396386.333885245</v>
      </c>
      <c r="BO250">
        <f>('SIP CALCULATOR'!$D$32/12)/100</f>
        <v>5.0000000000000001E-3</v>
      </c>
      <c r="BP250">
        <f t="shared" si="113"/>
        <v>560645.37122348277</v>
      </c>
      <c r="BQ250" s="110">
        <f t="shared" si="114"/>
        <v>45957031.705108725</v>
      </c>
    </row>
    <row r="251" spans="14:69" x14ac:dyDescent="0.3">
      <c r="N251">
        <f t="shared" si="104"/>
        <v>250</v>
      </c>
      <c r="O251" s="48">
        <f t="shared" si="122"/>
        <v>6955240151679374</v>
      </c>
      <c r="P251" s="3">
        <f t="shared" si="130"/>
        <v>348678440100000</v>
      </c>
      <c r="Q251">
        <f t="shared" si="105"/>
        <v>5578855041000000</v>
      </c>
      <c r="AD251" s="50">
        <f>$M$2*(((1+'Main Backend Calculation'!$M$4)^('Main Backend Calculation'!AH251)-1)/'Main Backend Calculation'!$M$4)*(1+$M$4)</f>
        <v>519120596.40943301</v>
      </c>
      <c r="AF251">
        <f t="shared" si="131"/>
        <v>5999721745617063</v>
      </c>
      <c r="AH251">
        <f t="shared" si="106"/>
        <v>250</v>
      </c>
      <c r="AI251" s="60">
        <f t="shared" si="103"/>
        <v>5999722264737659</v>
      </c>
      <c r="AM251" s="36" t="str">
        <f>IF('SIP CALCULATOR'!$E$6&gt;'Main Backend Calculation'!AM250,AM250+1,"")</f>
        <v/>
      </c>
      <c r="AN251" t="str">
        <f t="shared" si="110"/>
        <v/>
      </c>
      <c r="AO251" s="49" t="str">
        <f t="shared" si="107"/>
        <v/>
      </c>
      <c r="AP251" s="49" t="str">
        <f t="shared" si="108"/>
        <v/>
      </c>
      <c r="AQ251" s="66" t="str">
        <f>IF(AM251="","",('SIP CALCULATOR'!$E$7/12)*100)</f>
        <v/>
      </c>
      <c r="AR251" s="62" t="str">
        <f>IF(AM251="","",ROUND(IF(((AM251-1)/12)=0,'SIP CALCULATOR'!$E$4,IF(INT(((AM251-1)/12))-((AM251-1)/12)=0,AR250+('SIP CALCULATOR'!$E$5/100)*AR250,AR250)),2))</f>
        <v/>
      </c>
      <c r="AS251" t="e">
        <f t="shared" si="109"/>
        <v>#VALUE!</v>
      </c>
      <c r="AY251">
        <f t="shared" si="115"/>
        <v>244</v>
      </c>
      <c r="AZ251">
        <f t="shared" si="116"/>
        <v>0</v>
      </c>
      <c r="BA251">
        <f t="shared" si="129"/>
        <v>244</v>
      </c>
      <c r="BB251" s="110">
        <f t="shared" si="120"/>
        <v>-9538807757.5902157</v>
      </c>
      <c r="BC251">
        <f>$BB$8*'SIP CALCULATOR'!$E$48/100</f>
        <v>13148944.405985834</v>
      </c>
      <c r="BD251" s="110">
        <f t="shared" si="121"/>
        <v>-79599639.183301687</v>
      </c>
      <c r="BF251" s="110">
        <f t="shared" si="118"/>
        <v>-6532788442.8354969</v>
      </c>
      <c r="BG251" t="str">
        <f t="shared" si="119"/>
        <v>-</v>
      </c>
      <c r="BI251" t="str">
        <f t="shared" si="117"/>
        <v>-</v>
      </c>
      <c r="BL251">
        <f t="shared" si="111"/>
        <v>248</v>
      </c>
      <c r="BM251" s="110">
        <f t="shared" si="112"/>
        <v>45957031.705108725</v>
      </c>
      <c r="BO251">
        <f>('SIP CALCULATOR'!$D$32/12)/100</f>
        <v>5.0000000000000001E-3</v>
      </c>
      <c r="BP251">
        <f t="shared" si="113"/>
        <v>569867.19314334821</v>
      </c>
      <c r="BQ251" s="110">
        <f t="shared" si="114"/>
        <v>46526898.89825207</v>
      </c>
    </row>
    <row r="252" spans="14:69" x14ac:dyDescent="0.3">
      <c r="N252">
        <f t="shared" si="104"/>
        <v>251</v>
      </c>
      <c r="O252" s="48">
        <f t="shared" si="122"/>
        <v>7431660224846888</v>
      </c>
      <c r="P252" s="3">
        <f t="shared" si="130"/>
        <v>348678440100000</v>
      </c>
      <c r="Q252">
        <f t="shared" si="105"/>
        <v>5927533481100000</v>
      </c>
      <c r="AD252" s="50">
        <f>$M$2*(((1+'Main Backend Calculation'!$M$4)^('Main Backend Calculation'!AH252)-1)/'Main Backend Calculation'!$M$4)*(1+$M$4)</f>
        <v>528756728.22676718</v>
      </c>
      <c r="AF252">
        <f t="shared" si="131"/>
        <v>5999721745617063</v>
      </c>
      <c r="AH252">
        <f t="shared" si="106"/>
        <v>251</v>
      </c>
      <c r="AI252" s="60">
        <f t="shared" si="103"/>
        <v>5999722274373791</v>
      </c>
      <c r="AM252" s="36" t="str">
        <f>IF('SIP CALCULATOR'!$E$6&gt;'Main Backend Calculation'!AM251,AM251+1,"")</f>
        <v/>
      </c>
      <c r="AN252" t="str">
        <f t="shared" si="110"/>
        <v/>
      </c>
      <c r="AO252" s="49" t="str">
        <f t="shared" si="107"/>
        <v/>
      </c>
      <c r="AP252" s="49" t="str">
        <f t="shared" si="108"/>
        <v/>
      </c>
      <c r="AQ252" s="66" t="str">
        <f>IF(AM252="","",('SIP CALCULATOR'!$E$7/12)*100)</f>
        <v/>
      </c>
      <c r="AR252" s="62" t="str">
        <f>IF(AM252="","",ROUND(IF(((AM252-1)/12)=0,'SIP CALCULATOR'!$E$4,IF(INT(((AM252-1)/12))-((AM252-1)/12)=0,AR251+('SIP CALCULATOR'!$E$5/100)*AR251,AR251)),2))</f>
        <v/>
      </c>
      <c r="AS252" t="e">
        <f t="shared" si="109"/>
        <v>#VALUE!</v>
      </c>
      <c r="AY252">
        <f t="shared" si="115"/>
        <v>245</v>
      </c>
      <c r="AZ252">
        <f t="shared" si="116"/>
        <v>0</v>
      </c>
      <c r="BA252">
        <f t="shared" si="129"/>
        <v>245</v>
      </c>
      <c r="BB252" s="110">
        <f t="shared" si="120"/>
        <v>-9631556341.1795044</v>
      </c>
      <c r="BC252">
        <f>$BB$8*'SIP CALCULATOR'!$E$48/100</f>
        <v>13148944.405985834</v>
      </c>
      <c r="BD252" s="110">
        <f t="shared" si="121"/>
        <v>-80372544.046545759</v>
      </c>
      <c r="BF252" s="110">
        <f t="shared" si="118"/>
        <v>-6613160986.8820429</v>
      </c>
      <c r="BG252" t="str">
        <f t="shared" si="119"/>
        <v>-</v>
      </c>
      <c r="BI252" t="str">
        <f t="shared" si="117"/>
        <v>-</v>
      </c>
      <c r="BL252">
        <f t="shared" si="111"/>
        <v>249</v>
      </c>
      <c r="BM252" s="110">
        <f t="shared" si="112"/>
        <v>46526898.89825207</v>
      </c>
      <c r="BO252">
        <f>('SIP CALCULATOR'!$D$32/12)/100</f>
        <v>5.0000000000000001E-3</v>
      </c>
      <c r="BP252">
        <f t="shared" si="113"/>
        <v>579259.89128323831</v>
      </c>
      <c r="BQ252" s="110">
        <f t="shared" si="114"/>
        <v>47106158.789535306</v>
      </c>
    </row>
    <row r="253" spans="14:69" x14ac:dyDescent="0.3">
      <c r="N253">
        <f t="shared" si="104"/>
        <v>252</v>
      </c>
      <c r="O253" s="48">
        <f t="shared" si="122"/>
        <v>7916830345007081</v>
      </c>
      <c r="P253" s="3">
        <f t="shared" si="130"/>
        <v>348678440100000</v>
      </c>
      <c r="Q253">
        <f t="shared" si="105"/>
        <v>6276211921200000</v>
      </c>
      <c r="AD253" s="50">
        <f>$M$2*(((1+'Main Backend Calculation'!$M$4)^('Main Backend Calculation'!AH253)-1)/'Main Backend Calculation'!$M$4)*(1+$M$4)</f>
        <v>538569839.5858506</v>
      </c>
      <c r="AF253">
        <f t="shared" si="131"/>
        <v>5999721745617063</v>
      </c>
      <c r="AH253">
        <f t="shared" si="106"/>
        <v>252</v>
      </c>
      <c r="AI253" s="60">
        <f t="shared" si="103"/>
        <v>5999722284186903</v>
      </c>
      <c r="AM253" s="36" t="str">
        <f>IF('SIP CALCULATOR'!$E$6&gt;'Main Backend Calculation'!AM252,AM252+1,"")</f>
        <v/>
      </c>
      <c r="AN253" t="str">
        <f t="shared" si="110"/>
        <v/>
      </c>
      <c r="AO253" s="49" t="str">
        <f t="shared" si="107"/>
        <v/>
      </c>
      <c r="AP253" s="49" t="str">
        <f t="shared" si="108"/>
        <v/>
      </c>
      <c r="AQ253" s="66" t="str">
        <f>IF(AM253="","",('SIP CALCULATOR'!$E$7/12)*100)</f>
        <v/>
      </c>
      <c r="AR253" s="62" t="str">
        <f>IF(AM253="","",ROUND(IF(((AM253-1)/12)=0,'SIP CALCULATOR'!$E$4,IF(INT(((AM253-1)/12))-((AM253-1)/12)=0,AR252+('SIP CALCULATOR'!$E$5/100)*AR252,AR252)),2))</f>
        <v/>
      </c>
      <c r="AS253" t="e">
        <f t="shared" si="109"/>
        <v>#VALUE!</v>
      </c>
      <c r="AY253">
        <f t="shared" si="115"/>
        <v>246</v>
      </c>
      <c r="AZ253">
        <f t="shared" si="116"/>
        <v>0</v>
      </c>
      <c r="BA253">
        <f t="shared" si="129"/>
        <v>246</v>
      </c>
      <c r="BB253" s="110">
        <f t="shared" si="120"/>
        <v>-9725077829.6320362</v>
      </c>
      <c r="BC253">
        <f>$BB$8*'SIP CALCULATOR'!$E$48/100</f>
        <v>13148944.405985834</v>
      </c>
      <c r="BD253" s="110">
        <f t="shared" si="121"/>
        <v>-81151889.783650205</v>
      </c>
      <c r="BF253" s="110">
        <f t="shared" si="118"/>
        <v>-6694312876.6656933</v>
      </c>
      <c r="BG253" t="str">
        <f t="shared" si="119"/>
        <v>-</v>
      </c>
      <c r="BI253" t="str">
        <f t="shared" si="117"/>
        <v>-</v>
      </c>
      <c r="BL253">
        <f t="shared" si="111"/>
        <v>250</v>
      </c>
      <c r="BM253" s="110">
        <f t="shared" si="112"/>
        <v>47106158.789535306</v>
      </c>
      <c r="BO253">
        <f>('SIP CALCULATOR'!$D$32/12)/100</f>
        <v>5.0000000000000001E-3</v>
      </c>
      <c r="BP253">
        <f t="shared" si="113"/>
        <v>588826.98486919131</v>
      </c>
      <c r="BQ253" s="110">
        <f t="shared" si="114"/>
        <v>47694985.774404496</v>
      </c>
    </row>
    <row r="254" spans="14:69" x14ac:dyDescent="0.3">
      <c r="N254">
        <f t="shared" si="104"/>
        <v>253</v>
      </c>
      <c r="O254" s="48">
        <f t="shared" si="122"/>
        <v>9108268097852198</v>
      </c>
      <c r="P254" s="3">
        <f>$P$253+($P$253*$M$5)</f>
        <v>1046035320300000</v>
      </c>
      <c r="Q254">
        <f t="shared" si="105"/>
        <v>7322247241500000</v>
      </c>
      <c r="AD254" s="50">
        <f>$M$2*(((1+'Main Backend Calculation'!$M$4)^('Main Backend Calculation'!AH254)-1)/'Main Backend Calculation'!$M$4)*(1+$M$4)</f>
        <v>548563180.93601191</v>
      </c>
      <c r="AF254">
        <f>$AK$23*(((1+$M$4)^($AH$23)-1)/$AC$3)*(1+$AC$3)</f>
        <v>1.9039906991740008E+16</v>
      </c>
      <c r="AH254">
        <f t="shared" si="106"/>
        <v>253</v>
      </c>
      <c r="AI254" s="60">
        <f t="shared" si="103"/>
        <v>1.9039907540303188E+16</v>
      </c>
      <c r="AM254" s="36" t="str">
        <f>IF('SIP CALCULATOR'!$E$6&gt;'Main Backend Calculation'!AM253,AM253+1,"")</f>
        <v/>
      </c>
      <c r="AN254" t="str">
        <f t="shared" si="110"/>
        <v/>
      </c>
      <c r="AO254" s="49" t="str">
        <f t="shared" si="107"/>
        <v/>
      </c>
      <c r="AP254" s="49" t="str">
        <f t="shared" si="108"/>
        <v/>
      </c>
      <c r="AQ254" s="66" t="str">
        <f>IF(AM254="","",('SIP CALCULATOR'!$E$7/12)*100)</f>
        <v/>
      </c>
      <c r="AR254" s="62" t="str">
        <f>IF(AM254="","",ROUND(IF(((AM254-1)/12)=0,'SIP CALCULATOR'!$E$4,IF(INT(((AM254-1)/12))-((AM254-1)/12)=0,AR253+('SIP CALCULATOR'!$E$5/100)*AR253,AR253)),2))</f>
        <v/>
      </c>
      <c r="AS254" t="e">
        <f t="shared" si="109"/>
        <v>#VALUE!</v>
      </c>
      <c r="AY254">
        <f t="shared" si="115"/>
        <v>247</v>
      </c>
      <c r="AZ254">
        <f t="shared" si="116"/>
        <v>0</v>
      </c>
      <c r="BA254">
        <f t="shared" si="129"/>
        <v>247</v>
      </c>
      <c r="BB254" s="110">
        <f t="shared" si="120"/>
        <v>-9819378663.8216724</v>
      </c>
      <c r="BC254">
        <f>$BB$8*'SIP CALCULATOR'!$E$48/100</f>
        <v>13148944.405985834</v>
      </c>
      <c r="BD254" s="110">
        <f t="shared" si="121"/>
        <v>-81937730.068563834</v>
      </c>
      <c r="BF254" s="110">
        <f t="shared" si="118"/>
        <v>-6776250606.7342567</v>
      </c>
      <c r="BG254" t="str">
        <f t="shared" si="119"/>
        <v>-</v>
      </c>
      <c r="BI254" t="str">
        <f t="shared" si="117"/>
        <v>-</v>
      </c>
      <c r="BL254">
        <f t="shared" si="111"/>
        <v>251</v>
      </c>
      <c r="BM254" s="110">
        <f t="shared" si="112"/>
        <v>47694985.774404496</v>
      </c>
      <c r="BO254">
        <f>('SIP CALCULATOR'!$D$32/12)/100</f>
        <v>5.0000000000000001E-3</v>
      </c>
      <c r="BP254">
        <f t="shared" si="113"/>
        <v>598572.07146877644</v>
      </c>
      <c r="BQ254" s="110">
        <f t="shared" si="114"/>
        <v>48293557.845873274</v>
      </c>
    </row>
    <row r="255" spans="14:69" x14ac:dyDescent="0.3">
      <c r="N255">
        <f t="shared" si="104"/>
        <v>254</v>
      </c>
      <c r="O255" s="48">
        <f t="shared" si="122"/>
        <v>1.0321588086382588E+16</v>
      </c>
      <c r="P255" s="3">
        <f t="shared" ref="P255:P265" si="132">$P$253+($P$253*$M$5)</f>
        <v>1046035320300000</v>
      </c>
      <c r="Q255">
        <f t="shared" si="105"/>
        <v>8368282561800000</v>
      </c>
      <c r="AD255" s="50">
        <f>$M$2*(((1+'Main Backend Calculation'!$M$4)^('Main Backend Calculation'!AH255)-1)/'Main Backend Calculation'!$M$4)*(1+$M$4)</f>
        <v>558740062.42512333</v>
      </c>
      <c r="AF255">
        <f t="shared" ref="AF255:AF265" si="133">$AK$23*(((1+$M$4)^($AH$23)-1)/$AC$3)*(1+$AC$3)</f>
        <v>1.9039906991740008E+16</v>
      </c>
      <c r="AH255">
        <f t="shared" si="106"/>
        <v>254</v>
      </c>
      <c r="AI255" s="60">
        <f t="shared" si="103"/>
        <v>1.9039907550480072E+16</v>
      </c>
      <c r="AM255" s="36" t="str">
        <f>IF('SIP CALCULATOR'!$E$6&gt;'Main Backend Calculation'!AM254,AM254+1,"")</f>
        <v/>
      </c>
      <c r="AN255" t="str">
        <f t="shared" si="110"/>
        <v/>
      </c>
      <c r="AO255" s="49" t="str">
        <f t="shared" si="107"/>
        <v/>
      </c>
      <c r="AP255" s="49" t="str">
        <f t="shared" si="108"/>
        <v/>
      </c>
      <c r="AQ255" s="66" t="str">
        <f>IF(AM255="","",('SIP CALCULATOR'!$E$7/12)*100)</f>
        <v/>
      </c>
      <c r="AR255" s="62" t="str">
        <f>IF(AM255="","",ROUND(IF(((AM255-1)/12)=0,'SIP CALCULATOR'!$E$4,IF(INT(((AM255-1)/12))-((AM255-1)/12)=0,AR254+('SIP CALCULATOR'!$E$5/100)*AR254,AR254)),2))</f>
        <v/>
      </c>
      <c r="AS255" t="e">
        <f t="shared" si="109"/>
        <v>#VALUE!</v>
      </c>
      <c r="AY255">
        <f t="shared" si="115"/>
        <v>248</v>
      </c>
      <c r="AZ255">
        <f t="shared" si="116"/>
        <v>0</v>
      </c>
      <c r="BA255">
        <f t="shared" si="129"/>
        <v>248</v>
      </c>
      <c r="BB255" s="110">
        <f t="shared" si="120"/>
        <v>-9914465338.2962227</v>
      </c>
      <c r="BC255">
        <f>$BB$8*'SIP CALCULATOR'!$E$48/100</f>
        <v>13148944.405985834</v>
      </c>
      <c r="BD255" s="110">
        <f t="shared" si="121"/>
        <v>-82730119.022518411</v>
      </c>
      <c r="BF255" s="110">
        <f t="shared" si="118"/>
        <v>-6858980725.7567749</v>
      </c>
      <c r="BG255" t="str">
        <f t="shared" si="119"/>
        <v>-</v>
      </c>
      <c r="BI255" t="str">
        <f t="shared" si="117"/>
        <v>-</v>
      </c>
      <c r="BL255">
        <f t="shared" si="111"/>
        <v>252</v>
      </c>
      <c r="BM255" s="110">
        <f t="shared" si="112"/>
        <v>48293557.845873274</v>
      </c>
      <c r="BO255">
        <f>('SIP CALCULATOR'!$D$32/12)/100</f>
        <v>5.0000000000000001E-3</v>
      </c>
      <c r="BP255">
        <f t="shared" si="113"/>
        <v>608498.82885800325</v>
      </c>
      <c r="BQ255" s="110">
        <f t="shared" si="114"/>
        <v>48902056.674731277</v>
      </c>
    </row>
    <row r="256" spans="14:69" x14ac:dyDescent="0.3">
      <c r="N256">
        <f t="shared" si="104"/>
        <v>255</v>
      </c>
      <c r="O256" s="48">
        <f t="shared" si="122"/>
        <v>1.1557192205063524E+16</v>
      </c>
      <c r="P256" s="3">
        <f t="shared" si="132"/>
        <v>1046035320300000</v>
      </c>
      <c r="Q256">
        <f t="shared" si="105"/>
        <v>9414317882100000</v>
      </c>
      <c r="AD256" s="50">
        <f>$M$2*(((1+'Main Backend Calculation'!$M$4)^('Main Backend Calculation'!AH256)-1)/'Main Backend Calculation'!$M$4)*(1+$M$4)</f>
        <v>569103854.99603832</v>
      </c>
      <c r="AF256">
        <f t="shared" si="133"/>
        <v>1.9039906991740008E+16</v>
      </c>
      <c r="AH256">
        <f t="shared" si="106"/>
        <v>255</v>
      </c>
      <c r="AI256" s="60">
        <f t="shared" si="103"/>
        <v>1.9039907560843864E+16</v>
      </c>
      <c r="AM256" s="36" t="str">
        <f>IF('SIP CALCULATOR'!$E$6&gt;'Main Backend Calculation'!AM255,AM255+1,"")</f>
        <v/>
      </c>
      <c r="AN256" t="str">
        <f t="shared" si="110"/>
        <v/>
      </c>
      <c r="AO256" s="49" t="str">
        <f t="shared" si="107"/>
        <v/>
      </c>
      <c r="AP256" s="49" t="str">
        <f t="shared" si="108"/>
        <v/>
      </c>
      <c r="AQ256" s="66" t="str">
        <f>IF(AM256="","",('SIP CALCULATOR'!$E$7/12)*100)</f>
        <v/>
      </c>
      <c r="AR256" s="62" t="str">
        <f>IF(AM256="","",ROUND(IF(((AM256-1)/12)=0,'SIP CALCULATOR'!$E$4,IF(INT(((AM256-1)/12))-((AM256-1)/12)=0,AR255+('SIP CALCULATOR'!$E$5/100)*AR255,AR255)),2))</f>
        <v/>
      </c>
      <c r="AS256" t="e">
        <f t="shared" si="109"/>
        <v>#VALUE!</v>
      </c>
      <c r="AY256">
        <f t="shared" si="115"/>
        <v>249</v>
      </c>
      <c r="AZ256">
        <f t="shared" si="116"/>
        <v>0</v>
      </c>
      <c r="BA256">
        <f t="shared" si="129"/>
        <v>249</v>
      </c>
      <c r="BB256" s="110">
        <f t="shared" si="120"/>
        <v>-10010344401.724728</v>
      </c>
      <c r="BC256">
        <f>$BB$8*'SIP CALCULATOR'!$E$48/100</f>
        <v>13148944.405985834</v>
      </c>
      <c r="BD256" s="110">
        <f t="shared" si="121"/>
        <v>-83529111.217755958</v>
      </c>
      <c r="BF256" s="110">
        <f t="shared" si="118"/>
        <v>-6942509836.9745312</v>
      </c>
      <c r="BG256" t="str">
        <f t="shared" si="119"/>
        <v>-</v>
      </c>
      <c r="BI256" t="str">
        <f t="shared" si="117"/>
        <v>-</v>
      </c>
      <c r="BL256">
        <f t="shared" si="111"/>
        <v>253</v>
      </c>
      <c r="BM256" s="110">
        <f t="shared" si="112"/>
        <v>48902056.674731277</v>
      </c>
      <c r="BO256">
        <f>('SIP CALCULATOR'!$D$32/12)/100</f>
        <v>5.0000000000000001E-3</v>
      </c>
      <c r="BP256">
        <f t="shared" si="113"/>
        <v>618611.01693535072</v>
      </c>
      <c r="BQ256" s="110">
        <f t="shared" si="114"/>
        <v>49520667.691666625</v>
      </c>
    </row>
    <row r="257" spans="14:69" x14ac:dyDescent="0.3">
      <c r="N257">
        <f t="shared" si="104"/>
        <v>256</v>
      </c>
      <c r="O257" s="48">
        <f t="shared" si="122"/>
        <v>1.2815489729651824E+16</v>
      </c>
      <c r="P257" s="3">
        <f t="shared" si="132"/>
        <v>1046035320300000</v>
      </c>
      <c r="Q257">
        <f t="shared" si="105"/>
        <v>1.04603532024E+16</v>
      </c>
      <c r="AD257" s="50">
        <f>$M$2*(((1+'Main Backend Calculation'!$M$4)^('Main Backend Calculation'!AH257)-1)/'Main Backend Calculation'!$M$4)*(1+$M$4)</f>
        <v>579657991.50316715</v>
      </c>
      <c r="AF257">
        <f t="shared" si="133"/>
        <v>1.9039906991740008E+16</v>
      </c>
      <c r="AH257">
        <f t="shared" si="106"/>
        <v>256</v>
      </c>
      <c r="AI257" s="60">
        <f t="shared" si="103"/>
        <v>1.9039907571398E+16</v>
      </c>
      <c r="AM257" s="36" t="str">
        <f>IF('SIP CALCULATOR'!$E$6&gt;'Main Backend Calculation'!AM256,AM256+1,"")</f>
        <v/>
      </c>
      <c r="AN257" t="str">
        <f t="shared" si="110"/>
        <v/>
      </c>
      <c r="AO257" s="49" t="str">
        <f t="shared" si="107"/>
        <v/>
      </c>
      <c r="AP257" s="49" t="str">
        <f t="shared" si="108"/>
        <v/>
      </c>
      <c r="AQ257" s="66" t="str">
        <f>IF(AM257="","",('SIP CALCULATOR'!$E$7/12)*100)</f>
        <v/>
      </c>
      <c r="AR257" s="62" t="str">
        <f>IF(AM257="","",ROUND(IF(((AM257-1)/12)=0,'SIP CALCULATOR'!$E$4,IF(INT(((AM257-1)/12))-((AM257-1)/12)=0,AR256+('SIP CALCULATOR'!$E$5/100)*AR256,AR256)),2))</f>
        <v/>
      </c>
      <c r="AS257" t="e">
        <f t="shared" si="109"/>
        <v>#VALUE!</v>
      </c>
      <c r="AY257">
        <f t="shared" si="115"/>
        <v>250</v>
      </c>
      <c r="AZ257">
        <f t="shared" si="116"/>
        <v>0</v>
      </c>
      <c r="BA257">
        <f t="shared" si="129"/>
        <v>250</v>
      </c>
      <c r="BB257" s="110">
        <f t="shared" si="120"/>
        <v>-10107022457.348471</v>
      </c>
      <c r="BC257">
        <f>$BB$8*'SIP CALCULATOR'!$E$48/100</f>
        <v>13148944.405985834</v>
      </c>
      <c r="BD257" s="110">
        <f t="shared" si="121"/>
        <v>-84334761.68128714</v>
      </c>
      <c r="BF257" s="110">
        <f t="shared" si="118"/>
        <v>-7026844598.655818</v>
      </c>
      <c r="BG257" t="str">
        <f t="shared" si="119"/>
        <v>-</v>
      </c>
      <c r="BI257" t="str">
        <f t="shared" si="117"/>
        <v>-</v>
      </c>
      <c r="BL257">
        <f t="shared" si="111"/>
        <v>254</v>
      </c>
      <c r="BM257" s="110">
        <f t="shared" si="112"/>
        <v>49520667.691666625</v>
      </c>
      <c r="BO257">
        <f>('SIP CALCULATOR'!$D$32/12)/100</f>
        <v>5.0000000000000001E-3</v>
      </c>
      <c r="BP257">
        <f t="shared" si="113"/>
        <v>628912.47968416614</v>
      </c>
      <c r="BQ257" s="110">
        <f t="shared" si="114"/>
        <v>50149580.171350792</v>
      </c>
    </row>
    <row r="258" spans="14:69" x14ac:dyDescent="0.3">
      <c r="N258">
        <f t="shared" si="104"/>
        <v>257</v>
      </c>
      <c r="O258" s="48">
        <f t="shared" si="122"/>
        <v>1.4096897452762444E+16</v>
      </c>
      <c r="P258" s="3">
        <f t="shared" si="132"/>
        <v>1046035320300000</v>
      </c>
      <c r="Q258">
        <f t="shared" si="105"/>
        <v>1.15063885227E+16</v>
      </c>
      <c r="AD258" s="50">
        <f>$M$2*(((1+'Main Backend Calculation'!$M$4)^('Main Backend Calculation'!AH258)-1)/'Main Backend Calculation'!$M$4)*(1+$M$4)</f>
        <v>590405967.84955895</v>
      </c>
      <c r="AF258">
        <f t="shared" si="133"/>
        <v>1.9039906991740008E+16</v>
      </c>
      <c r="AH258">
        <f t="shared" si="106"/>
        <v>257</v>
      </c>
      <c r="AI258" s="60">
        <f t="shared" si="103"/>
        <v>1.9039907582145976E+16</v>
      </c>
      <c r="AM258" s="36" t="str">
        <f>IF('SIP CALCULATOR'!$E$6&gt;'Main Backend Calculation'!AM257,AM257+1,"")</f>
        <v/>
      </c>
      <c r="AN258" t="str">
        <f t="shared" si="110"/>
        <v/>
      </c>
      <c r="AO258" s="49" t="str">
        <f t="shared" si="107"/>
        <v/>
      </c>
      <c r="AP258" s="49" t="str">
        <f t="shared" si="108"/>
        <v/>
      </c>
      <c r="AQ258" s="66" t="str">
        <f>IF(AM258="","",('SIP CALCULATOR'!$E$7/12)*100)</f>
        <v/>
      </c>
      <c r="AR258" s="62" t="str">
        <f>IF(AM258="","",ROUND(IF(((AM258-1)/12)=0,'SIP CALCULATOR'!$E$4,IF(INT(((AM258-1)/12))-((AM258-1)/12)=0,AR257+('SIP CALCULATOR'!$E$5/100)*AR257,AR257)),2))</f>
        <v/>
      </c>
      <c r="AS258" t="e">
        <f t="shared" si="109"/>
        <v>#VALUE!</v>
      </c>
      <c r="AY258">
        <f t="shared" si="115"/>
        <v>251</v>
      </c>
      <c r="AZ258">
        <f t="shared" si="116"/>
        <v>0</v>
      </c>
      <c r="BA258">
        <f t="shared" si="129"/>
        <v>251</v>
      </c>
      <c r="BB258" s="110">
        <f t="shared" si="120"/>
        <v>-10204506163.435745</v>
      </c>
      <c r="BC258">
        <f>$BB$8*'SIP CALCULATOR'!$E$48/100</f>
        <v>13148944.405985834</v>
      </c>
      <c r="BD258" s="110">
        <f t="shared" si="121"/>
        <v>-85147125.898681104</v>
      </c>
      <c r="BF258" s="110">
        <f t="shared" si="118"/>
        <v>-7111991724.5544987</v>
      </c>
      <c r="BG258" t="str">
        <f t="shared" si="119"/>
        <v>-</v>
      </c>
      <c r="BI258" t="str">
        <f t="shared" si="117"/>
        <v>-</v>
      </c>
      <c r="BL258">
        <f t="shared" si="111"/>
        <v>255</v>
      </c>
      <c r="BM258" s="110">
        <f t="shared" si="112"/>
        <v>50149580.171350792</v>
      </c>
      <c r="BO258">
        <f>('SIP CALCULATOR'!$D$32/12)/100</f>
        <v>5.0000000000000001E-3</v>
      </c>
      <c r="BP258">
        <f t="shared" si="113"/>
        <v>639407.14718472259</v>
      </c>
      <c r="BQ258" s="110">
        <f t="shared" si="114"/>
        <v>50788987.318535514</v>
      </c>
    </row>
    <row r="259" spans="14:69" x14ac:dyDescent="0.3">
      <c r="N259">
        <f t="shared" si="104"/>
        <v>258</v>
      </c>
      <c r="O259" s="48">
        <f t="shared" si="122"/>
        <v>1.5401839821924926E+16</v>
      </c>
      <c r="P259" s="3">
        <f t="shared" si="132"/>
        <v>1046035320300000</v>
      </c>
      <c r="Q259">
        <f t="shared" si="105"/>
        <v>1.2552423843E+16</v>
      </c>
      <c r="AD259" s="50">
        <f>$M$2*(((1+'Main Backend Calculation'!$M$4)^('Main Backend Calculation'!AH259)-1)/'Main Backend Calculation'!$M$4)*(1+$M$4)</f>
        <v>601351344.14486945</v>
      </c>
      <c r="AF259">
        <f t="shared" si="133"/>
        <v>1.9039906991740008E+16</v>
      </c>
      <c r="AH259">
        <f t="shared" si="106"/>
        <v>258</v>
      </c>
      <c r="AI259" s="60">
        <f t="shared" ref="AI259:AI322" si="134">AD259+AF259</f>
        <v>1.9039907593091352E+16</v>
      </c>
      <c r="AM259" s="36" t="str">
        <f>IF('SIP CALCULATOR'!$E$6&gt;'Main Backend Calculation'!AM258,AM258+1,"")</f>
        <v/>
      </c>
      <c r="AN259" t="str">
        <f t="shared" si="110"/>
        <v/>
      </c>
      <c r="AO259" s="49" t="str">
        <f t="shared" si="107"/>
        <v/>
      </c>
      <c r="AP259" s="49" t="str">
        <f t="shared" si="108"/>
        <v/>
      </c>
      <c r="AQ259" s="66" t="str">
        <f>IF(AM259="","",('SIP CALCULATOR'!$E$7/12)*100)</f>
        <v/>
      </c>
      <c r="AR259" s="62" t="str">
        <f>IF(AM259="","",ROUND(IF(((AM259-1)/12)=0,'SIP CALCULATOR'!$E$4,IF(INT(((AM259-1)/12))-((AM259-1)/12)=0,AR258+('SIP CALCULATOR'!$E$5/100)*AR258,AR258)),2))</f>
        <v/>
      </c>
      <c r="AS259" t="e">
        <f t="shared" si="109"/>
        <v>#VALUE!</v>
      </c>
      <c r="AY259">
        <f t="shared" si="115"/>
        <v>252</v>
      </c>
      <c r="AZ259">
        <f t="shared" si="116"/>
        <v>0</v>
      </c>
      <c r="BA259">
        <f t="shared" si="129"/>
        <v>252</v>
      </c>
      <c r="BB259" s="110">
        <f t="shared" si="120"/>
        <v>-10302802233.740414</v>
      </c>
      <c r="BC259">
        <f>$BB$8*'SIP CALCULATOR'!$E$48/100</f>
        <v>13148944.405985834</v>
      </c>
      <c r="BD259" s="110">
        <f t="shared" si="121"/>
        <v>-85966259.81788668</v>
      </c>
      <c r="BF259" s="110">
        <f t="shared" si="118"/>
        <v>-7197957984.372385</v>
      </c>
      <c r="BG259" t="str">
        <f t="shared" si="119"/>
        <v>-</v>
      </c>
      <c r="BI259" t="str">
        <f t="shared" si="117"/>
        <v>-</v>
      </c>
      <c r="BL259">
        <f t="shared" si="111"/>
        <v>256</v>
      </c>
      <c r="BM259" s="110">
        <f t="shared" si="112"/>
        <v>50788987.318535514</v>
      </c>
      <c r="BO259">
        <f>('SIP CALCULATOR'!$D$32/12)/100</f>
        <v>5.0000000000000001E-3</v>
      </c>
      <c r="BP259">
        <f t="shared" si="113"/>
        <v>650099.03767725464</v>
      </c>
      <c r="BQ259" s="110">
        <f t="shared" si="114"/>
        <v>51439086.356212772</v>
      </c>
    </row>
    <row r="260" spans="14:69" x14ac:dyDescent="0.3">
      <c r="N260">
        <f t="shared" ref="N260:N323" si="135">N259+1</f>
        <v>259</v>
      </c>
      <c r="O260" s="48">
        <f t="shared" si="122"/>
        <v>1.6730749080175422E+16</v>
      </c>
      <c r="P260" s="3">
        <f t="shared" si="132"/>
        <v>1046035320300000</v>
      </c>
      <c r="Q260">
        <f t="shared" ref="Q260:Q323" si="136">Q259+P260</f>
        <v>1.35984591633E+16</v>
      </c>
      <c r="AD260" s="50">
        <f>$M$2*(((1+'Main Backend Calculation'!$M$4)^('Main Backend Calculation'!AH260)-1)/'Main Backend Calculation'!$M$4)*(1+$M$4)</f>
        <v>612497745.88459468</v>
      </c>
      <c r="AF260">
        <f t="shared" si="133"/>
        <v>1.9039906991740008E+16</v>
      </c>
      <c r="AH260">
        <f t="shared" ref="AH260:AH323" si="137">AH259+1</f>
        <v>259</v>
      </c>
      <c r="AI260" s="60">
        <f t="shared" si="134"/>
        <v>1.9039907604237752E+16</v>
      </c>
      <c r="AM260" s="36" t="str">
        <f>IF('SIP CALCULATOR'!$E$6&gt;'Main Backend Calculation'!AM259,AM259+1,"")</f>
        <v/>
      </c>
      <c r="AN260" t="str">
        <f t="shared" si="110"/>
        <v/>
      </c>
      <c r="AO260" s="49" t="str">
        <f t="shared" si="107"/>
        <v/>
      </c>
      <c r="AP260" s="49" t="str">
        <f t="shared" si="108"/>
        <v/>
      </c>
      <c r="AQ260" s="66" t="str">
        <f>IF(AM260="","",('SIP CALCULATOR'!$E$7/12)*100)</f>
        <v/>
      </c>
      <c r="AR260" s="62" t="str">
        <f>IF(AM260="","",ROUND(IF(((AM260-1)/12)=0,'SIP CALCULATOR'!$E$4,IF(INT(((AM260-1)/12))-((AM260-1)/12)=0,AR259+('SIP CALCULATOR'!$E$5/100)*AR259,AR259)),2))</f>
        <v/>
      </c>
      <c r="AS260" t="e">
        <f t="shared" si="109"/>
        <v>#VALUE!</v>
      </c>
      <c r="AY260">
        <f t="shared" si="115"/>
        <v>253</v>
      </c>
      <c r="AZ260">
        <f t="shared" si="116"/>
        <v>0</v>
      </c>
      <c r="BA260">
        <f t="shared" si="129"/>
        <v>253</v>
      </c>
      <c r="BB260" s="110">
        <f t="shared" si="120"/>
        <v>-10401917437.964287</v>
      </c>
      <c r="BC260">
        <f>$BB$8*'SIP CALCULATOR'!$E$48/100</f>
        <v>13148944.405985834</v>
      </c>
      <c r="BD260" s="110">
        <f t="shared" si="121"/>
        <v>-86792219.853085607</v>
      </c>
      <c r="BF260" s="110">
        <f t="shared" si="118"/>
        <v>-7284750204.2254705</v>
      </c>
      <c r="BG260" t="str">
        <f t="shared" si="119"/>
        <v>-</v>
      </c>
      <c r="BI260" t="str">
        <f t="shared" si="117"/>
        <v>-</v>
      </c>
      <c r="BL260">
        <f t="shared" si="111"/>
        <v>257</v>
      </c>
      <c r="BM260" s="110">
        <f t="shared" si="112"/>
        <v>51439086.356212772</v>
      </c>
      <c r="BO260">
        <f>('SIP CALCULATOR'!$D$32/12)/100</f>
        <v>5.0000000000000001E-3</v>
      </c>
      <c r="BP260">
        <f t="shared" si="113"/>
        <v>660992.25967733411</v>
      </c>
      <c r="BQ260" s="110">
        <f t="shared" si="114"/>
        <v>52100078.615890108</v>
      </c>
    </row>
    <row r="261" spans="14:69" x14ac:dyDescent="0.3">
      <c r="N261">
        <f t="shared" si="135"/>
        <v>260</v>
      </c>
      <c r="O261" s="48">
        <f t="shared" si="122"/>
        <v>1.8084065409230864E+16</v>
      </c>
      <c r="P261" s="3">
        <f t="shared" si="132"/>
        <v>1046035320300000</v>
      </c>
      <c r="Q261">
        <f t="shared" si="136"/>
        <v>1.46444944836E+16</v>
      </c>
      <c r="AD261" s="50">
        <f>$M$2*(((1+'Main Backend Calculation'!$M$4)^('Main Backend Calculation'!AH261)-1)/'Main Backend Calculation'!$M$4)*(1+$M$4)</f>
        <v>623848865.15096271</v>
      </c>
      <c r="AF261">
        <f t="shared" si="133"/>
        <v>1.9039906991740008E+16</v>
      </c>
      <c r="AH261">
        <f t="shared" si="137"/>
        <v>260</v>
      </c>
      <c r="AI261" s="60">
        <f t="shared" si="134"/>
        <v>1.9039907615588872E+16</v>
      </c>
      <c r="AM261" s="36" t="str">
        <f>IF('SIP CALCULATOR'!$E$6&gt;'Main Backend Calculation'!AM260,AM260+1,"")</f>
        <v/>
      </c>
      <c r="AN261" t="str">
        <f t="shared" si="110"/>
        <v/>
      </c>
      <c r="AO261" s="49" t="str">
        <f t="shared" ref="AO261:AO324" si="138">IF(AM261="","",AN261*AQ261/100)</f>
        <v/>
      </c>
      <c r="AP261" s="49" t="str">
        <f t="shared" ref="AP261:AP324" si="139">IF(AM261="","",AN261+AO261)</f>
        <v/>
      </c>
      <c r="AQ261" s="66" t="str">
        <f>IF(AM261="","",('SIP CALCULATOR'!$E$7/12)*100)</f>
        <v/>
      </c>
      <c r="AR261" s="62" t="str">
        <f>IF(AM261="","",ROUND(IF(((AM261-1)/12)=0,'SIP CALCULATOR'!$E$4,IF(INT(((AM261-1)/12))-((AM261-1)/12)=0,AR260+('SIP CALCULATOR'!$E$5/100)*AR260,AR260)),2))</f>
        <v/>
      </c>
      <c r="AS261" t="e">
        <f t="shared" ref="AS261:AS324" si="140">AS260+AR261</f>
        <v>#VALUE!</v>
      </c>
      <c r="AY261">
        <f t="shared" si="115"/>
        <v>254</v>
      </c>
      <c r="AZ261">
        <f t="shared" si="116"/>
        <v>0</v>
      </c>
      <c r="BA261">
        <f t="shared" si="129"/>
        <v>254</v>
      </c>
      <c r="BB261" s="110">
        <f t="shared" si="120"/>
        <v>-10501858602.22336</v>
      </c>
      <c r="BC261">
        <f>$BB$8*'SIP CALCULATOR'!$E$48/100</f>
        <v>13148944.405985834</v>
      </c>
      <c r="BD261" s="110">
        <f t="shared" si="121"/>
        <v>-87625062.888577893</v>
      </c>
      <c r="BF261" s="110">
        <f t="shared" si="118"/>
        <v>-7372375267.114048</v>
      </c>
      <c r="BG261" t="str">
        <f t="shared" si="119"/>
        <v>-</v>
      </c>
      <c r="BI261" t="str">
        <f t="shared" si="117"/>
        <v>-</v>
      </c>
      <c r="BL261">
        <f t="shared" si="111"/>
        <v>258</v>
      </c>
      <c r="BM261" s="110">
        <f t="shared" si="112"/>
        <v>52100078.615890108</v>
      </c>
      <c r="BO261">
        <f>('SIP CALCULATOR'!$D$32/12)/100</f>
        <v>5.0000000000000001E-3</v>
      </c>
      <c r="BP261">
        <f t="shared" si="113"/>
        <v>672091.01414498244</v>
      </c>
      <c r="BQ261" s="110">
        <f t="shared" si="114"/>
        <v>52772169.630035087</v>
      </c>
    </row>
    <row r="262" spans="14:69" x14ac:dyDescent="0.3">
      <c r="N262">
        <f t="shared" si="135"/>
        <v>261</v>
      </c>
      <c r="O262" s="48">
        <f t="shared" si="122"/>
        <v>1.9462237075292716E+16</v>
      </c>
      <c r="P262" s="3">
        <f t="shared" si="132"/>
        <v>1046035320300000</v>
      </c>
      <c r="Q262">
        <f t="shared" si="136"/>
        <v>1.56905298039E+16</v>
      </c>
      <c r="AD262" s="50">
        <f>$M$2*(((1+'Main Backend Calculation'!$M$4)^('Main Backend Calculation'!AH262)-1)/'Main Backend Calculation'!$M$4)*(1+$M$4)</f>
        <v>635408461.83588243</v>
      </c>
      <c r="AF262">
        <f t="shared" si="133"/>
        <v>1.9039906991740008E+16</v>
      </c>
      <c r="AH262">
        <f t="shared" si="137"/>
        <v>261</v>
      </c>
      <c r="AI262" s="60">
        <f t="shared" si="134"/>
        <v>1.9039907627148468E+16</v>
      </c>
      <c r="AM262" s="36" t="str">
        <f>IF('SIP CALCULATOR'!$E$6&gt;'Main Backend Calculation'!AM261,AM261+1,"")</f>
        <v/>
      </c>
      <c r="AN262" t="str">
        <f t="shared" ref="AN262:AN325" si="141">IF(AM261="","",AP261+AR262)</f>
        <v/>
      </c>
      <c r="AO262" s="49" t="str">
        <f t="shared" si="138"/>
        <v/>
      </c>
      <c r="AP262" s="49" t="str">
        <f t="shared" si="139"/>
        <v/>
      </c>
      <c r="AQ262" s="66" t="str">
        <f>IF(AM262="","",('SIP CALCULATOR'!$E$7/12)*100)</f>
        <v/>
      </c>
      <c r="AR262" s="62" t="str">
        <f>IF(AM262="","",ROUND(IF(((AM262-1)/12)=0,'SIP CALCULATOR'!$E$4,IF(INT(((AM262-1)/12))-((AM262-1)/12)=0,AR261+('SIP CALCULATOR'!$E$5/100)*AR261,AR261)),2))</f>
        <v/>
      </c>
      <c r="AS262" t="e">
        <f t="shared" si="140"/>
        <v>#VALUE!</v>
      </c>
      <c r="AY262">
        <f t="shared" si="115"/>
        <v>255</v>
      </c>
      <c r="AZ262">
        <f t="shared" si="116"/>
        <v>0</v>
      </c>
      <c r="BA262">
        <f t="shared" si="129"/>
        <v>255</v>
      </c>
      <c r="BB262" s="110">
        <f t="shared" si="120"/>
        <v>-10602632609.517925</v>
      </c>
      <c r="BC262">
        <f>$BB$8*'SIP CALCULATOR'!$E$48/100</f>
        <v>13148944.405985834</v>
      </c>
      <c r="BD262" s="110">
        <f t="shared" si="121"/>
        <v>-88464846.282699287</v>
      </c>
      <c r="BF262" s="110">
        <f t="shared" si="118"/>
        <v>-7460840113.3967476</v>
      </c>
      <c r="BG262" t="str">
        <f t="shared" si="119"/>
        <v>-</v>
      </c>
      <c r="BI262" t="str">
        <f t="shared" si="117"/>
        <v>-</v>
      </c>
      <c r="BL262">
        <f t="shared" ref="BL262:BL325" si="142">BL261+1</f>
        <v>259</v>
      </c>
      <c r="BM262" s="110">
        <f t="shared" ref="BM262:BM325" si="143">BQ261</f>
        <v>52772169.630035087</v>
      </c>
      <c r="BO262">
        <f>('SIP CALCULATOR'!$D$32/12)/100</f>
        <v>5.0000000000000001E-3</v>
      </c>
      <c r="BP262">
        <f t="shared" ref="BP262:BP325" si="144">(BM262*BO262*BL262)/100</f>
        <v>683399.59670895431</v>
      </c>
      <c r="BQ262" s="110">
        <f t="shared" ref="BQ262:BQ325" si="145">BM262+BP262</f>
        <v>53455569.226744041</v>
      </c>
    </row>
    <row r="263" spans="14:69" x14ac:dyDescent="0.3">
      <c r="N263">
        <f t="shared" si="135"/>
        <v>262</v>
      </c>
      <c r="O263" s="48">
        <f t="shared" si="122"/>
        <v>2.0865720577528564E+16</v>
      </c>
      <c r="P263" s="3">
        <f t="shared" si="132"/>
        <v>1046035320300000</v>
      </c>
      <c r="Q263">
        <f t="shared" si="136"/>
        <v>1.67365651242E+16</v>
      </c>
      <c r="AD263" s="50">
        <f>$M$2*(((1+'Main Backend Calculation'!$M$4)^('Main Backend Calculation'!AH263)-1)/'Main Backend Calculation'!$M$4)*(1+$M$4)</f>
        <v>647180364.88635266</v>
      </c>
      <c r="AF263">
        <f t="shared" si="133"/>
        <v>1.9039906991740008E+16</v>
      </c>
      <c r="AH263">
        <f t="shared" si="137"/>
        <v>262</v>
      </c>
      <c r="AI263" s="60">
        <f t="shared" si="134"/>
        <v>1.9039907638920372E+16</v>
      </c>
      <c r="AM263" s="36" t="str">
        <f>IF('SIP CALCULATOR'!$E$6&gt;'Main Backend Calculation'!AM262,AM262+1,"")</f>
        <v/>
      </c>
      <c r="AN263" t="str">
        <f t="shared" si="141"/>
        <v/>
      </c>
      <c r="AO263" s="49" t="str">
        <f t="shared" si="138"/>
        <v/>
      </c>
      <c r="AP263" s="49" t="str">
        <f t="shared" si="139"/>
        <v/>
      </c>
      <c r="AQ263" s="66" t="str">
        <f>IF(AM263="","",('SIP CALCULATOR'!$E$7/12)*100)</f>
        <v/>
      </c>
      <c r="AR263" s="62" t="str">
        <f>IF(AM263="","",ROUND(IF(((AM263-1)/12)=0,'SIP CALCULATOR'!$E$4,IF(INT(((AM263-1)/12))-((AM263-1)/12)=0,AR262+('SIP CALCULATOR'!$E$5/100)*AR262,AR262)),2))</f>
        <v/>
      </c>
      <c r="AS263" t="e">
        <f t="shared" si="140"/>
        <v>#VALUE!</v>
      </c>
      <c r="AY263">
        <f t="shared" si="115"/>
        <v>256</v>
      </c>
      <c r="AZ263">
        <f t="shared" si="116"/>
        <v>0</v>
      </c>
      <c r="BA263">
        <f t="shared" si="129"/>
        <v>256</v>
      </c>
      <c r="BB263" s="110">
        <f t="shared" si="120"/>
        <v>-10704246400.206612</v>
      </c>
      <c r="BC263">
        <f>$BB$8*'SIP CALCULATOR'!$E$48/100</f>
        <v>13148944.405985834</v>
      </c>
      <c r="BD263" s="110">
        <f t="shared" si="121"/>
        <v>-89311627.871771663</v>
      </c>
      <c r="BF263" s="110">
        <f t="shared" si="118"/>
        <v>-7550151741.2685194</v>
      </c>
      <c r="BG263" t="str">
        <f t="shared" si="119"/>
        <v>-</v>
      </c>
      <c r="BI263" t="str">
        <f t="shared" si="117"/>
        <v>-</v>
      </c>
      <c r="BL263">
        <f t="shared" si="142"/>
        <v>260</v>
      </c>
      <c r="BM263" s="110">
        <f t="shared" si="143"/>
        <v>53455569.226744041</v>
      </c>
      <c r="BO263">
        <f>('SIP CALCULATOR'!$D$32/12)/100</f>
        <v>5.0000000000000001E-3</v>
      </c>
      <c r="BP263">
        <f t="shared" si="144"/>
        <v>694922.3999476725</v>
      </c>
      <c r="BQ263" s="110">
        <f t="shared" si="145"/>
        <v>54150491.626691714</v>
      </c>
    </row>
    <row r="264" spans="14:69" x14ac:dyDescent="0.3">
      <c r="N264">
        <f t="shared" si="135"/>
        <v>263</v>
      </c>
      <c r="O264" s="48">
        <f t="shared" si="122"/>
        <v>2.2294980799280796E+16</v>
      </c>
      <c r="P264" s="3">
        <f t="shared" si="132"/>
        <v>1046035320300000</v>
      </c>
      <c r="Q264">
        <f t="shared" si="136"/>
        <v>1.77826004445E+16</v>
      </c>
      <c r="AD264" s="50">
        <f>$M$2*(((1+'Main Backend Calculation'!$M$4)^('Main Backend Calculation'!AH264)-1)/'Main Backend Calculation'!$M$4)*(1+$M$4)</f>
        <v>659168473.57274425</v>
      </c>
      <c r="AF264">
        <f t="shared" si="133"/>
        <v>1.9039906991740008E+16</v>
      </c>
      <c r="AH264">
        <f t="shared" si="137"/>
        <v>263</v>
      </c>
      <c r="AI264" s="60">
        <f t="shared" si="134"/>
        <v>1.903990765090848E+16</v>
      </c>
      <c r="AM264" s="36" t="str">
        <f>IF('SIP CALCULATOR'!$E$6&gt;'Main Backend Calculation'!AM263,AM263+1,"")</f>
        <v/>
      </c>
      <c r="AN264" t="str">
        <f t="shared" si="141"/>
        <v/>
      </c>
      <c r="AO264" s="49" t="str">
        <f t="shared" si="138"/>
        <v/>
      </c>
      <c r="AP264" s="49" t="str">
        <f t="shared" si="139"/>
        <v/>
      </c>
      <c r="AQ264" s="66" t="str">
        <f>IF(AM264="","",('SIP CALCULATOR'!$E$7/12)*100)</f>
        <v/>
      </c>
      <c r="AR264" s="62" t="str">
        <f>IF(AM264="","",ROUND(IF(((AM264-1)/12)=0,'SIP CALCULATOR'!$E$4,IF(INT(((AM264-1)/12))-((AM264-1)/12)=0,AR263+('SIP CALCULATOR'!$E$5/100)*AR263,AR263)),2))</f>
        <v/>
      </c>
      <c r="AS264" t="e">
        <f t="shared" si="140"/>
        <v>#VALUE!</v>
      </c>
      <c r="AY264">
        <f t="shared" si="115"/>
        <v>257</v>
      </c>
      <c r="AZ264">
        <f t="shared" si="116"/>
        <v>0</v>
      </c>
      <c r="BA264">
        <f t="shared" si="129"/>
        <v>257</v>
      </c>
      <c r="BB264" s="110">
        <f t="shared" si="120"/>
        <v>-10806706972.484369</v>
      </c>
      <c r="BC264">
        <f>$BB$8*'SIP CALCULATOR'!$E$48/100</f>
        <v>13148944.405985834</v>
      </c>
      <c r="BD264" s="110">
        <f t="shared" si="121"/>
        <v>-90165465.9740863</v>
      </c>
      <c r="BF264" s="110">
        <f t="shared" si="118"/>
        <v>-7640317207.2426062</v>
      </c>
      <c r="BG264" t="str">
        <f t="shared" si="119"/>
        <v>-</v>
      </c>
      <c r="BI264" t="str">
        <f t="shared" si="117"/>
        <v>-</v>
      </c>
      <c r="BL264">
        <f t="shared" si="142"/>
        <v>261</v>
      </c>
      <c r="BM264" s="110">
        <f t="shared" si="143"/>
        <v>54150491.626691714</v>
      </c>
      <c r="BO264">
        <f>('SIP CALCULATOR'!$D$32/12)/100</f>
        <v>5.0000000000000001E-3</v>
      </c>
      <c r="BP264">
        <f t="shared" si="144"/>
        <v>706663.91572832689</v>
      </c>
      <c r="BQ264" s="110">
        <f t="shared" si="145"/>
        <v>54857155.542420045</v>
      </c>
    </row>
    <row r="265" spans="14:69" x14ac:dyDescent="0.3">
      <c r="N265">
        <f t="shared" si="135"/>
        <v>264</v>
      </c>
      <c r="O265" s="48">
        <f t="shared" si="122"/>
        <v>2.375049116205238E+16</v>
      </c>
      <c r="P265" s="3">
        <f t="shared" si="132"/>
        <v>1046035320300000</v>
      </c>
      <c r="Q265">
        <f t="shared" si="136"/>
        <v>1.88286357648E+16</v>
      </c>
      <c r="AD265" s="50">
        <f>$M$2*(((1+'Main Backend Calculation'!$M$4)^('Main Backend Calculation'!AH265)-1)/'Main Backend Calculation'!$M$4)*(1+$M$4)</f>
        <v>671376758.78037655</v>
      </c>
      <c r="AF265">
        <f t="shared" si="133"/>
        <v>1.9039906991740008E+16</v>
      </c>
      <c r="AH265">
        <f t="shared" si="137"/>
        <v>264</v>
      </c>
      <c r="AI265" s="60">
        <f t="shared" si="134"/>
        <v>1.9039907663116768E+16</v>
      </c>
      <c r="AM265" s="36" t="str">
        <f>IF('SIP CALCULATOR'!$E$6&gt;'Main Backend Calculation'!AM264,AM264+1,"")</f>
        <v/>
      </c>
      <c r="AN265" t="str">
        <f t="shared" si="141"/>
        <v/>
      </c>
      <c r="AO265" s="49" t="str">
        <f t="shared" si="138"/>
        <v/>
      </c>
      <c r="AP265" s="49" t="str">
        <f t="shared" si="139"/>
        <v/>
      </c>
      <c r="AQ265" s="66" t="str">
        <f>IF(AM265="","",('SIP CALCULATOR'!$E$7/12)*100)</f>
        <v/>
      </c>
      <c r="AR265" s="62" t="str">
        <f>IF(AM265="","",ROUND(IF(((AM265-1)/12)=0,'SIP CALCULATOR'!$E$4,IF(INT(((AM265-1)/12))-((AM265-1)/12)=0,AR264+('SIP CALCULATOR'!$E$5/100)*AR264,AR264)),2))</f>
        <v/>
      </c>
      <c r="AS265" t="e">
        <f t="shared" si="140"/>
        <v>#VALUE!</v>
      </c>
      <c r="AY265">
        <f t="shared" ref="AY265:AY328" si="146">BA265</f>
        <v>258</v>
      </c>
      <c r="AZ265">
        <f t="shared" ref="AZ265:AZ328" si="147">IF(BB265&lt;0,0,BB265)</f>
        <v>0</v>
      </c>
      <c r="BA265">
        <f t="shared" si="129"/>
        <v>258</v>
      </c>
      <c r="BB265" s="110">
        <f t="shared" si="120"/>
        <v>-10910021382.864443</v>
      </c>
      <c r="BC265">
        <f>$BB$8*'SIP CALCULATOR'!$E$48/100</f>
        <v>13148944.405985834</v>
      </c>
      <c r="BD265" s="110">
        <f t="shared" si="121"/>
        <v>-91026419.393920243</v>
      </c>
      <c r="BF265" s="110">
        <f t="shared" si="118"/>
        <v>-7731343626.6365261</v>
      </c>
      <c r="BG265" t="str">
        <f t="shared" si="119"/>
        <v>-</v>
      </c>
      <c r="BI265" t="str">
        <f t="shared" ref="BI265:BI328" si="148">IF(BD265&gt;0,BD265,"-")</f>
        <v>-</v>
      </c>
      <c r="BL265">
        <f t="shared" si="142"/>
        <v>262</v>
      </c>
      <c r="BM265" s="110">
        <f t="shared" si="143"/>
        <v>54857155.542420045</v>
      </c>
      <c r="BO265">
        <f>('SIP CALCULATOR'!$D$32/12)/100</f>
        <v>5.0000000000000001E-3</v>
      </c>
      <c r="BP265">
        <f t="shared" si="144"/>
        <v>718628.7376057026</v>
      </c>
      <c r="BQ265" s="110">
        <f t="shared" si="145"/>
        <v>55575784.28002575</v>
      </c>
    </row>
    <row r="266" spans="14:69" x14ac:dyDescent="0.3">
      <c r="N266">
        <f t="shared" si="135"/>
        <v>265</v>
      </c>
      <c r="O266" s="48">
        <f t="shared" si="122"/>
        <v>2.7324804422920816E+16</v>
      </c>
      <c r="P266" s="3">
        <f>$P$265+($P$265*$M$5)</f>
        <v>3138105960900000</v>
      </c>
      <c r="Q266">
        <f t="shared" si="136"/>
        <v>2.19667417257E+16</v>
      </c>
      <c r="AD266" s="50">
        <f>$M$2*(((1+'Main Backend Calculation'!$M$4)^('Main Backend Calculation'!AH266)-1)/'Main Backend Calculation'!$M$4)*(1+$M$4)</f>
        <v>683809264.32481492</v>
      </c>
      <c r="AF266">
        <f>$AK$24*(((1+$M$4)^($AH$24)-1)/$AC$3)*(1+$AC$3)</f>
        <v>6.0299289788838792E+16</v>
      </c>
      <c r="AH266">
        <f t="shared" si="137"/>
        <v>265</v>
      </c>
      <c r="AI266" s="60">
        <f t="shared" si="134"/>
        <v>6.0299290472648056E+16</v>
      </c>
      <c r="AM266" s="36" t="str">
        <f>IF('SIP CALCULATOR'!$E$6&gt;'Main Backend Calculation'!AM265,AM265+1,"")</f>
        <v/>
      </c>
      <c r="AN266" t="str">
        <f t="shared" si="141"/>
        <v/>
      </c>
      <c r="AO266" s="49" t="str">
        <f t="shared" si="138"/>
        <v/>
      </c>
      <c r="AP266" s="49" t="str">
        <f t="shared" si="139"/>
        <v/>
      </c>
      <c r="AQ266" s="66" t="str">
        <f>IF(AM266="","",('SIP CALCULATOR'!$E$7/12)*100)</f>
        <v/>
      </c>
      <c r="AR266" s="62" t="str">
        <f>IF(AM266="","",ROUND(IF(((AM266-1)/12)=0,'SIP CALCULATOR'!$E$4,IF(INT(((AM266-1)/12))-((AM266-1)/12)=0,AR265+('SIP CALCULATOR'!$E$5/100)*AR265,AR265)),2))</f>
        <v/>
      </c>
      <c r="AS266" t="e">
        <f t="shared" si="140"/>
        <v>#VALUE!</v>
      </c>
      <c r="AY266">
        <f t="shared" si="146"/>
        <v>259</v>
      </c>
      <c r="AZ266">
        <f t="shared" si="147"/>
        <v>0</v>
      </c>
      <c r="BA266">
        <f t="shared" si="129"/>
        <v>259</v>
      </c>
      <c r="BB266" s="110">
        <f t="shared" si="120"/>
        <v>-11014196746.664351</v>
      </c>
      <c r="BC266">
        <f>$BB$8*'SIP CALCULATOR'!$E$48/100</f>
        <v>13148944.405985834</v>
      </c>
      <c r="BD266" s="110">
        <f t="shared" si="121"/>
        <v>-91894547.425586149</v>
      </c>
      <c r="BF266" s="110">
        <f t="shared" ref="BF266:BF329" si="149">BF265+BD266</f>
        <v>-7823238174.0621119</v>
      </c>
      <c r="BG266" t="str">
        <f t="shared" ref="BG266:BG329" si="150">IF(BB266&gt;0,BB266,"-")</f>
        <v>-</v>
      </c>
      <c r="BI266" t="str">
        <f t="shared" si="148"/>
        <v>-</v>
      </c>
      <c r="BL266">
        <f t="shared" si="142"/>
        <v>263</v>
      </c>
      <c r="BM266" s="110">
        <f t="shared" si="143"/>
        <v>55575784.28002575</v>
      </c>
      <c r="BO266">
        <f>('SIP CALCULATOR'!$D$32/12)/100</f>
        <v>5.0000000000000001E-3</v>
      </c>
      <c r="BP266">
        <f t="shared" si="144"/>
        <v>730821.56328233867</v>
      </c>
      <c r="BQ266" s="110">
        <f t="shared" si="145"/>
        <v>56306605.843308091</v>
      </c>
    </row>
    <row r="267" spans="14:69" x14ac:dyDescent="0.3">
      <c r="N267">
        <f t="shared" si="135"/>
        <v>266</v>
      </c>
      <c r="O267" s="48">
        <f t="shared" si="122"/>
        <v>3.0964764390887924E+16</v>
      </c>
      <c r="P267" s="3">
        <f t="shared" ref="P267:P277" si="151">$P$265+($P$265*$M$5)</f>
        <v>3138105960900000</v>
      </c>
      <c r="Q267">
        <f t="shared" si="136"/>
        <v>2.51048476866E+16</v>
      </c>
      <c r="AD267" s="50">
        <f>$M$2*(((1+'Main Backend Calculation'!$M$4)^('Main Backend Calculation'!AH267)-1)/'Main Backend Calculation'!$M$4)*(1+$M$4)</f>
        <v>696470108.29132557</v>
      </c>
      <c r="AF267">
        <f t="shared" ref="AF267:AF277" si="152">$AK$24*(((1+$M$4)^($AH$24)-1)/$AC$3)*(1+$AC$3)</f>
        <v>6.0299289788838792E+16</v>
      </c>
      <c r="AH267">
        <f t="shared" si="137"/>
        <v>266</v>
      </c>
      <c r="AI267" s="60">
        <f t="shared" si="134"/>
        <v>6.0299290485308904E+16</v>
      </c>
      <c r="AM267" s="36" t="str">
        <f>IF('SIP CALCULATOR'!$E$6&gt;'Main Backend Calculation'!AM266,AM266+1,"")</f>
        <v/>
      </c>
      <c r="AN267" t="str">
        <f t="shared" si="141"/>
        <v/>
      </c>
      <c r="AO267" s="49" t="str">
        <f t="shared" si="138"/>
        <v/>
      </c>
      <c r="AP267" s="49" t="str">
        <f t="shared" si="139"/>
        <v/>
      </c>
      <c r="AQ267" s="66" t="str">
        <f>IF(AM267="","",('SIP CALCULATOR'!$E$7/12)*100)</f>
        <v/>
      </c>
      <c r="AR267" s="62" t="str">
        <f>IF(AM267="","",ROUND(IF(((AM267-1)/12)=0,'SIP CALCULATOR'!$E$4,IF(INT(((AM267-1)/12))-((AM267-1)/12)=0,AR266+('SIP CALCULATOR'!$E$5/100)*AR266,AR266)),2))</f>
        <v/>
      </c>
      <c r="AS267" t="e">
        <f t="shared" si="140"/>
        <v>#VALUE!</v>
      </c>
      <c r="AY267">
        <f t="shared" si="146"/>
        <v>260</v>
      </c>
      <c r="AZ267">
        <f t="shared" si="147"/>
        <v>0</v>
      </c>
      <c r="BA267">
        <f t="shared" si="129"/>
        <v>260</v>
      </c>
      <c r="BB267" s="110">
        <f t="shared" ref="BB267:BB330" si="153">(BB266-BC266)+BD266</f>
        <v>-11119240238.495924</v>
      </c>
      <c r="BC267">
        <f>$BB$8*'SIP CALCULATOR'!$E$48/100</f>
        <v>13148944.405985834</v>
      </c>
      <c r="BD267" s="110">
        <f t="shared" ref="BD267:BD330" si="154">(BB267-BC267)*$BE$8/100</f>
        <v>-92769909.857515931</v>
      </c>
      <c r="BF267" s="110">
        <f t="shared" si="149"/>
        <v>-7916008083.9196281</v>
      </c>
      <c r="BG267" t="str">
        <f t="shared" si="150"/>
        <v>-</v>
      </c>
      <c r="BI267" t="str">
        <f t="shared" si="148"/>
        <v>-</v>
      </c>
      <c r="BL267">
        <f t="shared" si="142"/>
        <v>264</v>
      </c>
      <c r="BM267" s="110">
        <f t="shared" si="143"/>
        <v>56306605.843308091</v>
      </c>
      <c r="BO267">
        <f>('SIP CALCULATOR'!$D$32/12)/100</f>
        <v>5.0000000000000001E-3</v>
      </c>
      <c r="BP267">
        <f t="shared" si="144"/>
        <v>743247.19713166682</v>
      </c>
      <c r="BQ267" s="110">
        <f t="shared" si="145"/>
        <v>57049853.040439755</v>
      </c>
    </row>
    <row r="268" spans="14:69" x14ac:dyDescent="0.3">
      <c r="N268">
        <f t="shared" si="135"/>
        <v>267</v>
      </c>
      <c r="O268" s="48">
        <f t="shared" si="122"/>
        <v>3.4671576749350308E+16</v>
      </c>
      <c r="P268" s="3">
        <f t="shared" si="151"/>
        <v>3138105960900000</v>
      </c>
      <c r="Q268">
        <f t="shared" si="136"/>
        <v>2.82429536475E+16</v>
      </c>
      <c r="AD268" s="50">
        <f>$M$2*(((1+'Main Backend Calculation'!$M$4)^('Main Backend Calculation'!AH268)-1)/'Main Backend Calculation'!$M$4)*(1+$M$4)</f>
        <v>709363484.39893043</v>
      </c>
      <c r="AF268">
        <f t="shared" si="152"/>
        <v>6.0299289788838792E+16</v>
      </c>
      <c r="AH268">
        <f t="shared" si="137"/>
        <v>267</v>
      </c>
      <c r="AI268" s="60">
        <f t="shared" si="134"/>
        <v>6.029929049820228E+16</v>
      </c>
      <c r="AM268" s="36" t="str">
        <f>IF('SIP CALCULATOR'!$E$6&gt;'Main Backend Calculation'!AM267,AM267+1,"")</f>
        <v/>
      </c>
      <c r="AN268" t="str">
        <f t="shared" si="141"/>
        <v/>
      </c>
      <c r="AO268" s="49" t="str">
        <f t="shared" si="138"/>
        <v/>
      </c>
      <c r="AP268" s="49" t="str">
        <f t="shared" si="139"/>
        <v/>
      </c>
      <c r="AQ268" s="66" t="str">
        <f>IF(AM268="","",('SIP CALCULATOR'!$E$7/12)*100)</f>
        <v/>
      </c>
      <c r="AR268" s="62" t="str">
        <f>IF(AM268="","",ROUND(IF(((AM268-1)/12)=0,'SIP CALCULATOR'!$E$4,IF(INT(((AM268-1)/12))-((AM268-1)/12)=0,AR267+('SIP CALCULATOR'!$E$5/100)*AR267,AR267)),2))</f>
        <v/>
      </c>
      <c r="AS268" t="e">
        <f t="shared" si="140"/>
        <v>#VALUE!</v>
      </c>
      <c r="AY268">
        <f t="shared" si="146"/>
        <v>261</v>
      </c>
      <c r="AZ268">
        <f t="shared" si="147"/>
        <v>0</v>
      </c>
      <c r="BA268">
        <f t="shared" si="129"/>
        <v>261</v>
      </c>
      <c r="BB268" s="110">
        <f t="shared" si="153"/>
        <v>-11225159092.759426</v>
      </c>
      <c r="BC268">
        <f>$BB$8*'SIP CALCULATOR'!$E$48/100</f>
        <v>13148944.405985834</v>
      </c>
      <c r="BD268" s="110">
        <f t="shared" si="154"/>
        <v>-93652566.976378441</v>
      </c>
      <c r="BF268" s="110">
        <f t="shared" si="149"/>
        <v>-8009660650.8960066</v>
      </c>
      <c r="BG268" t="str">
        <f t="shared" si="150"/>
        <v>-</v>
      </c>
      <c r="BI268" t="str">
        <f t="shared" si="148"/>
        <v>-</v>
      </c>
      <c r="BL268">
        <f t="shared" si="142"/>
        <v>265</v>
      </c>
      <c r="BM268" s="110">
        <f t="shared" si="143"/>
        <v>57049853.040439755</v>
      </c>
      <c r="BO268">
        <f>('SIP CALCULATOR'!$D$32/12)/100</f>
        <v>5.0000000000000001E-3</v>
      </c>
      <c r="BP268">
        <f t="shared" si="144"/>
        <v>755910.55278582673</v>
      </c>
      <c r="BQ268" s="110">
        <f t="shared" si="145"/>
        <v>57805763.593225583</v>
      </c>
    </row>
    <row r="269" spans="14:69" x14ac:dyDescent="0.3">
      <c r="N269">
        <f t="shared" si="135"/>
        <v>268</v>
      </c>
      <c r="O269" s="48">
        <f t="shared" si="122"/>
        <v>3.8446469325579216E+16</v>
      </c>
      <c r="P269" s="3">
        <f t="shared" si="151"/>
        <v>3138105960900000</v>
      </c>
      <c r="Q269">
        <f t="shared" si="136"/>
        <v>3.13810596084E+16</v>
      </c>
      <c r="AD269" s="50">
        <f>$M$2*(((1+'Main Backend Calculation'!$M$4)^('Main Backend Calculation'!AH269)-1)/'Main Backend Calculation'!$M$4)*(1+$M$4)</f>
        <v>722493663.38951588</v>
      </c>
      <c r="AF269">
        <f t="shared" si="152"/>
        <v>6.0299289788838792E+16</v>
      </c>
      <c r="AH269">
        <f t="shared" si="137"/>
        <v>268</v>
      </c>
      <c r="AI269" s="60">
        <f t="shared" si="134"/>
        <v>6.0299290511332456E+16</v>
      </c>
      <c r="AM269" s="36" t="str">
        <f>IF('SIP CALCULATOR'!$E$6&gt;'Main Backend Calculation'!AM268,AM268+1,"")</f>
        <v/>
      </c>
      <c r="AN269" t="str">
        <f t="shared" si="141"/>
        <v/>
      </c>
      <c r="AO269" s="49" t="str">
        <f t="shared" si="138"/>
        <v/>
      </c>
      <c r="AP269" s="49" t="str">
        <f t="shared" si="139"/>
        <v/>
      </c>
      <c r="AQ269" s="66" t="str">
        <f>IF(AM269="","",('SIP CALCULATOR'!$E$7/12)*100)</f>
        <v/>
      </c>
      <c r="AR269" s="62" t="str">
        <f>IF(AM269="","",ROUND(IF(((AM269-1)/12)=0,'SIP CALCULATOR'!$E$4,IF(INT(((AM269-1)/12))-((AM269-1)/12)=0,AR268+('SIP CALCULATOR'!$E$5/100)*AR268,AR268)),2))</f>
        <v/>
      </c>
      <c r="AS269" t="e">
        <f t="shared" si="140"/>
        <v>#VALUE!</v>
      </c>
      <c r="AY269">
        <f t="shared" si="146"/>
        <v>262</v>
      </c>
      <c r="AZ269">
        <f t="shared" si="147"/>
        <v>0</v>
      </c>
      <c r="BA269">
        <f t="shared" si="129"/>
        <v>262</v>
      </c>
      <c r="BB269" s="110">
        <f t="shared" si="153"/>
        <v>-11331960604.141792</v>
      </c>
      <c r="BC269">
        <f>$BB$8*'SIP CALCULATOR'!$E$48/100</f>
        <v>13148944.405985834</v>
      </c>
      <c r="BD269" s="110">
        <f t="shared" si="154"/>
        <v>-94542579.571231499</v>
      </c>
      <c r="BF269" s="110">
        <f t="shared" si="149"/>
        <v>-8104203230.4672384</v>
      </c>
      <c r="BG269" t="str">
        <f t="shared" si="150"/>
        <v>-</v>
      </c>
      <c r="BI269" t="str">
        <f t="shared" si="148"/>
        <v>-</v>
      </c>
      <c r="BL269">
        <f t="shared" si="142"/>
        <v>266</v>
      </c>
      <c r="BM269" s="110">
        <f t="shared" si="143"/>
        <v>57805763.593225583</v>
      </c>
      <c r="BO269">
        <f>('SIP CALCULATOR'!$D$32/12)/100</f>
        <v>5.0000000000000001E-3</v>
      </c>
      <c r="BP269">
        <f t="shared" si="144"/>
        <v>768816.65578990022</v>
      </c>
      <c r="BQ269" s="110">
        <f t="shared" si="145"/>
        <v>58574580.24901548</v>
      </c>
    </row>
    <row r="270" spans="14:69" x14ac:dyDescent="0.3">
      <c r="N270">
        <f t="shared" si="135"/>
        <v>269</v>
      </c>
      <c r="O270" s="48">
        <f t="shared" si="122"/>
        <v>4.2290692497420336E+16</v>
      </c>
      <c r="P270" s="3">
        <f t="shared" si="151"/>
        <v>3138105960900000</v>
      </c>
      <c r="Q270">
        <f t="shared" si="136"/>
        <v>3.45191655693E+16</v>
      </c>
      <c r="AD270" s="50">
        <f>$M$2*(((1+'Main Backend Calculation'!$M$4)^('Main Backend Calculation'!AH270)-1)/'Main Backend Calculation'!$M$4)*(1+$M$4)</f>
        <v>735864994.44245243</v>
      </c>
      <c r="AF270">
        <f t="shared" si="152"/>
        <v>6.0299289788838792E+16</v>
      </c>
      <c r="AH270">
        <f t="shared" si="137"/>
        <v>269</v>
      </c>
      <c r="AI270" s="60">
        <f t="shared" si="134"/>
        <v>6.0299290524703784E+16</v>
      </c>
      <c r="AM270" s="36" t="str">
        <f>IF('SIP CALCULATOR'!$E$6&gt;'Main Backend Calculation'!AM269,AM269+1,"")</f>
        <v/>
      </c>
      <c r="AN270" t="str">
        <f t="shared" si="141"/>
        <v/>
      </c>
      <c r="AO270" s="49" t="str">
        <f t="shared" si="138"/>
        <v/>
      </c>
      <c r="AP270" s="49" t="str">
        <f t="shared" si="139"/>
        <v/>
      </c>
      <c r="AQ270" s="66" t="str">
        <f>IF(AM270="","",('SIP CALCULATOR'!$E$7/12)*100)</f>
        <v/>
      </c>
      <c r="AR270" s="62" t="str">
        <f>IF(AM270="","",ROUND(IF(((AM270-1)/12)=0,'SIP CALCULATOR'!$E$4,IF(INT(((AM270-1)/12))-((AM270-1)/12)=0,AR269+('SIP CALCULATOR'!$E$5/100)*AR269,AR269)),2))</f>
        <v/>
      </c>
      <c r="AS270" t="e">
        <f t="shared" si="140"/>
        <v>#VALUE!</v>
      </c>
      <c r="AY270">
        <f t="shared" si="146"/>
        <v>263</v>
      </c>
      <c r="AZ270">
        <f t="shared" si="147"/>
        <v>0</v>
      </c>
      <c r="BA270">
        <f t="shared" si="129"/>
        <v>263</v>
      </c>
      <c r="BB270" s="110">
        <f t="shared" si="153"/>
        <v>-11439652128.119011</v>
      </c>
      <c r="BC270">
        <f>$BB$8*'SIP CALCULATOR'!$E$48/100</f>
        <v>13148944.405985834</v>
      </c>
      <c r="BD270" s="110">
        <f t="shared" si="154"/>
        <v>-95440008.937708318</v>
      </c>
      <c r="BF270" s="110">
        <f t="shared" si="149"/>
        <v>-8199643239.4049463</v>
      </c>
      <c r="BG270" t="str">
        <f t="shared" si="150"/>
        <v>-</v>
      </c>
      <c r="BI270" t="str">
        <f t="shared" si="148"/>
        <v>-</v>
      </c>
      <c r="BL270">
        <f t="shared" si="142"/>
        <v>267</v>
      </c>
      <c r="BM270" s="110">
        <f t="shared" si="143"/>
        <v>58574580.24901548</v>
      </c>
      <c r="BO270">
        <f>('SIP CALCULATOR'!$D$32/12)/100</f>
        <v>5.0000000000000001E-3</v>
      </c>
      <c r="BP270">
        <f t="shared" si="144"/>
        <v>781970.64632435679</v>
      </c>
      <c r="BQ270" s="110">
        <f t="shared" si="145"/>
        <v>59356550.895339839</v>
      </c>
    </row>
    <row r="271" spans="14:69" x14ac:dyDescent="0.3">
      <c r="N271">
        <f t="shared" si="135"/>
        <v>270</v>
      </c>
      <c r="O271" s="48">
        <f t="shared" ref="O271:O334" si="155">(O270+(O270*$M$4)+P271)</f>
        <v>4.6205519607463136E+16</v>
      </c>
      <c r="P271" s="3">
        <f t="shared" si="151"/>
        <v>3138105960900000</v>
      </c>
      <c r="Q271">
        <f t="shared" si="136"/>
        <v>3.76572715302E+16</v>
      </c>
      <c r="AD271" s="50">
        <f>$M$2*(((1+'Main Backend Calculation'!$M$4)^('Main Backend Calculation'!AH271)-1)/'Main Backend Calculation'!$M$4)*(1+$M$4)</f>
        <v>749481906.61519778</v>
      </c>
      <c r="AF271">
        <f t="shared" si="152"/>
        <v>6.0299289788838792E+16</v>
      </c>
      <c r="AH271">
        <f t="shared" si="137"/>
        <v>270</v>
      </c>
      <c r="AI271" s="60">
        <f t="shared" si="134"/>
        <v>6.0299290538320696E+16</v>
      </c>
      <c r="AM271" s="36" t="str">
        <f>IF('SIP CALCULATOR'!$E$6&gt;'Main Backend Calculation'!AM270,AM270+1,"")</f>
        <v/>
      </c>
      <c r="AN271" t="str">
        <f t="shared" si="141"/>
        <v/>
      </c>
      <c r="AO271" s="49" t="str">
        <f t="shared" si="138"/>
        <v/>
      </c>
      <c r="AP271" s="49" t="str">
        <f t="shared" si="139"/>
        <v/>
      </c>
      <c r="AQ271" s="66" t="str">
        <f>IF(AM271="","",('SIP CALCULATOR'!$E$7/12)*100)</f>
        <v/>
      </c>
      <c r="AR271" s="62" t="str">
        <f>IF(AM271="","",ROUND(IF(((AM271-1)/12)=0,'SIP CALCULATOR'!$E$4,IF(INT(((AM271-1)/12))-((AM271-1)/12)=0,AR270+('SIP CALCULATOR'!$E$5/100)*AR270,AR270)),2))</f>
        <v/>
      </c>
      <c r="AS271" t="e">
        <f t="shared" si="140"/>
        <v>#VALUE!</v>
      </c>
      <c r="AY271">
        <f t="shared" si="146"/>
        <v>264</v>
      </c>
      <c r="AZ271">
        <f t="shared" si="147"/>
        <v>0</v>
      </c>
      <c r="BA271">
        <f t="shared" si="129"/>
        <v>264</v>
      </c>
      <c r="BB271" s="110">
        <f t="shared" si="153"/>
        <v>-11548241081.462706</v>
      </c>
      <c r="BC271">
        <f>$BB$8*'SIP CALCULATOR'!$E$48/100</f>
        <v>13148944.405985834</v>
      </c>
      <c r="BD271" s="110">
        <f t="shared" si="154"/>
        <v>-96344916.882239118</v>
      </c>
      <c r="BF271" s="110">
        <f t="shared" si="149"/>
        <v>-8295988156.2871857</v>
      </c>
      <c r="BG271" t="str">
        <f t="shared" si="150"/>
        <v>-</v>
      </c>
      <c r="BI271" t="str">
        <f t="shared" si="148"/>
        <v>-</v>
      </c>
      <c r="BL271">
        <f t="shared" si="142"/>
        <v>268</v>
      </c>
      <c r="BM271" s="110">
        <f t="shared" si="143"/>
        <v>59356550.895339839</v>
      </c>
      <c r="BO271">
        <f>('SIP CALCULATOR'!$D$32/12)/100</f>
        <v>5.0000000000000001E-3</v>
      </c>
      <c r="BP271">
        <f t="shared" si="144"/>
        <v>795377.78199755389</v>
      </c>
      <c r="BQ271" s="110">
        <f t="shared" si="145"/>
        <v>60151928.677337393</v>
      </c>
    </row>
    <row r="272" spans="14:69" x14ac:dyDescent="0.3">
      <c r="N272">
        <f t="shared" si="135"/>
        <v>271</v>
      </c>
      <c r="O272" s="48">
        <f t="shared" si="155"/>
        <v>5.0192247384816912E+16</v>
      </c>
      <c r="P272" s="3">
        <f t="shared" si="151"/>
        <v>3138105960900000</v>
      </c>
      <c r="Q272">
        <f t="shared" si="136"/>
        <v>4.07953774911E+16</v>
      </c>
      <c r="AD272" s="50">
        <f>$M$2*(((1+'Main Backend Calculation'!$M$4)^('Main Backend Calculation'!AH272)-1)/'Main Backend Calculation'!$M$4)*(1+$M$4)</f>
        <v>763348910.31035662</v>
      </c>
      <c r="AF272">
        <f t="shared" si="152"/>
        <v>6.0299289788838792E+16</v>
      </c>
      <c r="AH272">
        <f t="shared" si="137"/>
        <v>271</v>
      </c>
      <c r="AI272" s="60">
        <f t="shared" si="134"/>
        <v>6.0299290552187704E+16</v>
      </c>
      <c r="AM272" s="36" t="str">
        <f>IF('SIP CALCULATOR'!$E$6&gt;'Main Backend Calculation'!AM271,AM271+1,"")</f>
        <v/>
      </c>
      <c r="AN272" t="str">
        <f t="shared" si="141"/>
        <v/>
      </c>
      <c r="AO272" s="49" t="str">
        <f t="shared" si="138"/>
        <v/>
      </c>
      <c r="AP272" s="49" t="str">
        <f t="shared" si="139"/>
        <v/>
      </c>
      <c r="AQ272" s="66" t="str">
        <f>IF(AM272="","",('SIP CALCULATOR'!$E$7/12)*100)</f>
        <v/>
      </c>
      <c r="AR272" s="62" t="str">
        <f>IF(AM272="","",ROUND(IF(((AM272-1)/12)=0,'SIP CALCULATOR'!$E$4,IF(INT(((AM272-1)/12))-((AM272-1)/12)=0,AR271+('SIP CALCULATOR'!$E$5/100)*AR271,AR271)),2))</f>
        <v/>
      </c>
      <c r="AS272" t="e">
        <f t="shared" si="140"/>
        <v>#VALUE!</v>
      </c>
      <c r="AY272">
        <f t="shared" si="146"/>
        <v>265</v>
      </c>
      <c r="AZ272">
        <f t="shared" si="147"/>
        <v>0</v>
      </c>
      <c r="BA272">
        <f t="shared" si="129"/>
        <v>265</v>
      </c>
      <c r="BB272" s="110">
        <f t="shared" si="153"/>
        <v>-11657734942.750931</v>
      </c>
      <c r="BC272">
        <f>$BB$8*'SIP CALCULATOR'!$E$48/100</f>
        <v>13148944.405985834</v>
      </c>
      <c r="BD272" s="110">
        <f t="shared" si="154"/>
        <v>-97257365.72630766</v>
      </c>
      <c r="BF272" s="110">
        <f t="shared" si="149"/>
        <v>-8393245522.0134935</v>
      </c>
      <c r="BG272" t="str">
        <f t="shared" si="150"/>
        <v>-</v>
      </c>
      <c r="BI272" t="str">
        <f t="shared" si="148"/>
        <v>-</v>
      </c>
      <c r="BL272">
        <f t="shared" si="142"/>
        <v>269</v>
      </c>
      <c r="BM272" s="110">
        <f t="shared" si="143"/>
        <v>60151928.677337393</v>
      </c>
      <c r="BO272">
        <f>('SIP CALCULATOR'!$D$32/12)/100</f>
        <v>5.0000000000000001E-3</v>
      </c>
      <c r="BP272">
        <f t="shared" si="144"/>
        <v>809043.44071018801</v>
      </c>
      <c r="BQ272" s="110">
        <f t="shared" si="145"/>
        <v>60960972.11804758</v>
      </c>
    </row>
    <row r="273" spans="12:69" x14ac:dyDescent="0.3">
      <c r="N273">
        <f t="shared" si="135"/>
        <v>272</v>
      </c>
      <c r="O273" s="48">
        <f t="shared" si="155"/>
        <v>5.425219637463332E+16</v>
      </c>
      <c r="P273" s="3">
        <f t="shared" si="151"/>
        <v>3138105960900000</v>
      </c>
      <c r="Q273">
        <f t="shared" si="136"/>
        <v>4.3933483452E+16</v>
      </c>
      <c r="AD273" s="50">
        <f>$M$2*(((1+'Main Backend Calculation'!$M$4)^('Main Backend Calculation'!AH273)-1)/'Main Backend Calculation'!$M$4)*(1+$M$4)</f>
        <v>777470598.76968491</v>
      </c>
      <c r="AF273">
        <f t="shared" si="152"/>
        <v>6.0299289788838792E+16</v>
      </c>
      <c r="AH273">
        <f t="shared" si="137"/>
        <v>272</v>
      </c>
      <c r="AI273" s="60">
        <f t="shared" si="134"/>
        <v>6.0299290566309392E+16</v>
      </c>
      <c r="AM273" s="36" t="str">
        <f>IF('SIP CALCULATOR'!$E$6&gt;'Main Backend Calculation'!AM272,AM272+1,"")</f>
        <v/>
      </c>
      <c r="AN273" t="str">
        <f t="shared" si="141"/>
        <v/>
      </c>
      <c r="AO273" s="49" t="str">
        <f t="shared" si="138"/>
        <v/>
      </c>
      <c r="AP273" s="49" t="str">
        <f t="shared" si="139"/>
        <v/>
      </c>
      <c r="AQ273" s="66" t="str">
        <f>IF(AM273="","",('SIP CALCULATOR'!$E$7/12)*100)</f>
        <v/>
      </c>
      <c r="AR273" s="62" t="str">
        <f>IF(AM273="","",ROUND(IF(((AM273-1)/12)=0,'SIP CALCULATOR'!$E$4,IF(INT(((AM273-1)/12))-((AM273-1)/12)=0,AR272+('SIP CALCULATOR'!$E$5/100)*AR272,AR272)),2))</f>
        <v/>
      </c>
      <c r="AS273" t="e">
        <f t="shared" si="140"/>
        <v>#VALUE!</v>
      </c>
      <c r="AY273">
        <f t="shared" si="146"/>
        <v>266</v>
      </c>
      <c r="AZ273">
        <f t="shared" si="147"/>
        <v>0</v>
      </c>
      <c r="BA273">
        <f t="shared" si="129"/>
        <v>266</v>
      </c>
      <c r="BB273" s="110">
        <f t="shared" si="153"/>
        <v>-11768141252.883224</v>
      </c>
      <c r="BC273">
        <f>$BB$8*'SIP CALCULATOR'!$E$48/100</f>
        <v>13148944.405985834</v>
      </c>
      <c r="BD273" s="110">
        <f t="shared" si="154"/>
        <v>-98177418.310743421</v>
      </c>
      <c r="BF273" s="110">
        <f t="shared" si="149"/>
        <v>-8491422940.3242369</v>
      </c>
      <c r="BG273" t="str">
        <f t="shared" si="150"/>
        <v>-</v>
      </c>
      <c r="BI273" t="str">
        <f t="shared" si="148"/>
        <v>-</v>
      </c>
      <c r="BL273">
        <f t="shared" si="142"/>
        <v>270</v>
      </c>
      <c r="BM273" s="110">
        <f t="shared" si="143"/>
        <v>60960972.11804758</v>
      </c>
      <c r="BO273">
        <f>('SIP CALCULATOR'!$D$32/12)/100</f>
        <v>5.0000000000000001E-3</v>
      </c>
      <c r="BP273">
        <f t="shared" si="144"/>
        <v>822973.12359364226</v>
      </c>
      <c r="BQ273" s="110">
        <f t="shared" si="145"/>
        <v>61783945.241641223</v>
      </c>
    </row>
    <row r="274" spans="12:69" x14ac:dyDescent="0.3">
      <c r="N274">
        <f t="shared" si="135"/>
        <v>273</v>
      </c>
      <c r="O274" s="48">
        <f t="shared" si="155"/>
        <v>5.8386711375517624E+16</v>
      </c>
      <c r="P274" s="3">
        <f t="shared" si="151"/>
        <v>3138105960900000</v>
      </c>
      <c r="Q274">
        <f t="shared" si="136"/>
        <v>4.70715894129E+16</v>
      </c>
      <c r="AD274" s="50">
        <f>$M$2*(((1+'Main Backend Calculation'!$M$4)^('Main Backend Calculation'!AH274)-1)/'Main Backend Calculation'!$M$4)*(1+$M$4)</f>
        <v>791851649.59553456</v>
      </c>
      <c r="AF274">
        <f t="shared" si="152"/>
        <v>6.0299289788838792E+16</v>
      </c>
      <c r="AH274">
        <f t="shared" si="137"/>
        <v>273</v>
      </c>
      <c r="AI274" s="60">
        <f t="shared" si="134"/>
        <v>6.029929058069044E+16</v>
      </c>
      <c r="AM274" s="36" t="str">
        <f>IF('SIP CALCULATOR'!$E$6&gt;'Main Backend Calculation'!AM273,AM273+1,"")</f>
        <v/>
      </c>
      <c r="AN274" t="str">
        <f t="shared" si="141"/>
        <v/>
      </c>
      <c r="AO274" s="49" t="str">
        <f t="shared" si="138"/>
        <v/>
      </c>
      <c r="AP274" s="49" t="str">
        <f t="shared" si="139"/>
        <v/>
      </c>
      <c r="AQ274" s="66" t="str">
        <f>IF(AM274="","",('SIP CALCULATOR'!$E$7/12)*100)</f>
        <v/>
      </c>
      <c r="AR274" s="62" t="str">
        <f>IF(AM274="","",ROUND(IF(((AM274-1)/12)=0,'SIP CALCULATOR'!$E$4,IF(INT(((AM274-1)/12))-((AM274-1)/12)=0,AR273+('SIP CALCULATOR'!$E$5/100)*AR273,AR273)),2))</f>
        <v/>
      </c>
      <c r="AS274" t="e">
        <f t="shared" si="140"/>
        <v>#VALUE!</v>
      </c>
      <c r="AY274">
        <f t="shared" si="146"/>
        <v>267</v>
      </c>
      <c r="AZ274">
        <f t="shared" si="147"/>
        <v>0</v>
      </c>
      <c r="BA274">
        <f t="shared" si="129"/>
        <v>267</v>
      </c>
      <c r="BB274" s="110">
        <f t="shared" si="153"/>
        <v>-11879467615.599955</v>
      </c>
      <c r="BC274">
        <f>$BB$8*'SIP CALCULATOR'!$E$48/100</f>
        <v>13148944.405985834</v>
      </c>
      <c r="BD274" s="110">
        <f t="shared" si="154"/>
        <v>-99105138.000049517</v>
      </c>
      <c r="BF274" s="110">
        <f t="shared" si="149"/>
        <v>-8590528078.3242855</v>
      </c>
      <c r="BG274" t="str">
        <f t="shared" si="150"/>
        <v>-</v>
      </c>
      <c r="BI274" t="str">
        <f t="shared" si="148"/>
        <v>-</v>
      </c>
      <c r="BL274">
        <f t="shared" si="142"/>
        <v>271</v>
      </c>
      <c r="BM274" s="110">
        <f t="shared" si="143"/>
        <v>61783945.241641223</v>
      </c>
      <c r="BO274">
        <f>('SIP CALCULATOR'!$D$32/12)/100</f>
        <v>5.0000000000000001E-3</v>
      </c>
      <c r="BP274">
        <f t="shared" si="144"/>
        <v>837172.4580242387</v>
      </c>
      <c r="BQ274" s="110">
        <f t="shared" si="145"/>
        <v>62621117.699665464</v>
      </c>
    </row>
    <row r="275" spans="12:69" x14ac:dyDescent="0.3">
      <c r="N275">
        <f t="shared" si="135"/>
        <v>274</v>
      </c>
      <c r="O275" s="48">
        <f t="shared" si="155"/>
        <v>6.259716188497348E+16</v>
      </c>
      <c r="P275" s="3">
        <f t="shared" si="151"/>
        <v>3138105960900000</v>
      </c>
      <c r="Q275">
        <f t="shared" si="136"/>
        <v>5.02096953738E+16</v>
      </c>
      <c r="AD275" s="50">
        <f>$M$2*(((1+'Main Backend Calculation'!$M$4)^('Main Backend Calculation'!AH275)-1)/'Main Backend Calculation'!$M$4)*(1+$M$4)</f>
        <v>806496826.30024111</v>
      </c>
      <c r="AF275">
        <f t="shared" si="152"/>
        <v>6.0299289788838792E+16</v>
      </c>
      <c r="AH275">
        <f t="shared" si="137"/>
        <v>274</v>
      </c>
      <c r="AI275" s="60">
        <f t="shared" si="134"/>
        <v>6.0299290595335616E+16</v>
      </c>
      <c r="AM275" s="36" t="str">
        <f>IF('SIP CALCULATOR'!$E$6&gt;'Main Backend Calculation'!AM274,AM274+1,"")</f>
        <v/>
      </c>
      <c r="AN275" t="str">
        <f t="shared" si="141"/>
        <v/>
      </c>
      <c r="AO275" s="49" t="str">
        <f t="shared" si="138"/>
        <v/>
      </c>
      <c r="AP275" s="49" t="str">
        <f t="shared" si="139"/>
        <v/>
      </c>
      <c r="AQ275" s="66" t="str">
        <f>IF(AM275="","",('SIP CALCULATOR'!$E$7/12)*100)</f>
        <v/>
      </c>
      <c r="AR275" s="62" t="str">
        <f>IF(AM275="","",ROUND(IF(((AM275-1)/12)=0,'SIP CALCULATOR'!$E$4,IF(INT(((AM275-1)/12))-((AM275-1)/12)=0,AR274+('SIP CALCULATOR'!$E$5/100)*AR274,AR274)),2))</f>
        <v/>
      </c>
      <c r="AS275" t="e">
        <f t="shared" si="140"/>
        <v>#VALUE!</v>
      </c>
      <c r="AY275">
        <f t="shared" si="146"/>
        <v>268</v>
      </c>
      <c r="AZ275">
        <f t="shared" si="147"/>
        <v>0</v>
      </c>
      <c r="BA275">
        <f t="shared" si="129"/>
        <v>268</v>
      </c>
      <c r="BB275" s="110">
        <f t="shared" si="153"/>
        <v>-11991721698.005991</v>
      </c>
      <c r="BC275">
        <f>$BB$8*'SIP CALCULATOR'!$E$48/100</f>
        <v>13148944.405985834</v>
      </c>
      <c r="BD275" s="110">
        <f t="shared" si="154"/>
        <v>-100040588.68676649</v>
      </c>
      <c r="BF275" s="110">
        <f t="shared" si="149"/>
        <v>-8690568667.0110512</v>
      </c>
      <c r="BG275" t="str">
        <f t="shared" si="150"/>
        <v>-</v>
      </c>
      <c r="BI275" t="str">
        <f t="shared" si="148"/>
        <v>-</v>
      </c>
      <c r="BL275">
        <f t="shared" si="142"/>
        <v>272</v>
      </c>
      <c r="BM275" s="110">
        <f t="shared" si="143"/>
        <v>62621117.699665464</v>
      </c>
      <c r="BO275">
        <f>('SIP CALCULATOR'!$D$32/12)/100</f>
        <v>5.0000000000000001E-3</v>
      </c>
      <c r="BP275">
        <f t="shared" si="144"/>
        <v>851647.20071545034</v>
      </c>
      <c r="BQ275" s="110">
        <f t="shared" si="145"/>
        <v>63472764.900380917</v>
      </c>
    </row>
    <row r="276" spans="12:69" x14ac:dyDescent="0.3">
      <c r="N276">
        <f t="shared" si="135"/>
        <v>275</v>
      </c>
      <c r="O276" s="48">
        <f t="shared" si="155"/>
        <v>6.688494255302896E+16</v>
      </c>
      <c r="P276" s="3">
        <f t="shared" si="151"/>
        <v>3138105960900000</v>
      </c>
      <c r="Q276">
        <f t="shared" si="136"/>
        <v>5.33478013347E+16</v>
      </c>
      <c r="AD276" s="50">
        <f>$M$2*(((1+'Main Backend Calculation'!$M$4)^('Main Backend Calculation'!AH276)-1)/'Main Backend Calculation'!$M$4)*(1+$M$4)</f>
        <v>821410979.88396561</v>
      </c>
      <c r="AF276">
        <f t="shared" si="152"/>
        <v>6.0299289788838792E+16</v>
      </c>
      <c r="AH276">
        <f t="shared" si="137"/>
        <v>275</v>
      </c>
      <c r="AI276" s="60">
        <f t="shared" si="134"/>
        <v>6.0299290610249768E+16</v>
      </c>
      <c r="AM276" s="36" t="str">
        <f>IF('SIP CALCULATOR'!$E$6&gt;'Main Backend Calculation'!AM275,AM275+1,"")</f>
        <v/>
      </c>
      <c r="AN276" t="str">
        <f t="shared" si="141"/>
        <v/>
      </c>
      <c r="AO276" s="49" t="str">
        <f t="shared" si="138"/>
        <v/>
      </c>
      <c r="AP276" s="49" t="str">
        <f t="shared" si="139"/>
        <v/>
      </c>
      <c r="AQ276" s="66" t="str">
        <f>IF(AM276="","",('SIP CALCULATOR'!$E$7/12)*100)</f>
        <v/>
      </c>
      <c r="AR276" s="62" t="str">
        <f>IF(AM276="","",ROUND(IF(((AM276-1)/12)=0,'SIP CALCULATOR'!$E$4,IF(INT(((AM276-1)/12))-((AM276-1)/12)=0,AR275+('SIP CALCULATOR'!$E$5/100)*AR275,AR275)),2))</f>
        <v/>
      </c>
      <c r="AS276" t="e">
        <f t="shared" si="140"/>
        <v>#VALUE!</v>
      </c>
      <c r="AY276">
        <f t="shared" si="146"/>
        <v>269</v>
      </c>
      <c r="AZ276">
        <f t="shared" si="147"/>
        <v>0</v>
      </c>
      <c r="BA276">
        <f t="shared" si="129"/>
        <v>269</v>
      </c>
      <c r="BB276" s="110">
        <f t="shared" si="153"/>
        <v>-12104911231.098743</v>
      </c>
      <c r="BC276">
        <f>$BB$8*'SIP CALCULATOR'!$E$48/100</f>
        <v>13148944.405985834</v>
      </c>
      <c r="BD276" s="110">
        <f t="shared" si="154"/>
        <v>-100983834.79587276</v>
      </c>
      <c r="BF276" s="110">
        <f t="shared" si="149"/>
        <v>-8791552501.8069248</v>
      </c>
      <c r="BG276" t="str">
        <f t="shared" si="150"/>
        <v>-</v>
      </c>
      <c r="BI276" t="str">
        <f t="shared" si="148"/>
        <v>-</v>
      </c>
      <c r="BL276">
        <f t="shared" si="142"/>
        <v>273</v>
      </c>
      <c r="BM276" s="110">
        <f t="shared" si="143"/>
        <v>63472764.900380917</v>
      </c>
      <c r="BO276">
        <f>('SIP CALCULATOR'!$D$32/12)/100</f>
        <v>5.0000000000000001E-3</v>
      </c>
      <c r="BP276">
        <f t="shared" si="144"/>
        <v>866403.24089019955</v>
      </c>
      <c r="BQ276" s="110">
        <f t="shared" si="145"/>
        <v>64339168.141271114</v>
      </c>
    </row>
    <row r="277" spans="12:69" x14ac:dyDescent="0.3">
      <c r="L277">
        <v>276</v>
      </c>
      <c r="N277">
        <f t="shared" si="135"/>
        <v>276</v>
      </c>
      <c r="O277" s="48">
        <f t="shared" si="155"/>
        <v>7.1251473644193912E+16</v>
      </c>
      <c r="P277" s="3">
        <f t="shared" si="151"/>
        <v>3138105960900000</v>
      </c>
      <c r="Q277">
        <f t="shared" si="136"/>
        <v>5.64859072956E+16</v>
      </c>
      <c r="AD277" s="50">
        <f>$M$2*(((1+'Main Backend Calculation'!$M$4)^('Main Backend Calculation'!AH277)-1)/'Main Backend Calculation'!$M$4)*(1+$M$4)</f>
        <v>836599050.44151962</v>
      </c>
      <c r="AF277">
        <f t="shared" si="152"/>
        <v>6.0299289788838792E+16</v>
      </c>
      <c r="AH277">
        <f t="shared" si="137"/>
        <v>276</v>
      </c>
      <c r="AI277" s="60">
        <f t="shared" si="134"/>
        <v>6.029929062543784E+16</v>
      </c>
      <c r="AM277" s="36" t="str">
        <f>IF('SIP CALCULATOR'!$E$6&gt;'Main Backend Calculation'!AM276,AM276+1,"")</f>
        <v/>
      </c>
      <c r="AN277" t="str">
        <f t="shared" si="141"/>
        <v/>
      </c>
      <c r="AO277" s="49" t="str">
        <f t="shared" si="138"/>
        <v/>
      </c>
      <c r="AP277" s="49" t="str">
        <f t="shared" si="139"/>
        <v/>
      </c>
      <c r="AQ277" s="66" t="str">
        <f>IF(AM277="","",('SIP CALCULATOR'!$E$7/12)*100)</f>
        <v/>
      </c>
      <c r="AR277" s="62" t="str">
        <f>IF(AM277="","",ROUND(IF(((AM277-1)/12)=0,'SIP CALCULATOR'!$E$4,IF(INT(((AM277-1)/12))-((AM277-1)/12)=0,AR276+('SIP CALCULATOR'!$E$5/100)*AR276,AR276)),2))</f>
        <v/>
      </c>
      <c r="AS277" t="e">
        <f t="shared" si="140"/>
        <v>#VALUE!</v>
      </c>
      <c r="AY277">
        <f t="shared" si="146"/>
        <v>270</v>
      </c>
      <c r="AZ277">
        <f t="shared" si="147"/>
        <v>0</v>
      </c>
      <c r="BA277">
        <f t="shared" si="129"/>
        <v>270</v>
      </c>
      <c r="BB277" s="110">
        <f t="shared" si="153"/>
        <v>-12219044010.300604</v>
      </c>
      <c r="BC277">
        <f>$BB$8*'SIP CALCULATOR'!$E$48/100</f>
        <v>13148944.405985834</v>
      </c>
      <c r="BD277" s="110">
        <f t="shared" si="154"/>
        <v>-101934941.28922158</v>
      </c>
      <c r="BF277" s="110">
        <f t="shared" si="149"/>
        <v>-8893487443.0961456</v>
      </c>
      <c r="BG277" t="str">
        <f t="shared" si="150"/>
        <v>-</v>
      </c>
      <c r="BI277" t="str">
        <f t="shared" si="148"/>
        <v>-</v>
      </c>
      <c r="BL277">
        <f t="shared" si="142"/>
        <v>274</v>
      </c>
      <c r="BM277" s="110">
        <f t="shared" si="143"/>
        <v>64339168.141271114</v>
      </c>
      <c r="BO277">
        <f>('SIP CALCULATOR'!$D$32/12)/100</f>
        <v>5.0000000000000001E-3</v>
      </c>
      <c r="BP277">
        <f t="shared" si="144"/>
        <v>881446.60353541432</v>
      </c>
      <c r="BQ277" s="110">
        <f t="shared" si="145"/>
        <v>65220614.744806528</v>
      </c>
    </row>
    <row r="278" spans="12:69" x14ac:dyDescent="0.3">
      <c r="L278">
        <v>288</v>
      </c>
      <c r="N278">
        <f t="shared" si="135"/>
        <v>277</v>
      </c>
      <c r="O278" s="48">
        <f t="shared" si="155"/>
        <v>8.197441342970176E+16</v>
      </c>
      <c r="P278" s="3">
        <f>$P$277+($P$277*$M$5)</f>
        <v>9414317882700000</v>
      </c>
      <c r="Q278">
        <f t="shared" si="136"/>
        <v>6.59002251783E+16</v>
      </c>
      <c r="AD278" s="50">
        <f>$M$2*(((1+'Main Backend Calculation'!$M$4)^('Main Backend Calculation'!AH278)-1)/'Main Backend Calculation'!$M$4)*(1+$M$4)</f>
        <v>852066068.79869783</v>
      </c>
      <c r="AF278">
        <f>$AK$25*(((1+$M$4)^($AH$25)-1)/$AC$3)*(1+$AC$3)</f>
        <v>1.9061176601095078E+17</v>
      </c>
      <c r="AH278">
        <f t="shared" si="137"/>
        <v>277</v>
      </c>
      <c r="AI278" s="60">
        <f t="shared" si="134"/>
        <v>1.9061176686301686E+17</v>
      </c>
      <c r="AK278">
        <v>276</v>
      </c>
      <c r="AM278" s="36" t="str">
        <f>IF('SIP CALCULATOR'!$E$6&gt;'Main Backend Calculation'!AM277,AM277+1,"")</f>
        <v/>
      </c>
      <c r="AN278" t="str">
        <f t="shared" si="141"/>
        <v/>
      </c>
      <c r="AO278" s="49" t="str">
        <f t="shared" si="138"/>
        <v/>
      </c>
      <c r="AP278" s="49" t="str">
        <f t="shared" si="139"/>
        <v/>
      </c>
      <c r="AQ278" s="66" t="str">
        <f>IF(AM278="","",('SIP CALCULATOR'!$E$7/12)*100)</f>
        <v/>
      </c>
      <c r="AR278" s="62" t="str">
        <f>IF(AM278="","",ROUND(IF(((AM278-1)/12)=0,'SIP CALCULATOR'!$E$4,IF(INT(((AM278-1)/12))-((AM278-1)/12)=0,AR277+('SIP CALCULATOR'!$E$5/100)*AR277,AR277)),2))</f>
        <v/>
      </c>
      <c r="AS278" t="e">
        <f t="shared" si="140"/>
        <v>#VALUE!</v>
      </c>
      <c r="AY278">
        <f t="shared" si="146"/>
        <v>271</v>
      </c>
      <c r="AZ278">
        <f t="shared" si="147"/>
        <v>0</v>
      </c>
      <c r="BA278">
        <f t="shared" si="129"/>
        <v>271</v>
      </c>
      <c r="BB278" s="110">
        <f t="shared" si="153"/>
        <v>-12334127895.995811</v>
      </c>
      <c r="BC278">
        <f>$BB$8*'SIP CALCULATOR'!$E$48/100</f>
        <v>13148944.405985834</v>
      </c>
      <c r="BD278" s="110">
        <f t="shared" si="154"/>
        <v>-102893973.67001499</v>
      </c>
      <c r="BF278" s="110">
        <f t="shared" si="149"/>
        <v>-8996381416.766161</v>
      </c>
      <c r="BG278" t="str">
        <f t="shared" si="150"/>
        <v>-</v>
      </c>
      <c r="BI278" t="str">
        <f t="shared" si="148"/>
        <v>-</v>
      </c>
      <c r="BL278">
        <f t="shared" si="142"/>
        <v>275</v>
      </c>
      <c r="BM278" s="110">
        <f t="shared" si="143"/>
        <v>65220614.744806528</v>
      </c>
      <c r="BO278">
        <f>('SIP CALCULATOR'!$D$32/12)/100</f>
        <v>5.0000000000000001E-3</v>
      </c>
      <c r="BP278">
        <f t="shared" si="144"/>
        <v>896783.45274108986</v>
      </c>
      <c r="BQ278" s="110">
        <f t="shared" si="145"/>
        <v>66117398.197547615</v>
      </c>
    </row>
    <row r="279" spans="12:69" x14ac:dyDescent="0.3">
      <c r="L279">
        <v>300</v>
      </c>
      <c r="N279">
        <f t="shared" si="135"/>
        <v>278</v>
      </c>
      <c r="O279" s="48">
        <f t="shared" si="155"/>
        <v>9.2894293336558928E+16</v>
      </c>
      <c r="P279" s="3">
        <f t="shared" ref="P279:P289" si="156">$P$277+($P$277*$M$5)</f>
        <v>9414317882700000</v>
      </c>
      <c r="Q279">
        <f t="shared" si="136"/>
        <v>7.5314543061E+16</v>
      </c>
      <c r="AD279" s="50">
        <f>$M$2*(((1+'Main Backend Calculation'!$M$4)^('Main Backend Calculation'!AH279)-1)/'Main Backend Calculation'!$M$4)*(1+$M$4)</f>
        <v>867817158.1786648</v>
      </c>
      <c r="AF279">
        <f t="shared" ref="AF279:AF289" si="157">$AK$25*(((1+$M$4)^($AH$25)-1)/$AC$3)*(1+$AC$3)</f>
        <v>1.9061176601095078E+17</v>
      </c>
      <c r="AH279">
        <f t="shared" si="137"/>
        <v>278</v>
      </c>
      <c r="AI279" s="60">
        <f t="shared" si="134"/>
        <v>1.9061176687876794E+17</v>
      </c>
      <c r="AK279">
        <v>288</v>
      </c>
      <c r="AM279" s="36" t="str">
        <f>IF('SIP CALCULATOR'!$E$6&gt;'Main Backend Calculation'!AM278,AM278+1,"")</f>
        <v/>
      </c>
      <c r="AN279" t="str">
        <f t="shared" si="141"/>
        <v/>
      </c>
      <c r="AO279" s="49" t="str">
        <f t="shared" si="138"/>
        <v/>
      </c>
      <c r="AP279" s="49" t="str">
        <f t="shared" si="139"/>
        <v/>
      </c>
      <c r="AQ279" s="66" t="str">
        <f>IF(AM279="","",('SIP CALCULATOR'!$E$7/12)*100)</f>
        <v/>
      </c>
      <c r="AR279" s="62" t="str">
        <f>IF(AM279="","",ROUND(IF(((AM279-1)/12)=0,'SIP CALCULATOR'!$E$4,IF(INT(((AM279-1)/12))-((AM279-1)/12)=0,AR278+('SIP CALCULATOR'!$E$5/100)*AR278,AR278)),2))</f>
        <v/>
      </c>
      <c r="AS279" t="e">
        <f t="shared" si="140"/>
        <v>#VALUE!</v>
      </c>
      <c r="AY279">
        <f t="shared" si="146"/>
        <v>272</v>
      </c>
      <c r="AZ279">
        <f t="shared" si="147"/>
        <v>0</v>
      </c>
      <c r="BA279">
        <f t="shared" si="129"/>
        <v>272</v>
      </c>
      <c r="BB279" s="110">
        <f t="shared" si="153"/>
        <v>-12450170814.071814</v>
      </c>
      <c r="BC279">
        <f>$BB$8*'SIP CALCULATOR'!$E$48/100</f>
        <v>13148944.405985834</v>
      </c>
      <c r="BD279" s="110">
        <f t="shared" si="154"/>
        <v>-103860997.987315</v>
      </c>
      <c r="BF279" s="110">
        <f t="shared" si="149"/>
        <v>-9100242414.7534752</v>
      </c>
      <c r="BG279" t="str">
        <f t="shared" si="150"/>
        <v>-</v>
      </c>
      <c r="BI279" t="str">
        <f t="shared" si="148"/>
        <v>-</v>
      </c>
      <c r="BL279">
        <f t="shared" si="142"/>
        <v>276</v>
      </c>
      <c r="BM279" s="110">
        <f t="shared" si="143"/>
        <v>66117398.197547615</v>
      </c>
      <c r="BO279">
        <f>('SIP CALCULATOR'!$D$32/12)/100</f>
        <v>5.0000000000000001E-3</v>
      </c>
      <c r="BP279">
        <f t="shared" si="144"/>
        <v>912420.09512615716</v>
      </c>
      <c r="BQ279" s="110">
        <f t="shared" si="145"/>
        <v>67029818.292673774</v>
      </c>
    </row>
    <row r="280" spans="12:69" x14ac:dyDescent="0.3">
      <c r="L280">
        <v>312</v>
      </c>
      <c r="N280">
        <f t="shared" si="135"/>
        <v>279</v>
      </c>
      <c r="O280" s="48">
        <f t="shared" si="155"/>
        <v>1.0401473041495621E+17</v>
      </c>
      <c r="P280" s="3">
        <f t="shared" si="156"/>
        <v>9414317882700000</v>
      </c>
      <c r="Q280">
        <f t="shared" si="136"/>
        <v>8.47288609437E+16</v>
      </c>
      <c r="AD280" s="50">
        <f>$M$2*(((1+'Main Backend Calculation'!$M$4)^('Main Backend Calculation'!AH280)-1)/'Main Backend Calculation'!$M$4)*(1+$M$4)</f>
        <v>883857535.89894938</v>
      </c>
      <c r="AF280">
        <f t="shared" si="157"/>
        <v>1.9061176601095078E+17</v>
      </c>
      <c r="AH280">
        <f t="shared" si="137"/>
        <v>279</v>
      </c>
      <c r="AI280" s="60">
        <f t="shared" si="134"/>
        <v>1.9061176689480832E+17</v>
      </c>
      <c r="AK280">
        <v>300</v>
      </c>
      <c r="AM280" s="36" t="str">
        <f>IF('SIP CALCULATOR'!$E$6&gt;'Main Backend Calculation'!AM279,AM279+1,"")</f>
        <v/>
      </c>
      <c r="AN280" t="str">
        <f t="shared" si="141"/>
        <v/>
      </c>
      <c r="AO280" s="49" t="str">
        <f t="shared" si="138"/>
        <v/>
      </c>
      <c r="AP280" s="49" t="str">
        <f t="shared" si="139"/>
        <v/>
      </c>
      <c r="AQ280" s="66" t="str">
        <f>IF(AM280="","",('SIP CALCULATOR'!$E$7/12)*100)</f>
        <v/>
      </c>
      <c r="AR280" s="62" t="str">
        <f>IF(AM280="","",ROUND(IF(((AM280-1)/12)=0,'SIP CALCULATOR'!$E$4,IF(INT(((AM280-1)/12))-((AM280-1)/12)=0,AR279+('SIP CALCULATOR'!$E$5/100)*AR279,AR279)),2))</f>
        <v/>
      </c>
      <c r="AS280" t="e">
        <f t="shared" si="140"/>
        <v>#VALUE!</v>
      </c>
      <c r="AY280">
        <f t="shared" si="146"/>
        <v>273</v>
      </c>
      <c r="AZ280">
        <f t="shared" si="147"/>
        <v>0</v>
      </c>
      <c r="BA280">
        <f t="shared" si="129"/>
        <v>273</v>
      </c>
      <c r="BB280" s="110">
        <f t="shared" si="153"/>
        <v>-12567180756.465115</v>
      </c>
      <c r="BC280">
        <f>$BB$8*'SIP CALCULATOR'!$E$48/100</f>
        <v>13148944.405985834</v>
      </c>
      <c r="BD280" s="110">
        <f t="shared" si="154"/>
        <v>-104836080.84059252</v>
      </c>
      <c r="BF280" s="110">
        <f t="shared" si="149"/>
        <v>-9205078495.5940685</v>
      </c>
      <c r="BG280" t="str">
        <f t="shared" si="150"/>
        <v>-</v>
      </c>
      <c r="BI280" t="str">
        <f t="shared" si="148"/>
        <v>-</v>
      </c>
      <c r="BL280">
        <f t="shared" si="142"/>
        <v>277</v>
      </c>
      <c r="BM280" s="110">
        <f t="shared" si="143"/>
        <v>67029818.292673774</v>
      </c>
      <c r="BO280">
        <f>('SIP CALCULATOR'!$D$32/12)/100</f>
        <v>5.0000000000000001E-3</v>
      </c>
      <c r="BP280">
        <f t="shared" si="144"/>
        <v>928362.98335353169</v>
      </c>
      <c r="BQ280" s="110">
        <f t="shared" si="145"/>
        <v>67958181.276027307</v>
      </c>
    </row>
    <row r="281" spans="12:69" x14ac:dyDescent="0.3">
      <c r="L281">
        <v>324</v>
      </c>
      <c r="N281">
        <f t="shared" si="135"/>
        <v>280</v>
      </c>
      <c r="O281" s="48">
        <f t="shared" si="155"/>
        <v>1.1533940814670837E+17</v>
      </c>
      <c r="P281" s="3">
        <f t="shared" si="156"/>
        <v>9414317882700000</v>
      </c>
      <c r="Q281">
        <f t="shared" si="136"/>
        <v>9.41431788264E+16</v>
      </c>
      <c r="AD281" s="50">
        <f>$M$2*(((1+'Main Backend Calculation'!$M$4)^('Main Backend Calculation'!AH281)-1)/'Main Backend Calculation'!$M$4)*(1+$M$4)</f>
        <v>900192515.0996033</v>
      </c>
      <c r="AF281">
        <f t="shared" si="157"/>
        <v>1.9061176601095078E+17</v>
      </c>
      <c r="AH281">
        <f t="shared" si="137"/>
        <v>280</v>
      </c>
      <c r="AI281" s="60">
        <f t="shared" si="134"/>
        <v>1.906117669111433E+17</v>
      </c>
      <c r="AK281">
        <v>312</v>
      </c>
      <c r="AM281" s="36" t="str">
        <f>IF('SIP CALCULATOR'!$E$6&gt;'Main Backend Calculation'!AM280,AM280+1,"")</f>
        <v/>
      </c>
      <c r="AN281" t="str">
        <f t="shared" si="141"/>
        <v/>
      </c>
      <c r="AO281" s="49" t="str">
        <f t="shared" si="138"/>
        <v/>
      </c>
      <c r="AP281" s="49" t="str">
        <f t="shared" si="139"/>
        <v/>
      </c>
      <c r="AQ281" s="66" t="str">
        <f>IF(AM281="","",('SIP CALCULATOR'!$E$7/12)*100)</f>
        <v/>
      </c>
      <c r="AR281" s="62" t="str">
        <f>IF(AM281="","",ROUND(IF(((AM281-1)/12)=0,'SIP CALCULATOR'!$E$4,IF(INT(((AM281-1)/12))-((AM281-1)/12)=0,AR280+('SIP CALCULATOR'!$E$5/100)*AR280,AR280)),2))</f>
        <v/>
      </c>
      <c r="AS281" t="e">
        <f t="shared" si="140"/>
        <v>#VALUE!</v>
      </c>
      <c r="AY281">
        <f t="shared" si="146"/>
        <v>274</v>
      </c>
      <c r="AZ281">
        <f t="shared" si="147"/>
        <v>0</v>
      </c>
      <c r="BA281">
        <f t="shared" si="129"/>
        <v>274</v>
      </c>
      <c r="BB281" s="110">
        <f t="shared" si="153"/>
        <v>-12685165781.711695</v>
      </c>
      <c r="BC281">
        <f>$BB$8*'SIP CALCULATOR'!$E$48/100</f>
        <v>13148944.405985834</v>
      </c>
      <c r="BD281" s="110">
        <f t="shared" si="154"/>
        <v>-105819289.38431402</v>
      </c>
      <c r="BF281" s="110">
        <f t="shared" si="149"/>
        <v>-9310897784.9783821</v>
      </c>
      <c r="BG281" t="str">
        <f t="shared" si="150"/>
        <v>-</v>
      </c>
      <c r="BI281" t="str">
        <f t="shared" si="148"/>
        <v>-</v>
      </c>
      <c r="BL281">
        <f t="shared" si="142"/>
        <v>278</v>
      </c>
      <c r="BM281" s="110">
        <f t="shared" si="143"/>
        <v>67958181.276027307</v>
      </c>
      <c r="BO281">
        <f>('SIP CALCULATOR'!$D$32/12)/100</f>
        <v>5.0000000000000001E-3</v>
      </c>
      <c r="BP281">
        <f t="shared" si="144"/>
        <v>944618.71973677957</v>
      </c>
      <c r="BQ281" s="110">
        <f t="shared" si="145"/>
        <v>68902799.995764092</v>
      </c>
    </row>
    <row r="282" spans="12:69" x14ac:dyDescent="0.3">
      <c r="L282">
        <v>336</v>
      </c>
      <c r="N282">
        <f t="shared" si="135"/>
        <v>281</v>
      </c>
      <c r="O282" s="48">
        <f t="shared" si="155"/>
        <v>1.2687207766535346E+17</v>
      </c>
      <c r="P282" s="3">
        <f t="shared" si="156"/>
        <v>9414317882700000</v>
      </c>
      <c r="Q282">
        <f t="shared" si="136"/>
        <v>1.035574967091E+17</v>
      </c>
      <c r="AD282" s="50">
        <f>$M$2*(((1+'Main Backend Calculation'!$M$4)^('Main Backend Calculation'!AH282)-1)/'Main Backend Calculation'!$M$4)*(1+$M$4)</f>
        <v>916827506.50310123</v>
      </c>
      <c r="AF282">
        <f t="shared" si="157"/>
        <v>1.9061176601095078E+17</v>
      </c>
      <c r="AH282">
        <f t="shared" si="137"/>
        <v>281</v>
      </c>
      <c r="AI282" s="60">
        <f t="shared" si="134"/>
        <v>1.906117669277783E+17</v>
      </c>
      <c r="AK282">
        <v>324</v>
      </c>
      <c r="AM282" s="36" t="str">
        <f>IF('SIP CALCULATOR'!$E$6&gt;'Main Backend Calculation'!AM281,AM281+1,"")</f>
        <v/>
      </c>
      <c r="AN282" t="str">
        <f t="shared" si="141"/>
        <v/>
      </c>
      <c r="AO282" s="49" t="str">
        <f t="shared" si="138"/>
        <v/>
      </c>
      <c r="AP282" s="49" t="str">
        <f t="shared" si="139"/>
        <v/>
      </c>
      <c r="AQ282" s="66" t="str">
        <f>IF(AM282="","",('SIP CALCULATOR'!$E$7/12)*100)</f>
        <v/>
      </c>
      <c r="AR282" s="62" t="str">
        <f>IF(AM282="","",ROUND(IF(((AM282-1)/12)=0,'SIP CALCULATOR'!$E$4,IF(INT(((AM282-1)/12))-((AM282-1)/12)=0,AR281+('SIP CALCULATOR'!$E$5/100)*AR281,AR281)),2))</f>
        <v/>
      </c>
      <c r="AS282" t="e">
        <f t="shared" si="140"/>
        <v>#VALUE!</v>
      </c>
      <c r="AY282">
        <f t="shared" si="146"/>
        <v>275</v>
      </c>
      <c r="AZ282">
        <f t="shared" si="147"/>
        <v>0</v>
      </c>
      <c r="BA282">
        <f t="shared" si="129"/>
        <v>275</v>
      </c>
      <c r="BB282" s="110">
        <f t="shared" si="153"/>
        <v>-12804134015.501995</v>
      </c>
      <c r="BC282">
        <f>$BB$8*'SIP CALCULATOR'!$E$48/100</f>
        <v>13148944.405985834</v>
      </c>
      <c r="BD282" s="110">
        <f t="shared" si="154"/>
        <v>-106810691.33256653</v>
      </c>
      <c r="BF282" s="110">
        <f t="shared" si="149"/>
        <v>-9417708476.3109493</v>
      </c>
      <c r="BG282" t="str">
        <f t="shared" si="150"/>
        <v>-</v>
      </c>
      <c r="BI282" t="str">
        <f t="shared" si="148"/>
        <v>-</v>
      </c>
      <c r="BL282">
        <f t="shared" si="142"/>
        <v>279</v>
      </c>
      <c r="BM282" s="110">
        <f t="shared" si="143"/>
        <v>68902799.995764092</v>
      </c>
      <c r="BO282">
        <f>('SIP CALCULATOR'!$D$32/12)/100</f>
        <v>5.0000000000000001E-3</v>
      </c>
      <c r="BP282">
        <f t="shared" si="144"/>
        <v>961194.05994090904</v>
      </c>
      <c r="BQ282" s="110">
        <f t="shared" si="145"/>
        <v>69863994.055704996</v>
      </c>
    </row>
    <row r="283" spans="12:69" x14ac:dyDescent="0.3">
      <c r="L283">
        <v>348</v>
      </c>
      <c r="N283">
        <f t="shared" si="135"/>
        <v>282</v>
      </c>
      <c r="O283" s="48">
        <f t="shared" si="155"/>
        <v>1.386165589986609E+17</v>
      </c>
      <c r="P283" s="3">
        <f t="shared" si="156"/>
        <v>9414317882700000</v>
      </c>
      <c r="Q283">
        <f t="shared" si="136"/>
        <v>1.129718145918E+17</v>
      </c>
      <c r="AD283" s="50">
        <f>$M$2*(((1+'Main Backend Calculation'!$M$4)^('Main Backend Calculation'!AH283)-1)/'Main Backend Calculation'!$M$4)*(1+$M$4)</f>
        <v>933768020.20656395</v>
      </c>
      <c r="AF283">
        <f t="shared" si="157"/>
        <v>1.9061176601095078E+17</v>
      </c>
      <c r="AH283">
        <f t="shared" si="137"/>
        <v>282</v>
      </c>
      <c r="AI283" s="60">
        <f t="shared" si="134"/>
        <v>1.9061176694471882E+17</v>
      </c>
      <c r="AK283">
        <v>336</v>
      </c>
      <c r="AM283" s="36" t="str">
        <f>IF('SIP CALCULATOR'!$E$6&gt;'Main Backend Calculation'!AM282,AM282+1,"")</f>
        <v/>
      </c>
      <c r="AN283" t="str">
        <f t="shared" si="141"/>
        <v/>
      </c>
      <c r="AO283" s="49" t="str">
        <f t="shared" si="138"/>
        <v/>
      </c>
      <c r="AP283" s="49" t="str">
        <f t="shared" si="139"/>
        <v/>
      </c>
      <c r="AQ283" s="66" t="str">
        <f>IF(AM283="","",('SIP CALCULATOR'!$E$7/12)*100)</f>
        <v/>
      </c>
      <c r="AR283" s="62" t="str">
        <f>IF(AM283="","",ROUND(IF(((AM283-1)/12)=0,'SIP CALCULATOR'!$E$4,IF(INT(((AM283-1)/12))-((AM283-1)/12)=0,AR282+('SIP CALCULATOR'!$E$5/100)*AR282,AR282)),2))</f>
        <v/>
      </c>
      <c r="AS283" t="e">
        <f t="shared" si="140"/>
        <v>#VALUE!</v>
      </c>
      <c r="AY283">
        <f t="shared" si="146"/>
        <v>276</v>
      </c>
      <c r="AZ283">
        <f t="shared" si="147"/>
        <v>0</v>
      </c>
      <c r="BA283">
        <f t="shared" si="129"/>
        <v>276</v>
      </c>
      <c r="BB283" s="110">
        <f t="shared" si="153"/>
        <v>-12924093651.240549</v>
      </c>
      <c r="BC283">
        <f>$BB$8*'SIP CALCULATOR'!$E$48/100</f>
        <v>13148944.405985834</v>
      </c>
      <c r="BD283" s="110">
        <f t="shared" si="154"/>
        <v>-107810354.96372114</v>
      </c>
      <c r="BF283" s="110">
        <f t="shared" si="149"/>
        <v>-9525518831.2746696</v>
      </c>
      <c r="BG283" t="str">
        <f t="shared" si="150"/>
        <v>-</v>
      </c>
      <c r="BI283" t="str">
        <f t="shared" si="148"/>
        <v>-</v>
      </c>
      <c r="BL283">
        <f t="shared" si="142"/>
        <v>280</v>
      </c>
      <c r="BM283" s="110">
        <f t="shared" si="143"/>
        <v>69863994.055704996</v>
      </c>
      <c r="BO283">
        <f>('SIP CALCULATOR'!$D$32/12)/100</f>
        <v>5.0000000000000001E-3</v>
      </c>
      <c r="BP283">
        <f t="shared" si="144"/>
        <v>978095.91677986993</v>
      </c>
      <c r="BQ283" s="110">
        <f t="shared" si="145"/>
        <v>70842089.972484872</v>
      </c>
    </row>
    <row r="284" spans="12:69" x14ac:dyDescent="0.3">
      <c r="L284">
        <v>360</v>
      </c>
      <c r="N284">
        <f t="shared" si="135"/>
        <v>283</v>
      </c>
      <c r="O284" s="48">
        <f t="shared" si="155"/>
        <v>1.5057674233395968E+17</v>
      </c>
      <c r="P284" s="3">
        <f t="shared" si="156"/>
        <v>9414317882700000</v>
      </c>
      <c r="Q284">
        <f t="shared" si="136"/>
        <v>1.223861324745E+17</v>
      </c>
      <c r="AD284" s="50">
        <f>$M$2*(((1+'Main Backend Calculation'!$M$4)^('Main Backend Calculation'!AH284)-1)/'Main Backend Calculation'!$M$4)*(1+$M$4)</f>
        <v>951019667.50689602</v>
      </c>
      <c r="AF284">
        <f t="shared" si="157"/>
        <v>1.9061176601095078E+17</v>
      </c>
      <c r="AH284">
        <f t="shared" si="137"/>
        <v>283</v>
      </c>
      <c r="AI284" s="60">
        <f t="shared" si="134"/>
        <v>1.9061176696197046E+17</v>
      </c>
      <c r="AK284">
        <v>348</v>
      </c>
      <c r="AM284" s="36" t="str">
        <f>IF('SIP CALCULATOR'!$E$6&gt;'Main Backend Calculation'!AM283,AM283+1,"")</f>
        <v/>
      </c>
      <c r="AN284" t="str">
        <f t="shared" si="141"/>
        <v/>
      </c>
      <c r="AO284" s="49" t="str">
        <f t="shared" si="138"/>
        <v/>
      </c>
      <c r="AP284" s="49" t="str">
        <f t="shared" si="139"/>
        <v/>
      </c>
      <c r="AQ284" s="66" t="str">
        <f>IF(AM284="","",('SIP CALCULATOR'!$E$7/12)*100)</f>
        <v/>
      </c>
      <c r="AR284" s="62" t="str">
        <f>IF(AM284="","",ROUND(IF(((AM284-1)/12)=0,'SIP CALCULATOR'!$E$4,IF(INT(((AM284-1)/12))-((AM284-1)/12)=0,AR283+('SIP CALCULATOR'!$E$5/100)*AR283,AR283)),2))</f>
        <v/>
      </c>
      <c r="AS284" t="e">
        <f t="shared" si="140"/>
        <v>#VALUE!</v>
      </c>
      <c r="AY284">
        <f t="shared" si="146"/>
        <v>277</v>
      </c>
      <c r="AZ284">
        <f t="shared" si="147"/>
        <v>0</v>
      </c>
      <c r="BA284">
        <f t="shared" si="129"/>
        <v>277</v>
      </c>
      <c r="BB284" s="110">
        <f t="shared" si="153"/>
        <v>-13045052950.610256</v>
      </c>
      <c r="BC284">
        <f>$BB$8*'SIP CALCULATOR'!$E$48/100</f>
        <v>13148944.405985834</v>
      </c>
      <c r="BD284" s="110">
        <f t="shared" si="154"/>
        <v>-108818349.12513536</v>
      </c>
      <c r="BF284" s="110">
        <f t="shared" si="149"/>
        <v>-9634337180.3998051</v>
      </c>
      <c r="BG284" t="str">
        <f t="shared" si="150"/>
        <v>-</v>
      </c>
      <c r="BI284" t="str">
        <f t="shared" si="148"/>
        <v>-</v>
      </c>
      <c r="BL284">
        <f t="shared" si="142"/>
        <v>281</v>
      </c>
      <c r="BM284" s="110">
        <f t="shared" si="143"/>
        <v>70842089.972484872</v>
      </c>
      <c r="BO284">
        <f>('SIP CALCULATOR'!$D$32/12)/100</f>
        <v>5.0000000000000001E-3</v>
      </c>
      <c r="BP284">
        <f t="shared" si="144"/>
        <v>995331.36411341233</v>
      </c>
      <c r="BQ284" s="110">
        <f t="shared" si="145"/>
        <v>71837421.336598277</v>
      </c>
    </row>
    <row r="285" spans="12:69" x14ac:dyDescent="0.3">
      <c r="L285">
        <v>372</v>
      </c>
      <c r="N285">
        <f t="shared" si="135"/>
        <v>284</v>
      </c>
      <c r="O285" s="48">
        <f t="shared" si="155"/>
        <v>1.6275658930670582E+17</v>
      </c>
      <c r="P285" s="3">
        <f t="shared" si="156"/>
        <v>9414317882700000</v>
      </c>
      <c r="Q285">
        <f t="shared" si="136"/>
        <v>1.318004503572E+17</v>
      </c>
      <c r="AD285" s="50">
        <f>$M$2*(((1+'Main Backend Calculation'!$M$4)^('Main Backend Calculation'!AH285)-1)/'Main Backend Calculation'!$M$4)*(1+$M$4)</f>
        <v>968588162.75944662</v>
      </c>
      <c r="AF285">
        <f t="shared" si="157"/>
        <v>1.9061176601095078E+17</v>
      </c>
      <c r="AH285">
        <f t="shared" si="137"/>
        <v>284</v>
      </c>
      <c r="AI285" s="60">
        <f t="shared" si="134"/>
        <v>1.9061176697953894E+17</v>
      </c>
      <c r="AK285">
        <v>360</v>
      </c>
      <c r="AM285" s="36" t="str">
        <f>IF('SIP CALCULATOR'!$E$6&gt;'Main Backend Calculation'!AM284,AM284+1,"")</f>
        <v/>
      </c>
      <c r="AN285" t="str">
        <f t="shared" si="141"/>
        <v/>
      </c>
      <c r="AO285" s="49" t="str">
        <f t="shared" si="138"/>
        <v/>
      </c>
      <c r="AP285" s="49" t="str">
        <f t="shared" si="139"/>
        <v/>
      </c>
      <c r="AQ285" s="66" t="str">
        <f>IF(AM285="","",('SIP CALCULATOR'!$E$7/12)*100)</f>
        <v/>
      </c>
      <c r="AR285" s="62" t="str">
        <f>IF(AM285="","",ROUND(IF(((AM285-1)/12)=0,'SIP CALCULATOR'!$E$4,IF(INT(((AM285-1)/12))-((AM285-1)/12)=0,AR284+('SIP CALCULATOR'!$E$5/100)*AR284,AR284)),2))</f>
        <v/>
      </c>
      <c r="AS285" t="e">
        <f t="shared" si="140"/>
        <v>#VALUE!</v>
      </c>
      <c r="AY285">
        <f t="shared" si="146"/>
        <v>278</v>
      </c>
      <c r="AZ285">
        <f t="shared" si="147"/>
        <v>0</v>
      </c>
      <c r="BA285">
        <f t="shared" si="129"/>
        <v>278</v>
      </c>
      <c r="BB285" s="110">
        <f t="shared" si="153"/>
        <v>-13167020244.141378</v>
      </c>
      <c r="BC285">
        <f>$BB$8*'SIP CALCULATOR'!$E$48/100</f>
        <v>13148944.405985834</v>
      </c>
      <c r="BD285" s="110">
        <f t="shared" si="154"/>
        <v>-109834743.23789471</v>
      </c>
      <c r="BF285" s="110">
        <f t="shared" si="149"/>
        <v>-9744171923.6376991</v>
      </c>
      <c r="BG285" t="str">
        <f t="shared" si="150"/>
        <v>-</v>
      </c>
      <c r="BI285" t="str">
        <f t="shared" si="148"/>
        <v>-</v>
      </c>
      <c r="BL285">
        <f t="shared" si="142"/>
        <v>282</v>
      </c>
      <c r="BM285" s="110">
        <f t="shared" si="143"/>
        <v>71837421.336598277</v>
      </c>
      <c r="BO285">
        <f>('SIP CALCULATOR'!$D$32/12)/100</f>
        <v>5.0000000000000001E-3</v>
      </c>
      <c r="BP285">
        <f t="shared" si="144"/>
        <v>1012907.6408460357</v>
      </c>
      <c r="BQ285" s="110">
        <f t="shared" si="145"/>
        <v>72850328.977444306</v>
      </c>
    </row>
    <row r="286" spans="12:69" x14ac:dyDescent="0.3">
      <c r="L286">
        <v>384</v>
      </c>
      <c r="N286">
        <f t="shared" si="135"/>
        <v>285</v>
      </c>
      <c r="O286" s="48">
        <f t="shared" si="155"/>
        <v>1.7516013431271619E+17</v>
      </c>
      <c r="P286" s="3">
        <f t="shared" si="156"/>
        <v>9414317882700000</v>
      </c>
      <c r="Q286">
        <f t="shared" si="136"/>
        <v>1.412147682399E+17</v>
      </c>
      <c r="AD286" s="50">
        <f>$M$2*(((1+'Main Backend Calculation'!$M$4)^('Main Backend Calculation'!AH286)-1)/'Main Backend Calculation'!$M$4)*(1+$M$4)</f>
        <v>986479325.27080631</v>
      </c>
      <c r="AF286">
        <f t="shared" si="157"/>
        <v>1.9061176601095078E+17</v>
      </c>
      <c r="AH286">
        <f t="shared" si="137"/>
        <v>285</v>
      </c>
      <c r="AI286" s="60">
        <f t="shared" si="134"/>
        <v>1.9061176699743011E+17</v>
      </c>
      <c r="AK286">
        <v>372</v>
      </c>
      <c r="AM286" s="36" t="str">
        <f>IF('SIP CALCULATOR'!$E$6&gt;'Main Backend Calculation'!AM285,AM285+1,"")</f>
        <v/>
      </c>
      <c r="AN286" t="str">
        <f t="shared" si="141"/>
        <v/>
      </c>
      <c r="AO286" s="49" t="str">
        <f t="shared" si="138"/>
        <v/>
      </c>
      <c r="AP286" s="49" t="str">
        <f t="shared" si="139"/>
        <v/>
      </c>
      <c r="AQ286" s="66" t="str">
        <f>IF(AM286="","",('SIP CALCULATOR'!$E$7/12)*100)</f>
        <v/>
      </c>
      <c r="AR286" s="62" t="str">
        <f>IF(AM286="","",ROUND(IF(((AM286-1)/12)=0,'SIP CALCULATOR'!$E$4,IF(INT(((AM286-1)/12))-((AM286-1)/12)=0,AR285+('SIP CALCULATOR'!$E$5/100)*AR285,AR285)),2))</f>
        <v/>
      </c>
      <c r="AS286" t="e">
        <f t="shared" si="140"/>
        <v>#VALUE!</v>
      </c>
      <c r="AY286">
        <f t="shared" si="146"/>
        <v>279</v>
      </c>
      <c r="AZ286">
        <f t="shared" si="147"/>
        <v>0</v>
      </c>
      <c r="BA286">
        <f t="shared" si="129"/>
        <v>279</v>
      </c>
      <c r="BB286" s="110">
        <f t="shared" si="153"/>
        <v>-13290003931.785259</v>
      </c>
      <c r="BC286">
        <f>$BB$8*'SIP CALCULATOR'!$E$48/100</f>
        <v>13148944.405985834</v>
      </c>
      <c r="BD286" s="110">
        <f t="shared" si="154"/>
        <v>-110859607.30159372</v>
      </c>
      <c r="BF286" s="110">
        <f t="shared" si="149"/>
        <v>-9855031530.9392929</v>
      </c>
      <c r="BG286" t="str">
        <f t="shared" si="150"/>
        <v>-</v>
      </c>
      <c r="BI286" t="str">
        <f t="shared" si="148"/>
        <v>-</v>
      </c>
      <c r="BL286">
        <f t="shared" si="142"/>
        <v>283</v>
      </c>
      <c r="BM286" s="110">
        <f t="shared" si="143"/>
        <v>72850328.977444306</v>
      </c>
      <c r="BO286">
        <f>('SIP CALCULATOR'!$D$32/12)/100</f>
        <v>5.0000000000000001E-3</v>
      </c>
      <c r="BP286">
        <f t="shared" si="144"/>
        <v>1030832.1550308369</v>
      </c>
      <c r="BQ286" s="110">
        <f t="shared" si="145"/>
        <v>73881161.132475138</v>
      </c>
    </row>
    <row r="287" spans="12:69" x14ac:dyDescent="0.3">
      <c r="L287">
        <v>396</v>
      </c>
      <c r="N287">
        <f t="shared" si="135"/>
        <v>286</v>
      </c>
      <c r="O287" s="48">
        <f t="shared" si="155"/>
        <v>1.8779148584450288E+17</v>
      </c>
      <c r="P287" s="3">
        <f t="shared" si="156"/>
        <v>9414317882700000</v>
      </c>
      <c r="Q287">
        <f t="shared" si="136"/>
        <v>1.506290861226E+17</v>
      </c>
      <c r="AD287" s="50">
        <f>$M$2*(((1+'Main Backend Calculation'!$M$4)^('Main Backend Calculation'!AH287)-1)/'Main Backend Calculation'!$M$4)*(1+$M$4)</f>
        <v>1004699081.2263659</v>
      </c>
      <c r="AF287">
        <f t="shared" si="157"/>
        <v>1.9061176601095078E+17</v>
      </c>
      <c r="AH287">
        <f t="shared" si="137"/>
        <v>286</v>
      </c>
      <c r="AI287" s="60">
        <f t="shared" si="134"/>
        <v>1.9061176701564986E+17</v>
      </c>
      <c r="AK287">
        <v>384</v>
      </c>
      <c r="AM287" s="36" t="str">
        <f>IF('SIP CALCULATOR'!$E$6&gt;'Main Backend Calculation'!AM286,AM286+1,"")</f>
        <v/>
      </c>
      <c r="AN287" t="str">
        <f t="shared" si="141"/>
        <v/>
      </c>
      <c r="AO287" s="49" t="str">
        <f t="shared" si="138"/>
        <v/>
      </c>
      <c r="AP287" s="49" t="str">
        <f t="shared" si="139"/>
        <v/>
      </c>
      <c r="AQ287" s="66" t="str">
        <f>IF(AM287="","",('SIP CALCULATOR'!$E$7/12)*100)</f>
        <v/>
      </c>
      <c r="AR287" s="62" t="str">
        <f>IF(AM287="","",ROUND(IF(((AM287-1)/12)=0,'SIP CALCULATOR'!$E$4,IF(INT(((AM287-1)/12))-((AM287-1)/12)=0,AR286+('SIP CALCULATOR'!$E$5/100)*AR286,AR286)),2))</f>
        <v/>
      </c>
      <c r="AS287" t="e">
        <f t="shared" si="140"/>
        <v>#VALUE!</v>
      </c>
      <c r="AY287">
        <f t="shared" si="146"/>
        <v>280</v>
      </c>
      <c r="AZ287">
        <f t="shared" si="147"/>
        <v>0</v>
      </c>
      <c r="BA287">
        <f t="shared" si="129"/>
        <v>280</v>
      </c>
      <c r="BB287" s="110">
        <f t="shared" si="153"/>
        <v>-13414012483.49284</v>
      </c>
      <c r="BC287">
        <f>$BB$8*'SIP CALCULATOR'!$E$48/100</f>
        <v>13148944.405985834</v>
      </c>
      <c r="BD287" s="110">
        <f t="shared" si="154"/>
        <v>-111893011.8991569</v>
      </c>
      <c r="BF287" s="110">
        <f t="shared" si="149"/>
        <v>-9966924542.8384495</v>
      </c>
      <c r="BG287" t="str">
        <f t="shared" si="150"/>
        <v>-</v>
      </c>
      <c r="BI287" t="str">
        <f t="shared" si="148"/>
        <v>-</v>
      </c>
      <c r="BL287">
        <f t="shared" si="142"/>
        <v>284</v>
      </c>
      <c r="BM287" s="110">
        <f t="shared" si="143"/>
        <v>73881161.132475138</v>
      </c>
      <c r="BO287">
        <f>('SIP CALCULATOR'!$D$32/12)/100</f>
        <v>5.0000000000000001E-3</v>
      </c>
      <c r="BP287">
        <f t="shared" si="144"/>
        <v>1049112.488081147</v>
      </c>
      <c r="BQ287" s="110">
        <f t="shared" si="145"/>
        <v>74930273.62055628</v>
      </c>
    </row>
    <row r="288" spans="12:69" x14ac:dyDescent="0.3">
      <c r="L288">
        <v>408</v>
      </c>
      <c r="N288">
        <f t="shared" si="135"/>
        <v>287</v>
      </c>
      <c r="O288" s="48">
        <f t="shared" si="155"/>
        <v>2.0065482785215123E+17</v>
      </c>
      <c r="P288" s="3">
        <f t="shared" si="156"/>
        <v>9414317882700000</v>
      </c>
      <c r="Q288">
        <f t="shared" si="136"/>
        <v>1.600434040053E+17</v>
      </c>
      <c r="AD288" s="50">
        <f>$M$2*(((1+'Main Backend Calculation'!$M$4)^('Main Backend Calculation'!AH288)-1)/'Main Backend Calculation'!$M$4)*(1+$M$4)</f>
        <v>1023253465.6532789</v>
      </c>
      <c r="AF288">
        <f t="shared" si="157"/>
        <v>1.9061176601095078E+17</v>
      </c>
      <c r="AH288">
        <f t="shared" si="137"/>
        <v>287</v>
      </c>
      <c r="AI288" s="60">
        <f t="shared" si="134"/>
        <v>1.9061176703420426E+17</v>
      </c>
      <c r="AK288">
        <v>396</v>
      </c>
      <c r="AM288" s="36" t="str">
        <f>IF('SIP CALCULATOR'!$E$6&gt;'Main Backend Calculation'!AM287,AM287+1,"")</f>
        <v/>
      </c>
      <c r="AN288" t="str">
        <f t="shared" si="141"/>
        <v/>
      </c>
      <c r="AO288" s="49" t="str">
        <f t="shared" si="138"/>
        <v/>
      </c>
      <c r="AP288" s="49" t="str">
        <f t="shared" si="139"/>
        <v/>
      </c>
      <c r="AQ288" s="66" t="str">
        <f>IF(AM288="","",('SIP CALCULATOR'!$E$7/12)*100)</f>
        <v/>
      </c>
      <c r="AR288" s="62" t="str">
        <f>IF(AM288="","",ROUND(IF(((AM288-1)/12)=0,'SIP CALCULATOR'!$E$4,IF(INT(((AM288-1)/12))-((AM288-1)/12)=0,AR287+('SIP CALCULATOR'!$E$5/100)*AR287,AR287)),2))</f>
        <v/>
      </c>
      <c r="AS288" t="e">
        <f t="shared" si="140"/>
        <v>#VALUE!</v>
      </c>
      <c r="AY288">
        <f t="shared" si="146"/>
        <v>281</v>
      </c>
      <c r="AZ288">
        <f t="shared" si="147"/>
        <v>0</v>
      </c>
      <c r="BA288">
        <f t="shared" si="129"/>
        <v>281</v>
      </c>
      <c r="BB288" s="110">
        <f t="shared" si="153"/>
        <v>-13539054439.797983</v>
      </c>
      <c r="BC288">
        <f>$BB$8*'SIP CALCULATOR'!$E$48/100</f>
        <v>13148944.405985834</v>
      </c>
      <c r="BD288" s="110">
        <f t="shared" si="154"/>
        <v>-112935028.20169975</v>
      </c>
      <c r="BF288" s="110">
        <f t="shared" si="149"/>
        <v>-10079859571.04015</v>
      </c>
      <c r="BG288" t="str">
        <f t="shared" si="150"/>
        <v>-</v>
      </c>
      <c r="BI288" t="str">
        <f t="shared" si="148"/>
        <v>-</v>
      </c>
      <c r="BL288">
        <f t="shared" si="142"/>
        <v>285</v>
      </c>
      <c r="BM288" s="110">
        <f t="shared" si="143"/>
        <v>74930273.62055628</v>
      </c>
      <c r="BO288">
        <f>('SIP CALCULATOR'!$D$32/12)/100</f>
        <v>5.0000000000000001E-3</v>
      </c>
      <c r="BP288">
        <f t="shared" si="144"/>
        <v>1067756.3990929269</v>
      </c>
      <c r="BQ288" s="110">
        <f t="shared" si="145"/>
        <v>75998030.019649208</v>
      </c>
    </row>
    <row r="289" spans="12:69" x14ac:dyDescent="0.3">
      <c r="L289">
        <v>420</v>
      </c>
      <c r="N289">
        <f t="shared" si="135"/>
        <v>288</v>
      </c>
      <c r="O289" s="48">
        <f t="shared" si="155"/>
        <v>2.1375442112919197E+17</v>
      </c>
      <c r="P289" s="3">
        <f t="shared" si="156"/>
        <v>9414317882700000</v>
      </c>
      <c r="Q289">
        <f t="shared" si="136"/>
        <v>1.69457721888E+17</v>
      </c>
      <c r="AD289" s="50">
        <f>$M$2*(((1+'Main Backend Calculation'!$M$4)^('Main Backend Calculation'!AH289)-1)/'Main Backend Calculation'!$M$4)*(1+$M$4)</f>
        <v>1042148624.4194775</v>
      </c>
      <c r="AF289">
        <f t="shared" si="157"/>
        <v>1.9061176601095078E+17</v>
      </c>
      <c r="AH289">
        <f t="shared" si="137"/>
        <v>288</v>
      </c>
      <c r="AI289" s="60">
        <f t="shared" si="134"/>
        <v>1.9061176705309942E+17</v>
      </c>
      <c r="AK289">
        <v>408</v>
      </c>
      <c r="AM289" s="36" t="str">
        <f>IF('SIP CALCULATOR'!$E$6&gt;'Main Backend Calculation'!AM288,AM288+1,"")</f>
        <v/>
      </c>
      <c r="AN289" t="str">
        <f t="shared" si="141"/>
        <v/>
      </c>
      <c r="AO289" s="49" t="str">
        <f t="shared" si="138"/>
        <v/>
      </c>
      <c r="AP289" s="49" t="str">
        <f t="shared" si="139"/>
        <v/>
      </c>
      <c r="AQ289" s="66" t="str">
        <f>IF(AM289="","",('SIP CALCULATOR'!$E$7/12)*100)</f>
        <v/>
      </c>
      <c r="AR289" s="62" t="str">
        <f>IF(AM289="","",ROUND(IF(((AM289-1)/12)=0,'SIP CALCULATOR'!$E$4,IF(INT(((AM289-1)/12))-((AM289-1)/12)=0,AR288+('SIP CALCULATOR'!$E$5/100)*AR288,AR288)),2))</f>
        <v/>
      </c>
      <c r="AS289" t="e">
        <f t="shared" si="140"/>
        <v>#VALUE!</v>
      </c>
      <c r="AY289">
        <f t="shared" si="146"/>
        <v>282</v>
      </c>
      <c r="AZ289">
        <f t="shared" si="147"/>
        <v>0</v>
      </c>
      <c r="BA289">
        <f t="shared" si="129"/>
        <v>282</v>
      </c>
      <c r="BB289" s="110">
        <f t="shared" si="153"/>
        <v>-13665138412.40567</v>
      </c>
      <c r="BC289">
        <f>$BB$8*'SIP CALCULATOR'!$E$48/100</f>
        <v>13148944.405985834</v>
      </c>
      <c r="BD289" s="110">
        <f t="shared" si="154"/>
        <v>-113985727.97343048</v>
      </c>
      <c r="BF289" s="110">
        <f t="shared" si="149"/>
        <v>-10193845299.01358</v>
      </c>
      <c r="BG289" t="str">
        <f t="shared" si="150"/>
        <v>-</v>
      </c>
      <c r="BI289" t="str">
        <f t="shared" si="148"/>
        <v>-</v>
      </c>
      <c r="BL289">
        <f t="shared" si="142"/>
        <v>286</v>
      </c>
      <c r="BM289" s="110">
        <f t="shared" si="143"/>
        <v>75998030.019649208</v>
      </c>
      <c r="BO289">
        <f>('SIP CALCULATOR'!$D$32/12)/100</f>
        <v>5.0000000000000001E-3</v>
      </c>
      <c r="BP289">
        <f t="shared" si="144"/>
        <v>1086771.8292809837</v>
      </c>
      <c r="BQ289" s="110">
        <f t="shared" si="145"/>
        <v>77084801.848930195</v>
      </c>
    </row>
    <row r="290" spans="12:69" x14ac:dyDescent="0.3">
      <c r="L290">
        <v>432</v>
      </c>
      <c r="N290">
        <f t="shared" si="135"/>
        <v>289</v>
      </c>
      <c r="O290" s="48">
        <f t="shared" si="155"/>
        <v>2.4592324048932653E+17</v>
      </c>
      <c r="P290" s="3">
        <f>$P$289+($P$289*$M$5)</f>
        <v>2.82429536481E+16</v>
      </c>
      <c r="Q290">
        <f t="shared" si="136"/>
        <v>1.977006755361E+17</v>
      </c>
      <c r="AD290" s="50">
        <f>$M$2*(((1+'Main Backend Calculation'!$M$4)^('Main Backend Calculation'!AH290)-1)/'Main Backend Calculation'!$M$4)*(1+$M$4)</f>
        <v>1061390816.2693975</v>
      </c>
      <c r="AF290">
        <f>$AK$26*(((1+$M$4)^($AH$26)-1)/$AC$3)*(1+$AC$3)</f>
        <v>6.0151221133461491E+17</v>
      </c>
      <c r="AH290">
        <f t="shared" si="137"/>
        <v>289</v>
      </c>
      <c r="AI290" s="60">
        <f t="shared" si="134"/>
        <v>6.0151221239600576E+17</v>
      </c>
      <c r="AK290">
        <v>420</v>
      </c>
      <c r="AM290" s="36" t="str">
        <f>IF('SIP CALCULATOR'!$E$6&gt;'Main Backend Calculation'!AM289,AM289+1,"")</f>
        <v/>
      </c>
      <c r="AN290" t="str">
        <f t="shared" si="141"/>
        <v/>
      </c>
      <c r="AO290" s="49" t="str">
        <f t="shared" si="138"/>
        <v/>
      </c>
      <c r="AP290" s="49" t="str">
        <f t="shared" si="139"/>
        <v/>
      </c>
      <c r="AQ290" s="66" t="str">
        <f>IF(AM290="","",('SIP CALCULATOR'!$E$7/12)*100)</f>
        <v/>
      </c>
      <c r="AR290" s="62" t="str">
        <f>IF(AM290="","",ROUND(IF(((AM290-1)/12)=0,'SIP CALCULATOR'!$E$4,IF(INT(((AM290-1)/12))-((AM290-1)/12)=0,AR289+('SIP CALCULATOR'!$E$5/100)*AR289,AR289)),2))</f>
        <v/>
      </c>
      <c r="AS290" t="e">
        <f t="shared" si="140"/>
        <v>#VALUE!</v>
      </c>
      <c r="AY290">
        <f t="shared" si="146"/>
        <v>283</v>
      </c>
      <c r="AZ290">
        <f t="shared" si="147"/>
        <v>0</v>
      </c>
      <c r="BA290">
        <f t="shared" si="129"/>
        <v>283</v>
      </c>
      <c r="BB290" s="110">
        <f t="shared" si="153"/>
        <v>-13792273084.785088</v>
      </c>
      <c r="BC290">
        <f>$BB$8*'SIP CALCULATOR'!$E$48/100</f>
        <v>13148944.405985834</v>
      </c>
      <c r="BD290" s="110">
        <f t="shared" si="154"/>
        <v>-115045183.5765923</v>
      </c>
      <c r="BF290" s="110">
        <f t="shared" si="149"/>
        <v>-10308890482.590172</v>
      </c>
      <c r="BG290" t="str">
        <f t="shared" si="150"/>
        <v>-</v>
      </c>
      <c r="BI290" t="str">
        <f t="shared" si="148"/>
        <v>-</v>
      </c>
      <c r="BL290">
        <f t="shared" si="142"/>
        <v>287</v>
      </c>
      <c r="BM290" s="110">
        <f t="shared" si="143"/>
        <v>77084801.848930195</v>
      </c>
      <c r="BO290">
        <f>('SIP CALCULATOR'!$D$32/12)/100</f>
        <v>5.0000000000000001E-3</v>
      </c>
      <c r="BP290">
        <f t="shared" si="144"/>
        <v>1106166.9065321484</v>
      </c>
      <c r="BQ290" s="110">
        <f t="shared" si="145"/>
        <v>78190968.755462348</v>
      </c>
    </row>
    <row r="291" spans="12:69" x14ac:dyDescent="0.3">
      <c r="L291">
        <v>444</v>
      </c>
      <c r="N291">
        <f t="shared" si="135"/>
        <v>290</v>
      </c>
      <c r="O291" s="48">
        <f t="shared" si="155"/>
        <v>2.7868288021357536E+17</v>
      </c>
      <c r="P291" s="3">
        <f t="shared" ref="P291:P301" si="158">$P$289+($P$289*$M$5)</f>
        <v>2.82429536481E+16</v>
      </c>
      <c r="Q291">
        <f t="shared" si="136"/>
        <v>2.259436291842E+17</v>
      </c>
      <c r="AD291" s="50">
        <f>$M$2*(((1+'Main Backend Calculation'!$M$4)^('Main Backend Calculation'!AH291)-1)/'Main Backend Calculation'!$M$4)*(1+$M$4)</f>
        <v>1080986414.8971</v>
      </c>
      <c r="AF291">
        <f t="shared" ref="AF291:AF301" si="159">$AK$26*(((1+$M$4)^($AH$26)-1)/$AC$3)*(1+$AC$3)</f>
        <v>6.0151221133461491E+17</v>
      </c>
      <c r="AH291">
        <f t="shared" si="137"/>
        <v>290</v>
      </c>
      <c r="AI291" s="60">
        <f t="shared" si="134"/>
        <v>6.0151221241560128E+17</v>
      </c>
      <c r="AK291">
        <v>432</v>
      </c>
      <c r="AM291" s="36" t="str">
        <f>IF('SIP CALCULATOR'!$E$6&gt;'Main Backend Calculation'!AM290,AM290+1,"")</f>
        <v/>
      </c>
      <c r="AN291" t="str">
        <f t="shared" si="141"/>
        <v/>
      </c>
      <c r="AO291" s="49" t="str">
        <f t="shared" si="138"/>
        <v/>
      </c>
      <c r="AP291" s="49" t="str">
        <f t="shared" si="139"/>
        <v/>
      </c>
      <c r="AQ291" s="66" t="str">
        <f>IF(AM291="","",('SIP CALCULATOR'!$E$7/12)*100)</f>
        <v/>
      </c>
      <c r="AR291" s="62" t="str">
        <f>IF(AM291="","",ROUND(IF(((AM291-1)/12)=0,'SIP CALCULATOR'!$E$4,IF(INT(((AM291-1)/12))-((AM291-1)/12)=0,AR290+('SIP CALCULATOR'!$E$5/100)*AR290,AR290)),2))</f>
        <v/>
      </c>
      <c r="AS291" t="e">
        <f t="shared" si="140"/>
        <v>#VALUE!</v>
      </c>
      <c r="AY291">
        <f t="shared" si="146"/>
        <v>284</v>
      </c>
      <c r="AZ291">
        <f t="shared" si="147"/>
        <v>0</v>
      </c>
      <c r="BA291">
        <f t="shared" si="129"/>
        <v>284</v>
      </c>
      <c r="BB291" s="110">
        <f t="shared" si="153"/>
        <v>-13920467212.767666</v>
      </c>
      <c r="BC291">
        <f>$BB$8*'SIP CALCULATOR'!$E$48/100</f>
        <v>13148944.405985834</v>
      </c>
      <c r="BD291" s="110">
        <f t="shared" si="154"/>
        <v>-116113467.97644711</v>
      </c>
      <c r="BF291" s="110">
        <f t="shared" si="149"/>
        <v>-10425003950.56662</v>
      </c>
      <c r="BG291" t="str">
        <f t="shared" si="150"/>
        <v>-</v>
      </c>
      <c r="BI291" t="str">
        <f t="shared" si="148"/>
        <v>-</v>
      </c>
      <c r="BL291">
        <f t="shared" si="142"/>
        <v>288</v>
      </c>
      <c r="BM291" s="110">
        <f t="shared" si="143"/>
        <v>78190968.755462348</v>
      </c>
      <c r="BO291">
        <f>('SIP CALCULATOR'!$D$32/12)/100</f>
        <v>5.0000000000000001E-3</v>
      </c>
      <c r="BP291">
        <f t="shared" si="144"/>
        <v>1125949.9500786578</v>
      </c>
      <c r="BQ291" s="110">
        <f t="shared" si="145"/>
        <v>79316918.705541</v>
      </c>
    </row>
    <row r="292" spans="12:69" x14ac:dyDescent="0.3">
      <c r="L292">
        <v>456</v>
      </c>
      <c r="N292">
        <f t="shared" si="135"/>
        <v>291</v>
      </c>
      <c r="O292" s="48">
        <f t="shared" si="155"/>
        <v>3.1204419145251206E+17</v>
      </c>
      <c r="P292" s="3">
        <f t="shared" si="158"/>
        <v>2.82429536481E+16</v>
      </c>
      <c r="Q292">
        <f t="shared" si="136"/>
        <v>2.541865828323E+17</v>
      </c>
      <c r="AD292" s="50">
        <f>$M$2*(((1+'Main Backend Calculation'!$M$4)^('Main Backend Calculation'!AH292)-1)/'Main Backend Calculation'!$M$4)*(1+$M$4)</f>
        <v>1100941911.057461</v>
      </c>
      <c r="AF292">
        <f t="shared" si="159"/>
        <v>6.0151221133461491E+17</v>
      </c>
      <c r="AH292">
        <f t="shared" si="137"/>
        <v>291</v>
      </c>
      <c r="AI292" s="60">
        <f t="shared" si="134"/>
        <v>6.0151221243555686E+17</v>
      </c>
      <c r="AK292">
        <v>444</v>
      </c>
      <c r="AM292" s="36" t="str">
        <f>IF('SIP CALCULATOR'!$E$6&gt;'Main Backend Calculation'!AM291,AM291+1,"")</f>
        <v/>
      </c>
      <c r="AN292" t="str">
        <f t="shared" si="141"/>
        <v/>
      </c>
      <c r="AO292" s="49" t="str">
        <f t="shared" si="138"/>
        <v/>
      </c>
      <c r="AP292" s="49" t="str">
        <f t="shared" si="139"/>
        <v/>
      </c>
      <c r="AQ292" s="66" t="str">
        <f>IF(AM292="","",('SIP CALCULATOR'!$E$7/12)*100)</f>
        <v/>
      </c>
      <c r="AR292" s="62" t="str">
        <f>IF(AM292="","",ROUND(IF(((AM292-1)/12)=0,'SIP CALCULATOR'!$E$4,IF(INT(((AM292-1)/12))-((AM292-1)/12)=0,AR291+('SIP CALCULATOR'!$E$5/100)*AR291,AR291)),2))</f>
        <v/>
      </c>
      <c r="AS292" t="e">
        <f t="shared" si="140"/>
        <v>#VALUE!</v>
      </c>
      <c r="AY292">
        <f t="shared" si="146"/>
        <v>285</v>
      </c>
      <c r="AZ292">
        <f t="shared" si="147"/>
        <v>0</v>
      </c>
      <c r="BA292">
        <f t="shared" si="129"/>
        <v>285</v>
      </c>
      <c r="BB292" s="110">
        <f t="shared" si="153"/>
        <v>-14049729625.150101</v>
      </c>
      <c r="BC292">
        <f>$BB$8*'SIP CALCULATOR'!$E$48/100</f>
        <v>13148944.405985834</v>
      </c>
      <c r="BD292" s="110">
        <f t="shared" si="154"/>
        <v>-117190654.74630074</v>
      </c>
      <c r="BF292" s="110">
        <f t="shared" si="149"/>
        <v>-10542194605.312922</v>
      </c>
      <c r="BG292" t="str">
        <f t="shared" si="150"/>
        <v>-</v>
      </c>
      <c r="BI292" t="str">
        <f t="shared" si="148"/>
        <v>-</v>
      </c>
      <c r="BL292">
        <f t="shared" si="142"/>
        <v>289</v>
      </c>
      <c r="BM292" s="110">
        <f t="shared" si="143"/>
        <v>79316918.705541</v>
      </c>
      <c r="BO292">
        <f>('SIP CALCULATOR'!$D$32/12)/100</f>
        <v>5.0000000000000001E-3</v>
      </c>
      <c r="BP292">
        <f t="shared" si="144"/>
        <v>1146129.4752950675</v>
      </c>
      <c r="BQ292" s="110">
        <f t="shared" si="145"/>
        <v>80463048.180836067</v>
      </c>
    </row>
    <row r="293" spans="12:69" x14ac:dyDescent="0.3">
      <c r="L293">
        <v>468</v>
      </c>
      <c r="N293">
        <f t="shared" si="135"/>
        <v>292</v>
      </c>
      <c r="O293" s="48">
        <f t="shared" si="155"/>
        <v>3.4601822465158221E+17</v>
      </c>
      <c r="P293" s="3">
        <f t="shared" si="158"/>
        <v>2.82429536481E+16</v>
      </c>
      <c r="Q293">
        <f t="shared" si="136"/>
        <v>2.824295364804E+17</v>
      </c>
      <c r="AD293" s="50">
        <f>$M$2*(((1+'Main Backend Calculation'!$M$4)^('Main Backend Calculation'!AH293)-1)/'Main Backend Calculation'!$M$4)*(1+$M$4)</f>
        <v>1121263914.7161407</v>
      </c>
      <c r="AF293">
        <f t="shared" si="159"/>
        <v>6.0151221133461491E+17</v>
      </c>
      <c r="AH293">
        <f t="shared" si="137"/>
        <v>292</v>
      </c>
      <c r="AI293" s="60">
        <f t="shared" si="134"/>
        <v>6.0151221245587878E+17</v>
      </c>
      <c r="AK293">
        <v>456</v>
      </c>
      <c r="AM293" s="36" t="str">
        <f>IF('SIP CALCULATOR'!$E$6&gt;'Main Backend Calculation'!AM292,AM292+1,"")</f>
        <v/>
      </c>
      <c r="AN293" t="str">
        <f t="shared" si="141"/>
        <v/>
      </c>
      <c r="AO293" s="49" t="str">
        <f t="shared" si="138"/>
        <v/>
      </c>
      <c r="AP293" s="49" t="str">
        <f t="shared" si="139"/>
        <v/>
      </c>
      <c r="AQ293" s="66" t="str">
        <f>IF(AM293="","",('SIP CALCULATOR'!$E$7/12)*100)</f>
        <v/>
      </c>
      <c r="AR293" s="62" t="str">
        <f>IF(AM293="","",ROUND(IF(((AM293-1)/12)=0,'SIP CALCULATOR'!$E$4,IF(INT(((AM293-1)/12))-((AM293-1)/12)=0,AR292+('SIP CALCULATOR'!$E$5/100)*AR292,AR292)),2))</f>
        <v/>
      </c>
      <c r="AS293" t="e">
        <f t="shared" si="140"/>
        <v>#VALUE!</v>
      </c>
      <c r="AY293">
        <f t="shared" si="146"/>
        <v>286</v>
      </c>
      <c r="AZ293">
        <f t="shared" si="147"/>
        <v>0</v>
      </c>
      <c r="BA293">
        <f t="shared" si="129"/>
        <v>286</v>
      </c>
      <c r="BB293" s="110">
        <f t="shared" si="153"/>
        <v>-14180069224.302389</v>
      </c>
      <c r="BC293">
        <f>$BB$8*'SIP CALCULATOR'!$E$48/100</f>
        <v>13148944.405985834</v>
      </c>
      <c r="BD293" s="110">
        <f t="shared" si="154"/>
        <v>-118276818.0725698</v>
      </c>
      <c r="BF293" s="110">
        <f t="shared" si="149"/>
        <v>-10660471423.38549</v>
      </c>
      <c r="BG293" t="str">
        <f t="shared" si="150"/>
        <v>-</v>
      </c>
      <c r="BI293" t="str">
        <f t="shared" si="148"/>
        <v>-</v>
      </c>
      <c r="BL293">
        <f t="shared" si="142"/>
        <v>290</v>
      </c>
      <c r="BM293" s="110">
        <f t="shared" si="143"/>
        <v>80463048.180836067</v>
      </c>
      <c r="BO293">
        <f>('SIP CALCULATOR'!$D$32/12)/100</f>
        <v>5.0000000000000001E-3</v>
      </c>
      <c r="BP293">
        <f t="shared" si="144"/>
        <v>1166714.1986221231</v>
      </c>
      <c r="BQ293" s="110">
        <f t="shared" si="145"/>
        <v>81629762.379458189</v>
      </c>
    </row>
    <row r="294" spans="12:69" x14ac:dyDescent="0.3">
      <c r="L294">
        <v>480</v>
      </c>
      <c r="N294">
        <f t="shared" si="135"/>
        <v>293</v>
      </c>
      <c r="O294" s="48">
        <f t="shared" si="155"/>
        <v>3.8061623321140122E+17</v>
      </c>
      <c r="P294" s="3">
        <f t="shared" si="158"/>
        <v>2.82429536481E+16</v>
      </c>
      <c r="Q294">
        <f t="shared" si="136"/>
        <v>3.1067249012849997E+17</v>
      </c>
      <c r="AD294" s="50">
        <f>$M$2*(((1+'Main Backend Calculation'!$M$4)^('Main Backend Calculation'!AH294)-1)/'Main Backend Calculation'!$M$4)*(1+$M$4)</f>
        <v>1141959157.2390368</v>
      </c>
      <c r="AF294">
        <f t="shared" si="159"/>
        <v>6.0151221133461491E+17</v>
      </c>
      <c r="AH294">
        <f t="shared" si="137"/>
        <v>293</v>
      </c>
      <c r="AI294" s="60">
        <f t="shared" si="134"/>
        <v>6.0151221247657408E+17</v>
      </c>
      <c r="AK294">
        <v>468</v>
      </c>
      <c r="AM294" s="36" t="str">
        <f>IF('SIP CALCULATOR'!$E$6&gt;'Main Backend Calculation'!AM293,AM293+1,"")</f>
        <v/>
      </c>
      <c r="AN294" t="str">
        <f t="shared" si="141"/>
        <v/>
      </c>
      <c r="AO294" s="49" t="str">
        <f t="shared" si="138"/>
        <v/>
      </c>
      <c r="AP294" s="49" t="str">
        <f t="shared" si="139"/>
        <v/>
      </c>
      <c r="AQ294" s="66" t="str">
        <f>IF(AM294="","",('SIP CALCULATOR'!$E$7/12)*100)</f>
        <v/>
      </c>
      <c r="AR294" s="62" t="str">
        <f>IF(AM294="","",ROUND(IF(((AM294-1)/12)=0,'SIP CALCULATOR'!$E$4,IF(INT(((AM294-1)/12))-((AM294-1)/12)=0,AR293+('SIP CALCULATOR'!$E$5/100)*AR293,AR293)),2))</f>
        <v/>
      </c>
      <c r="AS294" t="e">
        <f t="shared" si="140"/>
        <v>#VALUE!</v>
      </c>
      <c r="AY294">
        <f t="shared" si="146"/>
        <v>287</v>
      </c>
      <c r="AZ294">
        <f t="shared" si="147"/>
        <v>0</v>
      </c>
      <c r="BA294">
        <f t="shared" si="129"/>
        <v>287</v>
      </c>
      <c r="BB294" s="110">
        <f t="shared" si="153"/>
        <v>-14311494986.780945</v>
      </c>
      <c r="BC294">
        <f>$BB$8*'SIP CALCULATOR'!$E$48/100</f>
        <v>13148944.405985834</v>
      </c>
      <c r="BD294" s="110">
        <f t="shared" si="154"/>
        <v>-119372032.75989111</v>
      </c>
      <c r="BF294" s="110">
        <f t="shared" si="149"/>
        <v>-10779843456.145382</v>
      </c>
      <c r="BG294" t="str">
        <f t="shared" si="150"/>
        <v>-</v>
      </c>
      <c r="BI294" t="str">
        <f t="shared" si="148"/>
        <v>-</v>
      </c>
      <c r="BL294">
        <f t="shared" si="142"/>
        <v>291</v>
      </c>
      <c r="BM294" s="110">
        <f t="shared" si="143"/>
        <v>81629762.379458189</v>
      </c>
      <c r="BO294">
        <f>('SIP CALCULATOR'!$D$32/12)/100</f>
        <v>5.0000000000000001E-3</v>
      </c>
      <c r="BP294">
        <f t="shared" si="144"/>
        <v>1187713.0426211166</v>
      </c>
      <c r="BQ294" s="110">
        <f t="shared" si="145"/>
        <v>82817475.42207931</v>
      </c>
    </row>
    <row r="295" spans="12:69" x14ac:dyDescent="0.3">
      <c r="L295">
        <v>492</v>
      </c>
      <c r="N295">
        <f t="shared" si="135"/>
        <v>294</v>
      </c>
      <c r="O295" s="48">
        <f t="shared" si="155"/>
        <v>4.1584967721527859E+17</v>
      </c>
      <c r="P295" s="3">
        <f t="shared" si="158"/>
        <v>2.82429536481E+16</v>
      </c>
      <c r="Q295">
        <f t="shared" si="136"/>
        <v>3.3891544377659994E+17</v>
      </c>
      <c r="AD295" s="50">
        <f>$M$2*(((1+'Main Backend Calculation'!$M$4)^('Main Backend Calculation'!AH295)-1)/'Main Backend Calculation'!$M$4)*(1+$M$4)</f>
        <v>1163034493.6219506</v>
      </c>
      <c r="AF295">
        <f t="shared" si="159"/>
        <v>6.0151221133461491E+17</v>
      </c>
      <c r="AH295">
        <f t="shared" si="137"/>
        <v>294</v>
      </c>
      <c r="AI295" s="60">
        <f t="shared" si="134"/>
        <v>6.0151221249764941E+17</v>
      </c>
      <c r="AK295">
        <v>480</v>
      </c>
      <c r="AM295" s="36" t="str">
        <f>IF('SIP CALCULATOR'!$E$6&gt;'Main Backend Calculation'!AM294,AM294+1,"")</f>
        <v/>
      </c>
      <c r="AN295" t="str">
        <f t="shared" si="141"/>
        <v/>
      </c>
      <c r="AO295" s="49" t="str">
        <f t="shared" si="138"/>
        <v/>
      </c>
      <c r="AP295" s="49" t="str">
        <f t="shared" si="139"/>
        <v/>
      </c>
      <c r="AQ295" s="66" t="str">
        <f>IF(AM295="","",('SIP CALCULATOR'!$E$7/12)*100)</f>
        <v/>
      </c>
      <c r="AR295" s="62" t="str">
        <f>IF(AM295="","",ROUND(IF(((AM295-1)/12)=0,'SIP CALCULATOR'!$E$4,IF(INT(((AM295-1)/12))-((AM295-1)/12)=0,AR294+('SIP CALCULATOR'!$E$5/100)*AR294,AR294)),2))</f>
        <v/>
      </c>
      <c r="AS295" t="e">
        <f t="shared" si="140"/>
        <v>#VALUE!</v>
      </c>
      <c r="AY295">
        <f t="shared" si="146"/>
        <v>288</v>
      </c>
      <c r="AZ295">
        <f t="shared" si="147"/>
        <v>0</v>
      </c>
      <c r="BA295">
        <f t="shared" si="129"/>
        <v>288</v>
      </c>
      <c r="BB295" s="110">
        <f t="shared" si="153"/>
        <v>-14444015963.946823</v>
      </c>
      <c r="BC295">
        <f>$BB$8*'SIP CALCULATOR'!$E$48/100</f>
        <v>13148944.405985834</v>
      </c>
      <c r="BD295" s="110">
        <f t="shared" si="154"/>
        <v>-120476374.23627342</v>
      </c>
      <c r="BF295" s="110">
        <f t="shared" si="149"/>
        <v>-10900319830.381655</v>
      </c>
      <c r="BG295" t="str">
        <f t="shared" si="150"/>
        <v>-</v>
      </c>
      <c r="BI295" t="str">
        <f t="shared" si="148"/>
        <v>-</v>
      </c>
      <c r="BL295">
        <f t="shared" si="142"/>
        <v>292</v>
      </c>
      <c r="BM295" s="110">
        <f t="shared" si="143"/>
        <v>82817475.42207931</v>
      </c>
      <c r="BO295">
        <f>('SIP CALCULATOR'!$D$32/12)/100</f>
        <v>5.0000000000000001E-3</v>
      </c>
      <c r="BP295">
        <f t="shared" si="144"/>
        <v>1209135.141162358</v>
      </c>
      <c r="BQ295" s="110">
        <f t="shared" si="145"/>
        <v>84026610.563241661</v>
      </c>
    </row>
    <row r="296" spans="12:69" x14ac:dyDescent="0.3">
      <c r="L296">
        <v>504</v>
      </c>
      <c r="N296">
        <f t="shared" si="135"/>
        <v>295</v>
      </c>
      <c r="O296" s="48">
        <f t="shared" si="155"/>
        <v>4.5173022722520256E+17</v>
      </c>
      <c r="P296" s="3">
        <f t="shared" si="158"/>
        <v>2.82429536481E+16</v>
      </c>
      <c r="Q296">
        <f t="shared" si="136"/>
        <v>3.671583974246999E+17</v>
      </c>
      <c r="AD296" s="50">
        <f>$M$2*(((1+'Main Backend Calculation'!$M$4)^('Main Backend Calculation'!AH296)-1)/'Main Backend Calculation'!$M$4)*(1+$M$4)</f>
        <v>1184496904.761205</v>
      </c>
      <c r="AF296">
        <f t="shared" si="159"/>
        <v>6.0151221133461491E+17</v>
      </c>
      <c r="AH296">
        <f t="shared" si="137"/>
        <v>295</v>
      </c>
      <c r="AI296" s="60">
        <f t="shared" si="134"/>
        <v>6.0151221251911181E+17</v>
      </c>
      <c r="AK296">
        <v>492</v>
      </c>
      <c r="AM296" s="36" t="str">
        <f>IF('SIP CALCULATOR'!$E$6&gt;'Main Backend Calculation'!AM295,AM295+1,"")</f>
        <v/>
      </c>
      <c r="AN296" t="str">
        <f t="shared" si="141"/>
        <v/>
      </c>
      <c r="AO296" s="49" t="str">
        <f t="shared" si="138"/>
        <v/>
      </c>
      <c r="AP296" s="49" t="str">
        <f t="shared" si="139"/>
        <v/>
      </c>
      <c r="AQ296" s="66" t="str">
        <f>IF(AM296="","",('SIP CALCULATOR'!$E$7/12)*100)</f>
        <v/>
      </c>
      <c r="AR296" s="62" t="str">
        <f>IF(AM296="","",ROUND(IF(((AM296-1)/12)=0,'SIP CALCULATOR'!$E$4,IF(INT(((AM296-1)/12))-((AM296-1)/12)=0,AR295+('SIP CALCULATOR'!$E$5/100)*AR295,AR295)),2))</f>
        <v/>
      </c>
      <c r="AS296" t="e">
        <f t="shared" si="140"/>
        <v>#VALUE!</v>
      </c>
      <c r="AY296">
        <f t="shared" si="146"/>
        <v>289</v>
      </c>
      <c r="AZ296">
        <f t="shared" si="147"/>
        <v>0</v>
      </c>
      <c r="BA296">
        <f t="shared" si="129"/>
        <v>289</v>
      </c>
      <c r="BB296" s="110">
        <f t="shared" si="153"/>
        <v>-14577641282.589083</v>
      </c>
      <c r="BC296">
        <f>$BB$8*'SIP CALCULATOR'!$E$48/100</f>
        <v>13148944.405985834</v>
      </c>
      <c r="BD296" s="110">
        <f t="shared" si="154"/>
        <v>-121589918.55829225</v>
      </c>
      <c r="BF296" s="110">
        <f t="shared" si="149"/>
        <v>-11021909748.939947</v>
      </c>
      <c r="BG296" t="str">
        <f t="shared" si="150"/>
        <v>-</v>
      </c>
      <c r="BI296" t="str">
        <f t="shared" si="148"/>
        <v>-</v>
      </c>
      <c r="BL296">
        <f t="shared" si="142"/>
        <v>293</v>
      </c>
      <c r="BM296" s="110">
        <f t="shared" si="143"/>
        <v>84026610.563241661</v>
      </c>
      <c r="BO296">
        <f>('SIP CALCULATOR'!$D$32/12)/100</f>
        <v>5.0000000000000001E-3</v>
      </c>
      <c r="BP296">
        <f t="shared" si="144"/>
        <v>1230989.8447514903</v>
      </c>
      <c r="BQ296" s="110">
        <f t="shared" si="145"/>
        <v>85257600.407993153</v>
      </c>
    </row>
    <row r="297" spans="12:69" x14ac:dyDescent="0.3">
      <c r="L297">
        <v>516</v>
      </c>
      <c r="N297">
        <f t="shared" si="135"/>
        <v>296</v>
      </c>
      <c r="O297" s="48">
        <f t="shared" si="155"/>
        <v>4.8826976814754253E+17</v>
      </c>
      <c r="P297" s="3">
        <f t="shared" si="158"/>
        <v>2.82429536481E+16</v>
      </c>
      <c r="Q297">
        <f t="shared" si="136"/>
        <v>3.9540135107279987E+17</v>
      </c>
      <c r="AD297" s="50">
        <f>$M$2*(((1+'Main Backend Calculation'!$M$4)^('Main Backend Calculation'!AH297)-1)/'Main Backend Calculation'!$M$4)*(1+$M$4)</f>
        <v>1206353499.7659628</v>
      </c>
      <c r="AF297">
        <f t="shared" si="159"/>
        <v>6.0151221133461491E+17</v>
      </c>
      <c r="AH297">
        <f t="shared" si="137"/>
        <v>296</v>
      </c>
      <c r="AI297" s="60">
        <f t="shared" si="134"/>
        <v>6.0151221254096845E+17</v>
      </c>
      <c r="AK297">
        <v>504</v>
      </c>
      <c r="AM297" s="36" t="str">
        <f>IF('SIP CALCULATOR'!$E$6&gt;'Main Backend Calculation'!AM296,AM296+1,"")</f>
        <v/>
      </c>
      <c r="AN297" t="str">
        <f t="shared" si="141"/>
        <v/>
      </c>
      <c r="AO297" s="49" t="str">
        <f t="shared" si="138"/>
        <v/>
      </c>
      <c r="AP297" s="49" t="str">
        <f t="shared" si="139"/>
        <v/>
      </c>
      <c r="AQ297" s="66" t="str">
        <f>IF(AM297="","",('SIP CALCULATOR'!$E$7/12)*100)</f>
        <v/>
      </c>
      <c r="AR297" s="62" t="str">
        <f>IF(AM297="","",ROUND(IF(((AM297-1)/12)=0,'SIP CALCULATOR'!$E$4,IF(INT(((AM297-1)/12))-((AM297-1)/12)=0,AR296+('SIP CALCULATOR'!$E$5/100)*AR296,AR296)),2))</f>
        <v/>
      </c>
      <c r="AS297" t="e">
        <f t="shared" si="140"/>
        <v>#VALUE!</v>
      </c>
      <c r="AY297">
        <f t="shared" si="146"/>
        <v>290</v>
      </c>
      <c r="AZ297">
        <f t="shared" si="147"/>
        <v>0</v>
      </c>
      <c r="BA297">
        <f t="shared" si="129"/>
        <v>290</v>
      </c>
      <c r="BB297" s="110">
        <f t="shared" si="153"/>
        <v>-14712380145.553362</v>
      </c>
      <c r="BC297">
        <f>$BB$8*'SIP CALCULATOR'!$E$48/100</f>
        <v>13148944.405985834</v>
      </c>
      <c r="BD297" s="110">
        <f t="shared" si="154"/>
        <v>-122712742.41632791</v>
      </c>
      <c r="BF297" s="110">
        <f t="shared" si="149"/>
        <v>-11144622491.356276</v>
      </c>
      <c r="BG297" t="str">
        <f t="shared" si="150"/>
        <v>-</v>
      </c>
      <c r="BI297" t="str">
        <f t="shared" si="148"/>
        <v>-</v>
      </c>
      <c r="BL297">
        <f t="shared" si="142"/>
        <v>294</v>
      </c>
      <c r="BM297" s="110">
        <f t="shared" si="143"/>
        <v>85257600.407993153</v>
      </c>
      <c r="BO297">
        <f>('SIP CALCULATOR'!$D$32/12)/100</f>
        <v>5.0000000000000001E-3</v>
      </c>
      <c r="BP297">
        <f t="shared" si="144"/>
        <v>1253286.7259974994</v>
      </c>
      <c r="BQ297" s="110">
        <f t="shared" si="145"/>
        <v>86510887.133990645</v>
      </c>
    </row>
    <row r="298" spans="12:69" x14ac:dyDescent="0.3">
      <c r="L298">
        <v>528</v>
      </c>
      <c r="N298">
        <f t="shared" si="135"/>
        <v>297</v>
      </c>
      <c r="O298" s="48">
        <f t="shared" si="155"/>
        <v>5.2548040316975053E+17</v>
      </c>
      <c r="P298" s="3">
        <f t="shared" si="158"/>
        <v>2.82429536481E+16</v>
      </c>
      <c r="Q298">
        <f t="shared" si="136"/>
        <v>4.2364430472089984E+17</v>
      </c>
      <c r="AD298" s="50">
        <f>$M$2*(((1+'Main Backend Calculation'!$M$4)^('Main Backend Calculation'!AH298)-1)/'Main Backend Calculation'!$M$4)*(1+$M$4)</f>
        <v>1228611518.3130162</v>
      </c>
      <c r="AF298">
        <f t="shared" si="159"/>
        <v>6.0151221133461491E+17</v>
      </c>
      <c r="AH298">
        <f t="shared" si="137"/>
        <v>297</v>
      </c>
      <c r="AI298" s="60">
        <f t="shared" si="134"/>
        <v>6.0151221256322637E+17</v>
      </c>
      <c r="AK298">
        <v>516</v>
      </c>
      <c r="AM298" s="36" t="str">
        <f>IF('SIP CALCULATOR'!$E$6&gt;'Main Backend Calculation'!AM297,AM297+1,"")</f>
        <v/>
      </c>
      <c r="AN298" t="str">
        <f t="shared" si="141"/>
        <v/>
      </c>
      <c r="AO298" s="49" t="str">
        <f t="shared" si="138"/>
        <v/>
      </c>
      <c r="AP298" s="49" t="str">
        <f t="shared" si="139"/>
        <v/>
      </c>
      <c r="AQ298" s="66" t="str">
        <f>IF(AM298="","",('SIP CALCULATOR'!$E$7/12)*100)</f>
        <v/>
      </c>
      <c r="AR298" s="62" t="str">
        <f>IF(AM298="","",ROUND(IF(((AM298-1)/12)=0,'SIP CALCULATOR'!$E$4,IF(INT(((AM298-1)/12))-((AM298-1)/12)=0,AR297+('SIP CALCULATOR'!$E$5/100)*AR297,AR297)),2))</f>
        <v/>
      </c>
      <c r="AS298" t="e">
        <f t="shared" si="140"/>
        <v>#VALUE!</v>
      </c>
      <c r="AY298">
        <f t="shared" si="146"/>
        <v>291</v>
      </c>
      <c r="AZ298">
        <f t="shared" si="147"/>
        <v>0</v>
      </c>
      <c r="BA298">
        <f t="shared" si="129"/>
        <v>291</v>
      </c>
      <c r="BB298" s="110">
        <f t="shared" si="153"/>
        <v>-14848241832.375677</v>
      </c>
      <c r="BC298">
        <f>$BB$8*'SIP CALCULATOR'!$E$48/100</f>
        <v>13148944.405985834</v>
      </c>
      <c r="BD298" s="110">
        <f t="shared" si="154"/>
        <v>-123844923.1398472</v>
      </c>
      <c r="BF298" s="110">
        <f t="shared" si="149"/>
        <v>-11268467414.496122</v>
      </c>
      <c r="BG298" t="str">
        <f t="shared" si="150"/>
        <v>-</v>
      </c>
      <c r="BI298" t="str">
        <f t="shared" si="148"/>
        <v>-</v>
      </c>
      <c r="BL298">
        <f t="shared" si="142"/>
        <v>295</v>
      </c>
      <c r="BM298" s="110">
        <f t="shared" si="143"/>
        <v>86510887.133990645</v>
      </c>
      <c r="BO298">
        <f>('SIP CALCULATOR'!$D$32/12)/100</f>
        <v>5.0000000000000001E-3</v>
      </c>
      <c r="BP298">
        <f t="shared" si="144"/>
        <v>1276035.5852263621</v>
      </c>
      <c r="BQ298" s="110">
        <f t="shared" si="145"/>
        <v>87786922.719217002</v>
      </c>
    </row>
    <row r="299" spans="12:69" x14ac:dyDescent="0.3">
      <c r="L299">
        <v>540</v>
      </c>
      <c r="N299">
        <f t="shared" si="135"/>
        <v>298</v>
      </c>
      <c r="O299" s="48">
        <f t="shared" si="155"/>
        <v>5.6337445776936422E+17</v>
      </c>
      <c r="P299" s="3">
        <f t="shared" si="158"/>
        <v>2.82429536481E+16</v>
      </c>
      <c r="Q299">
        <f t="shared" si="136"/>
        <v>4.5188725836899981E+17</v>
      </c>
      <c r="AD299" s="50">
        <f>$M$2*(((1+'Main Backend Calculation'!$M$4)^('Main Backend Calculation'!AH299)-1)/'Main Backend Calculation'!$M$4)*(1+$M$4)</f>
        <v>1251278333.0448227</v>
      </c>
      <c r="AF299">
        <f t="shared" si="159"/>
        <v>6.0151221133461491E+17</v>
      </c>
      <c r="AH299">
        <f t="shared" si="137"/>
        <v>298</v>
      </c>
      <c r="AI299" s="60">
        <f t="shared" si="134"/>
        <v>6.0151221258589325E+17</v>
      </c>
      <c r="AK299">
        <v>528</v>
      </c>
      <c r="AM299" s="36" t="str">
        <f>IF('SIP CALCULATOR'!$E$6&gt;'Main Backend Calculation'!AM298,AM298+1,"")</f>
        <v/>
      </c>
      <c r="AN299" t="str">
        <f t="shared" si="141"/>
        <v/>
      </c>
      <c r="AO299" s="49" t="str">
        <f t="shared" si="138"/>
        <v/>
      </c>
      <c r="AP299" s="49" t="str">
        <f t="shared" si="139"/>
        <v/>
      </c>
      <c r="AQ299" s="66" t="str">
        <f>IF(AM299="","",('SIP CALCULATOR'!$E$7/12)*100)</f>
        <v/>
      </c>
      <c r="AR299" s="62" t="str">
        <f>IF(AM299="","",ROUND(IF(((AM299-1)/12)=0,'SIP CALCULATOR'!$E$4,IF(INT(((AM299-1)/12))-((AM299-1)/12)=0,AR298+('SIP CALCULATOR'!$E$5/100)*AR298,AR298)),2))</f>
        <v/>
      </c>
      <c r="AS299" t="e">
        <f t="shared" si="140"/>
        <v>#VALUE!</v>
      </c>
      <c r="AY299">
        <f t="shared" si="146"/>
        <v>292</v>
      </c>
      <c r="AZ299">
        <f t="shared" si="147"/>
        <v>0</v>
      </c>
      <c r="BA299">
        <f t="shared" si="129"/>
        <v>292</v>
      </c>
      <c r="BB299" s="110">
        <f t="shared" si="153"/>
        <v>-14985235699.921511</v>
      </c>
      <c r="BC299">
        <f>$BB$8*'SIP CALCULATOR'!$E$48/100</f>
        <v>13148944.405985834</v>
      </c>
      <c r="BD299" s="110">
        <f t="shared" si="154"/>
        <v>-124986538.70272915</v>
      </c>
      <c r="BF299" s="110">
        <f t="shared" si="149"/>
        <v>-11393453953.198851</v>
      </c>
      <c r="BG299" t="str">
        <f t="shared" si="150"/>
        <v>-</v>
      </c>
      <c r="BI299" t="str">
        <f t="shared" si="148"/>
        <v>-</v>
      </c>
      <c r="BL299">
        <f t="shared" si="142"/>
        <v>296</v>
      </c>
      <c r="BM299" s="110">
        <f t="shared" si="143"/>
        <v>87786922.719217002</v>
      </c>
      <c r="BO299">
        <f>('SIP CALCULATOR'!$D$32/12)/100</f>
        <v>5.0000000000000001E-3</v>
      </c>
      <c r="BP299">
        <f t="shared" si="144"/>
        <v>1299246.4562444116</v>
      </c>
      <c r="BQ299" s="110">
        <f t="shared" si="145"/>
        <v>89086169.175461411</v>
      </c>
    </row>
    <row r="300" spans="12:69" x14ac:dyDescent="0.3">
      <c r="L300">
        <v>552</v>
      </c>
      <c r="N300">
        <f t="shared" si="135"/>
        <v>299</v>
      </c>
      <c r="O300" s="48">
        <f t="shared" si="155"/>
        <v>6.0196448379664115E+17</v>
      </c>
      <c r="P300" s="3">
        <f t="shared" si="158"/>
        <v>2.82429536481E+16</v>
      </c>
      <c r="Q300">
        <f t="shared" si="136"/>
        <v>4.8013021201709978E+17</v>
      </c>
      <c r="AD300" s="50">
        <f>$M$2*(((1+'Main Backend Calculation'!$M$4)^('Main Backend Calculation'!AH300)-1)/'Main Backend Calculation'!$M$4)*(1+$M$4)</f>
        <v>1274361452.0115848</v>
      </c>
      <c r="AF300">
        <f t="shared" si="159"/>
        <v>6.0151221133461491E+17</v>
      </c>
      <c r="AH300">
        <f t="shared" si="137"/>
        <v>299</v>
      </c>
      <c r="AI300" s="60">
        <f t="shared" si="134"/>
        <v>6.0151221260897638E+17</v>
      </c>
      <c r="AK300">
        <v>540</v>
      </c>
      <c r="AM300" s="36" t="str">
        <f>IF('SIP CALCULATOR'!$E$6&gt;'Main Backend Calculation'!AM299,AM299+1,"")</f>
        <v/>
      </c>
      <c r="AN300" t="str">
        <f t="shared" si="141"/>
        <v/>
      </c>
      <c r="AO300" s="49" t="str">
        <f t="shared" si="138"/>
        <v/>
      </c>
      <c r="AP300" s="49" t="str">
        <f t="shared" si="139"/>
        <v/>
      </c>
      <c r="AQ300" s="66" t="str">
        <f>IF(AM300="","",('SIP CALCULATOR'!$E$7/12)*100)</f>
        <v/>
      </c>
      <c r="AR300" s="62" t="str">
        <f>IF(AM300="","",ROUND(IF(((AM300-1)/12)=0,'SIP CALCULATOR'!$E$4,IF(INT(((AM300-1)/12))-((AM300-1)/12)=0,AR299+('SIP CALCULATOR'!$E$5/100)*AR299,AR299)),2))</f>
        <v/>
      </c>
      <c r="AS300" t="e">
        <f t="shared" si="140"/>
        <v>#VALUE!</v>
      </c>
      <c r="AY300">
        <f t="shared" si="146"/>
        <v>293</v>
      </c>
      <c r="AZ300">
        <f t="shared" si="147"/>
        <v>0</v>
      </c>
      <c r="BA300">
        <f t="shared" si="129"/>
        <v>293</v>
      </c>
      <c r="BB300" s="110">
        <f t="shared" si="153"/>
        <v>-15123371183.030226</v>
      </c>
      <c r="BC300">
        <f>$BB$8*'SIP CALCULATOR'!$E$48/100</f>
        <v>13148944.405985834</v>
      </c>
      <c r="BD300" s="110">
        <f t="shared" si="154"/>
        <v>-126137667.7286351</v>
      </c>
      <c r="BF300" s="110">
        <f t="shared" si="149"/>
        <v>-11519591620.927486</v>
      </c>
      <c r="BG300" t="str">
        <f t="shared" si="150"/>
        <v>-</v>
      </c>
      <c r="BI300" t="str">
        <f t="shared" si="148"/>
        <v>-</v>
      </c>
      <c r="BL300">
        <f t="shared" si="142"/>
        <v>297</v>
      </c>
      <c r="BM300" s="110">
        <f t="shared" si="143"/>
        <v>89086169.175461411</v>
      </c>
      <c r="BO300">
        <f>('SIP CALCULATOR'!$D$32/12)/100</f>
        <v>5.0000000000000001E-3</v>
      </c>
      <c r="BP300">
        <f t="shared" si="144"/>
        <v>1322929.6122556021</v>
      </c>
      <c r="BQ300" s="110">
        <f t="shared" si="145"/>
        <v>90409098.787717015</v>
      </c>
    </row>
    <row r="301" spans="12:69" x14ac:dyDescent="0.3">
      <c r="L301">
        <v>564</v>
      </c>
      <c r="N301">
        <f t="shared" si="135"/>
        <v>300</v>
      </c>
      <c r="O301" s="48">
        <f t="shared" si="155"/>
        <v>6.4126326363217459E+17</v>
      </c>
      <c r="P301" s="3">
        <f t="shared" si="158"/>
        <v>2.82429536481E+16</v>
      </c>
      <c r="Q301">
        <f t="shared" si="136"/>
        <v>5.0837316566519974E+17</v>
      </c>
      <c r="AD301" s="50">
        <f>$M$2*(((1+'Main Backend Calculation'!$M$4)^('Main Backend Calculation'!AH301)-1)/'Main Backend Calculation'!$M$4)*(1+$M$4)</f>
        <v>1297868521.1581831</v>
      </c>
      <c r="AF301">
        <f t="shared" si="159"/>
        <v>6.0151221133461491E+17</v>
      </c>
      <c r="AH301">
        <f t="shared" si="137"/>
        <v>300</v>
      </c>
      <c r="AI301" s="60">
        <f t="shared" si="134"/>
        <v>6.0151221263248346E+17</v>
      </c>
      <c r="AK301">
        <v>552</v>
      </c>
      <c r="AM301" s="36" t="str">
        <f>IF('SIP CALCULATOR'!$E$6&gt;'Main Backend Calculation'!AM300,AM300+1,"")</f>
        <v/>
      </c>
      <c r="AN301" t="str">
        <f t="shared" si="141"/>
        <v/>
      </c>
      <c r="AO301" s="49" t="str">
        <f t="shared" si="138"/>
        <v/>
      </c>
      <c r="AP301" s="49" t="str">
        <f t="shared" si="139"/>
        <v/>
      </c>
      <c r="AQ301" s="66" t="str">
        <f>IF(AM301="","",('SIP CALCULATOR'!$E$7/12)*100)</f>
        <v/>
      </c>
      <c r="AR301" s="62" t="str">
        <f>IF(AM301="","",ROUND(IF(((AM301-1)/12)=0,'SIP CALCULATOR'!$E$4,IF(INT(((AM301-1)/12))-((AM301-1)/12)=0,AR300+('SIP CALCULATOR'!$E$5/100)*AR300,AR300)),2))</f>
        <v/>
      </c>
      <c r="AS301" t="e">
        <f t="shared" si="140"/>
        <v>#VALUE!</v>
      </c>
      <c r="AY301">
        <f t="shared" si="146"/>
        <v>294</v>
      </c>
      <c r="AZ301">
        <f t="shared" si="147"/>
        <v>0</v>
      </c>
      <c r="BA301">
        <f t="shared" si="129"/>
        <v>294</v>
      </c>
      <c r="BB301" s="110">
        <f t="shared" si="153"/>
        <v>-15262657795.164848</v>
      </c>
      <c r="BC301">
        <f>$BB$8*'SIP CALCULATOR'!$E$48/100</f>
        <v>13148944.405985834</v>
      </c>
      <c r="BD301" s="110">
        <f t="shared" si="154"/>
        <v>-127298389.49642363</v>
      </c>
      <c r="BF301" s="110">
        <f t="shared" si="149"/>
        <v>-11646890010.42391</v>
      </c>
      <c r="BG301" t="str">
        <f t="shared" si="150"/>
        <v>-</v>
      </c>
      <c r="BI301" t="str">
        <f t="shared" si="148"/>
        <v>-</v>
      </c>
      <c r="BL301">
        <f t="shared" si="142"/>
        <v>298</v>
      </c>
      <c r="BM301" s="110">
        <f t="shared" si="143"/>
        <v>90409098.787717015</v>
      </c>
      <c r="BO301">
        <f>('SIP CALCULATOR'!$D$32/12)/100</f>
        <v>5.0000000000000001E-3</v>
      </c>
      <c r="BP301">
        <f t="shared" si="144"/>
        <v>1347095.5719369834</v>
      </c>
      <c r="BQ301" s="110">
        <f t="shared" si="145"/>
        <v>91756194.359653994</v>
      </c>
    </row>
    <row r="302" spans="12:69" x14ac:dyDescent="0.3">
      <c r="L302">
        <v>576</v>
      </c>
      <c r="N302">
        <f t="shared" si="135"/>
        <v>301</v>
      </c>
      <c r="O302" s="48">
        <f t="shared" si="155"/>
        <v>7.3776972171707059E+17</v>
      </c>
      <c r="P302" s="3">
        <f>$P$301+($P$301*$M$5)</f>
        <v>8.47288609443E+16</v>
      </c>
      <c r="Q302">
        <f t="shared" si="136"/>
        <v>5.9310202660949978E+17</v>
      </c>
      <c r="AD302" s="50">
        <f>$M$2*(((1+'Main Backend Calculation'!$M$4)^('Main Backend Calculation'!AH302)-1)/'Main Backend Calculation'!$M$4)*(1+$M$4)</f>
        <v>1321807326.8567812</v>
      </c>
      <c r="AF302">
        <f>$AK$27*(((1+$M$4)^($AH$27)-1)/$AC$3)*(1+$AC$3)</f>
        <v>1.8952025341423808E+18</v>
      </c>
      <c r="AH302">
        <f t="shared" si="137"/>
        <v>301</v>
      </c>
      <c r="AI302" s="60">
        <f t="shared" si="134"/>
        <v>1.8952025354641882E+18</v>
      </c>
      <c r="AK302">
        <v>564</v>
      </c>
      <c r="AM302" s="36" t="str">
        <f>IF('SIP CALCULATOR'!$E$6&gt;'Main Backend Calculation'!AM301,AM301+1,"")</f>
        <v/>
      </c>
      <c r="AN302" t="str">
        <f t="shared" si="141"/>
        <v/>
      </c>
      <c r="AO302" s="49" t="str">
        <f t="shared" si="138"/>
        <v/>
      </c>
      <c r="AP302" s="49" t="str">
        <f t="shared" si="139"/>
        <v/>
      </c>
      <c r="AQ302" s="66" t="str">
        <f>IF(AM302="","",('SIP CALCULATOR'!$E$7/12)*100)</f>
        <v/>
      </c>
      <c r="AR302" s="62" t="str">
        <f>IF(AM302="","",ROUND(IF(((AM302-1)/12)=0,'SIP CALCULATOR'!$E$4,IF(INT(((AM302-1)/12))-((AM302-1)/12)=0,AR301+('SIP CALCULATOR'!$E$5/100)*AR301,AR301)),2))</f>
        <v/>
      </c>
      <c r="AS302" t="e">
        <f t="shared" si="140"/>
        <v>#VALUE!</v>
      </c>
      <c r="AY302">
        <f t="shared" si="146"/>
        <v>295</v>
      </c>
      <c r="AZ302">
        <f t="shared" si="147"/>
        <v>0</v>
      </c>
      <c r="BA302">
        <f t="shared" si="129"/>
        <v>295</v>
      </c>
      <c r="BB302" s="110">
        <f t="shared" si="153"/>
        <v>-15403105129.067259</v>
      </c>
      <c r="BC302">
        <f>$BB$8*'SIP CALCULATOR'!$E$48/100</f>
        <v>13148944.405985834</v>
      </c>
      <c r="BD302" s="110">
        <f t="shared" si="154"/>
        <v>-128468783.94561039</v>
      </c>
      <c r="BF302" s="110">
        <f t="shared" si="149"/>
        <v>-11775358794.36952</v>
      </c>
      <c r="BG302" t="str">
        <f t="shared" si="150"/>
        <v>-</v>
      </c>
      <c r="BI302" t="str">
        <f t="shared" si="148"/>
        <v>-</v>
      </c>
      <c r="BL302">
        <f t="shared" si="142"/>
        <v>299</v>
      </c>
      <c r="BM302" s="110">
        <f t="shared" si="143"/>
        <v>91756194.359653994</v>
      </c>
      <c r="BO302">
        <f>('SIP CALCULATOR'!$D$32/12)/100</f>
        <v>5.0000000000000001E-3</v>
      </c>
      <c r="BP302">
        <f t="shared" si="144"/>
        <v>1371755.1056768275</v>
      </c>
      <c r="BQ302" s="110">
        <f t="shared" si="145"/>
        <v>93127949.465330824</v>
      </c>
    </row>
    <row r="303" spans="12:69" x14ac:dyDescent="0.3">
      <c r="L303">
        <v>588</v>
      </c>
      <c r="N303">
        <f t="shared" si="135"/>
        <v>302</v>
      </c>
      <c r="O303" s="48">
        <f t="shared" si="155"/>
        <v>8.3604864089439194E+17</v>
      </c>
      <c r="P303" s="3">
        <f t="shared" ref="P303:P313" si="160">$P$301+($P$301*$M$5)</f>
        <v>8.47288609443E+16</v>
      </c>
      <c r="Q303">
        <f t="shared" si="136"/>
        <v>6.7783088755379981E+17</v>
      </c>
      <c r="AD303" s="50">
        <f>$M$2*(((1+'Main Backend Calculation'!$M$4)^('Main Backend Calculation'!AH303)-1)/'Main Backend Calculation'!$M$4)*(1+$M$4)</f>
        <v>1346185798.485949</v>
      </c>
      <c r="AF303">
        <f t="shared" ref="AF303:AF313" si="161">$AK$27*(((1+$M$4)^($AH$27)-1)/$AC$3)*(1+$AC$3)</f>
        <v>1.8952025341423808E+18</v>
      </c>
      <c r="AH303">
        <f t="shared" si="137"/>
        <v>302</v>
      </c>
      <c r="AI303" s="60">
        <f t="shared" si="134"/>
        <v>1.8952025354885665E+18</v>
      </c>
      <c r="AK303">
        <v>576</v>
      </c>
      <c r="AM303" s="36" t="str">
        <f>IF('SIP CALCULATOR'!$E$6&gt;'Main Backend Calculation'!AM302,AM302+1,"")</f>
        <v/>
      </c>
      <c r="AN303" t="str">
        <f t="shared" si="141"/>
        <v/>
      </c>
      <c r="AO303" s="49" t="str">
        <f t="shared" si="138"/>
        <v/>
      </c>
      <c r="AP303" s="49" t="str">
        <f t="shared" si="139"/>
        <v/>
      </c>
      <c r="AQ303" s="66" t="str">
        <f>IF(AM303="","",('SIP CALCULATOR'!$E$7/12)*100)</f>
        <v/>
      </c>
      <c r="AR303" s="62" t="str">
        <f>IF(AM303="","",ROUND(IF(((AM303-1)/12)=0,'SIP CALCULATOR'!$E$4,IF(INT(((AM303-1)/12))-((AM303-1)/12)=0,AR302+('SIP CALCULATOR'!$E$5/100)*AR302,AR302)),2))</f>
        <v/>
      </c>
      <c r="AS303" t="e">
        <f t="shared" si="140"/>
        <v>#VALUE!</v>
      </c>
      <c r="AY303">
        <f t="shared" si="146"/>
        <v>296</v>
      </c>
      <c r="AZ303">
        <f t="shared" si="147"/>
        <v>0</v>
      </c>
      <c r="BA303">
        <f t="shared" si="129"/>
        <v>296</v>
      </c>
      <c r="BB303" s="110">
        <f t="shared" si="153"/>
        <v>-15544722857.418856</v>
      </c>
      <c r="BC303">
        <f>$BB$8*'SIP CALCULATOR'!$E$48/100</f>
        <v>13148944.405985834</v>
      </c>
      <c r="BD303" s="110">
        <f t="shared" si="154"/>
        <v>-129648931.68187368</v>
      </c>
      <c r="BF303" s="110">
        <f t="shared" si="149"/>
        <v>-11905007726.051394</v>
      </c>
      <c r="BG303" t="str">
        <f t="shared" si="150"/>
        <v>-</v>
      </c>
      <c r="BI303" t="str">
        <f t="shared" si="148"/>
        <v>-</v>
      </c>
      <c r="BL303">
        <f t="shared" si="142"/>
        <v>300</v>
      </c>
      <c r="BM303" s="110">
        <f t="shared" si="143"/>
        <v>93127949.465330824</v>
      </c>
      <c r="BO303">
        <f>('SIP CALCULATOR'!$D$32/12)/100</f>
        <v>5.0000000000000001E-3</v>
      </c>
      <c r="BP303">
        <f t="shared" si="144"/>
        <v>1396919.2419799627</v>
      </c>
      <c r="BQ303" s="110">
        <f t="shared" si="145"/>
        <v>94524868.707310781</v>
      </c>
    </row>
    <row r="304" spans="12:69" x14ac:dyDescent="0.3">
      <c r="L304">
        <v>600</v>
      </c>
      <c r="N304">
        <f t="shared" si="135"/>
        <v>303</v>
      </c>
      <c r="O304" s="48">
        <f t="shared" si="155"/>
        <v>9.3613257461586099E+17</v>
      </c>
      <c r="P304" s="3">
        <f t="shared" si="160"/>
        <v>8.47288609443E+16</v>
      </c>
      <c r="Q304">
        <f t="shared" si="136"/>
        <v>7.6255974849809984E+17</v>
      </c>
      <c r="AD304" s="50">
        <f>$M$2*(((1+'Main Backend Calculation'!$M$4)^('Main Backend Calculation'!AH304)-1)/'Main Backend Calculation'!$M$4)*(1+$M$4)</f>
        <v>1371012011.0571527</v>
      </c>
      <c r="AF304">
        <f t="shared" si="161"/>
        <v>1.8952025341423808E+18</v>
      </c>
      <c r="AH304">
        <f t="shared" si="137"/>
        <v>303</v>
      </c>
      <c r="AI304" s="60">
        <f t="shared" si="134"/>
        <v>1.8952025355133929E+18</v>
      </c>
      <c r="AK304">
        <v>588</v>
      </c>
      <c r="AM304" s="36" t="str">
        <f>IF('SIP CALCULATOR'!$E$6&gt;'Main Backend Calculation'!AM303,AM303+1,"")</f>
        <v/>
      </c>
      <c r="AN304" t="str">
        <f t="shared" si="141"/>
        <v/>
      </c>
      <c r="AO304" s="49" t="str">
        <f t="shared" si="138"/>
        <v/>
      </c>
      <c r="AP304" s="49" t="str">
        <f t="shared" si="139"/>
        <v/>
      </c>
      <c r="AQ304" s="66" t="str">
        <f>IF(AM304="","",('SIP CALCULATOR'!$E$7/12)*100)</f>
        <v/>
      </c>
      <c r="AR304" s="62" t="str">
        <f>IF(AM304="","",ROUND(IF(((AM304-1)/12)=0,'SIP CALCULATOR'!$E$4,IF(INT(((AM304-1)/12))-((AM304-1)/12)=0,AR303+('SIP CALCULATOR'!$E$5/100)*AR303,AR303)),2))</f>
        <v/>
      </c>
      <c r="AS304" t="e">
        <f t="shared" si="140"/>
        <v>#VALUE!</v>
      </c>
      <c r="AY304">
        <f t="shared" si="146"/>
        <v>297</v>
      </c>
      <c r="AZ304">
        <f t="shared" si="147"/>
        <v>0</v>
      </c>
      <c r="BA304">
        <f t="shared" si="129"/>
        <v>297</v>
      </c>
      <c r="BB304" s="110">
        <f t="shared" si="153"/>
        <v>-15687520733.506716</v>
      </c>
      <c r="BC304">
        <f>$BB$8*'SIP CALCULATOR'!$E$48/100</f>
        <v>13148944.405985834</v>
      </c>
      <c r="BD304" s="110">
        <f t="shared" si="154"/>
        <v>-130838913.98260586</v>
      </c>
      <c r="BF304" s="110">
        <f t="shared" si="149"/>
        <v>-12035846640.033998</v>
      </c>
      <c r="BG304" t="str">
        <f t="shared" si="150"/>
        <v>-</v>
      </c>
      <c r="BI304" t="str">
        <f t="shared" si="148"/>
        <v>-</v>
      </c>
      <c r="BL304">
        <f t="shared" si="142"/>
        <v>301</v>
      </c>
      <c r="BM304" s="110">
        <f t="shared" si="143"/>
        <v>94524868.707310781</v>
      </c>
      <c r="BO304">
        <f>('SIP CALCULATOR'!$D$32/12)/100</f>
        <v>5.0000000000000001E-3</v>
      </c>
      <c r="BP304">
        <f t="shared" si="144"/>
        <v>1422599.2740450271</v>
      </c>
      <c r="BQ304" s="110">
        <f t="shared" si="145"/>
        <v>95947467.981355801</v>
      </c>
    </row>
    <row r="305" spans="12:69" x14ac:dyDescent="0.3">
      <c r="L305">
        <v>612</v>
      </c>
      <c r="N305">
        <f t="shared" si="135"/>
        <v>304</v>
      </c>
      <c r="O305" s="48">
        <f t="shared" si="155"/>
        <v>1.0380546742178158E+18</v>
      </c>
      <c r="P305" s="3">
        <f t="shared" si="160"/>
        <v>8.47288609443E+16</v>
      </c>
      <c r="Q305">
        <f t="shared" si="136"/>
        <v>8.4728860944239987E+17</v>
      </c>
      <c r="AD305" s="50">
        <f>$M$2*(((1+'Main Backend Calculation'!$M$4)^('Main Backend Calculation'!AH305)-1)/'Main Backend Calculation'!$M$4)*(1+$M$4)</f>
        <v>1396294187.8894846</v>
      </c>
      <c r="AF305">
        <f t="shared" si="161"/>
        <v>1.8952025341423808E+18</v>
      </c>
      <c r="AH305">
        <f t="shared" si="137"/>
        <v>304</v>
      </c>
      <c r="AI305" s="60">
        <f t="shared" si="134"/>
        <v>1.8952025355386749E+18</v>
      </c>
      <c r="AK305">
        <v>600</v>
      </c>
      <c r="AM305" s="36" t="str">
        <f>IF('SIP CALCULATOR'!$E$6&gt;'Main Backend Calculation'!AM304,AM304+1,"")</f>
        <v/>
      </c>
      <c r="AN305" t="str">
        <f t="shared" si="141"/>
        <v/>
      </c>
      <c r="AO305" s="49" t="str">
        <f t="shared" si="138"/>
        <v/>
      </c>
      <c r="AP305" s="49" t="str">
        <f t="shared" si="139"/>
        <v/>
      </c>
      <c r="AQ305" s="66" t="str">
        <f>IF(AM305="","",('SIP CALCULATOR'!$E$7/12)*100)</f>
        <v/>
      </c>
      <c r="AR305" s="62" t="str">
        <f>IF(AM305="","",ROUND(IF(((AM305-1)/12)=0,'SIP CALCULATOR'!$E$4,IF(INT(((AM305-1)/12))-((AM305-1)/12)=0,AR304+('SIP CALCULATOR'!$E$5/100)*AR304,AR304)),2))</f>
        <v/>
      </c>
      <c r="AS305" t="e">
        <f t="shared" si="140"/>
        <v>#VALUE!</v>
      </c>
      <c r="AY305">
        <f t="shared" si="146"/>
        <v>298</v>
      </c>
      <c r="AZ305">
        <f t="shared" si="147"/>
        <v>0</v>
      </c>
      <c r="BA305">
        <f t="shared" ref="BA305:BA368" si="162">BA304+1</f>
        <v>298</v>
      </c>
      <c r="BB305" s="110">
        <f t="shared" si="153"/>
        <v>-15831508591.895308</v>
      </c>
      <c r="BC305">
        <f>$BB$8*'SIP CALCULATOR'!$E$48/100</f>
        <v>13148944.405985834</v>
      </c>
      <c r="BD305" s="110">
        <f t="shared" si="154"/>
        <v>-132038812.8025108</v>
      </c>
      <c r="BF305" s="110">
        <f t="shared" si="149"/>
        <v>-12167885452.83651</v>
      </c>
      <c r="BG305" t="str">
        <f t="shared" si="150"/>
        <v>-</v>
      </c>
      <c r="BI305" t="str">
        <f t="shared" si="148"/>
        <v>-</v>
      </c>
      <c r="BL305">
        <f t="shared" si="142"/>
        <v>302</v>
      </c>
      <c r="BM305" s="110">
        <f t="shared" si="143"/>
        <v>95947467.981355801</v>
      </c>
      <c r="BO305">
        <f>('SIP CALCULATOR'!$D$32/12)/100</f>
        <v>5.0000000000000001E-3</v>
      </c>
      <c r="BP305">
        <f t="shared" si="144"/>
        <v>1448806.7665184727</v>
      </c>
      <c r="BQ305" s="110">
        <f t="shared" si="145"/>
        <v>97396274.747874275</v>
      </c>
    </row>
    <row r="306" spans="12:69" x14ac:dyDescent="0.3">
      <c r="L306">
        <v>624</v>
      </c>
      <c r="N306">
        <f t="shared" si="135"/>
        <v>305</v>
      </c>
      <c r="O306" s="48">
        <f t="shared" si="155"/>
        <v>1.1418486999021043E+18</v>
      </c>
      <c r="P306" s="3">
        <f t="shared" si="160"/>
        <v>8.47288609443E+16</v>
      </c>
      <c r="Q306">
        <f t="shared" si="136"/>
        <v>9.320174703866999E+17</v>
      </c>
      <c r="AD306" s="50">
        <f>$M$2*(((1+'Main Backend Calculation'!$M$4)^('Main Backend Calculation'!AH306)-1)/'Main Backend Calculation'!$M$4)*(1+$M$4)</f>
        <v>1422040703.3335156</v>
      </c>
      <c r="AF306">
        <f t="shared" si="161"/>
        <v>1.8952025341423808E+18</v>
      </c>
      <c r="AH306">
        <f t="shared" si="137"/>
        <v>305</v>
      </c>
      <c r="AI306" s="60">
        <f t="shared" si="134"/>
        <v>1.8952025355644214E+18</v>
      </c>
      <c r="AK306">
        <v>612</v>
      </c>
      <c r="AM306" s="36" t="str">
        <f>IF('SIP CALCULATOR'!$E$6&gt;'Main Backend Calculation'!AM305,AM305+1,"")</f>
        <v/>
      </c>
      <c r="AN306" t="str">
        <f t="shared" si="141"/>
        <v/>
      </c>
      <c r="AO306" s="49" t="str">
        <f t="shared" si="138"/>
        <v/>
      </c>
      <c r="AP306" s="49" t="str">
        <f t="shared" si="139"/>
        <v/>
      </c>
      <c r="AQ306" s="66" t="str">
        <f>IF(AM306="","",('SIP CALCULATOR'!$E$7/12)*100)</f>
        <v/>
      </c>
      <c r="AR306" s="62" t="str">
        <f>IF(AM306="","",ROUND(IF(((AM306-1)/12)=0,'SIP CALCULATOR'!$E$4,IF(INT(((AM306-1)/12))-((AM306-1)/12)=0,AR305+('SIP CALCULATOR'!$E$5/100)*AR305,AR305)),2))</f>
        <v/>
      </c>
      <c r="AS306" t="e">
        <f t="shared" si="140"/>
        <v>#VALUE!</v>
      </c>
      <c r="AY306">
        <f t="shared" si="146"/>
        <v>299</v>
      </c>
      <c r="AZ306">
        <f t="shared" si="147"/>
        <v>0</v>
      </c>
      <c r="BA306">
        <f t="shared" si="162"/>
        <v>299</v>
      </c>
      <c r="BB306" s="110">
        <f t="shared" si="153"/>
        <v>-15976696349.103806</v>
      </c>
      <c r="BC306">
        <f>$BB$8*'SIP CALCULATOR'!$E$48/100</f>
        <v>13148944.405985834</v>
      </c>
      <c r="BD306" s="110">
        <f t="shared" si="154"/>
        <v>-133248710.77924828</v>
      </c>
      <c r="BF306" s="110">
        <f t="shared" si="149"/>
        <v>-12301134163.615759</v>
      </c>
      <c r="BG306" t="str">
        <f t="shared" si="150"/>
        <v>-</v>
      </c>
      <c r="BI306" t="str">
        <f t="shared" si="148"/>
        <v>-</v>
      </c>
      <c r="BL306">
        <f t="shared" si="142"/>
        <v>303</v>
      </c>
      <c r="BM306" s="110">
        <f t="shared" si="143"/>
        <v>97396274.747874275</v>
      </c>
      <c r="BO306">
        <f>('SIP CALCULATOR'!$D$32/12)/100</f>
        <v>5.0000000000000001E-3</v>
      </c>
      <c r="BP306">
        <f t="shared" si="144"/>
        <v>1475553.5624302954</v>
      </c>
      <c r="BQ306" s="110">
        <f t="shared" si="145"/>
        <v>98871828.310304567</v>
      </c>
    </row>
    <row r="307" spans="12:69" x14ac:dyDescent="0.3">
      <c r="L307">
        <v>636</v>
      </c>
      <c r="N307">
        <f t="shared" si="135"/>
        <v>306</v>
      </c>
      <c r="O307" s="48">
        <f t="shared" si="155"/>
        <v>1.2475490319186568E+18</v>
      </c>
      <c r="P307" s="3">
        <f t="shared" si="160"/>
        <v>8.47288609443E+16</v>
      </c>
      <c r="Q307">
        <f t="shared" si="136"/>
        <v>1.0167463313309999E+18</v>
      </c>
      <c r="AD307" s="50">
        <f>$M$2*(((1+'Main Backend Calculation'!$M$4)^('Main Backend Calculation'!AH307)-1)/'Main Backend Calculation'!$M$4)*(1+$M$4)</f>
        <v>1448260085.5451767</v>
      </c>
      <c r="AF307">
        <f t="shared" si="161"/>
        <v>1.8952025341423808E+18</v>
      </c>
      <c r="AH307">
        <f t="shared" si="137"/>
        <v>306</v>
      </c>
      <c r="AI307" s="60">
        <f t="shared" si="134"/>
        <v>1.8952025355906409E+18</v>
      </c>
      <c r="AK307">
        <v>624</v>
      </c>
      <c r="AM307" s="36" t="str">
        <f>IF('SIP CALCULATOR'!$E$6&gt;'Main Backend Calculation'!AM306,AM306+1,"")</f>
        <v/>
      </c>
      <c r="AN307" t="str">
        <f t="shared" si="141"/>
        <v/>
      </c>
      <c r="AO307" s="49" t="str">
        <f t="shared" si="138"/>
        <v/>
      </c>
      <c r="AP307" s="49" t="str">
        <f t="shared" si="139"/>
        <v/>
      </c>
      <c r="AQ307" s="66" t="str">
        <f>IF(AM307="","",('SIP CALCULATOR'!$E$7/12)*100)</f>
        <v/>
      </c>
      <c r="AR307" s="62" t="str">
        <f>IF(AM307="","",ROUND(IF(((AM307-1)/12)=0,'SIP CALCULATOR'!$E$4,IF(INT(((AM307-1)/12))-((AM307-1)/12)=0,AR306+('SIP CALCULATOR'!$E$5/100)*AR306,AR306)),2))</f>
        <v/>
      </c>
      <c r="AS307" t="e">
        <f t="shared" si="140"/>
        <v>#VALUE!</v>
      </c>
      <c r="AY307">
        <f t="shared" si="146"/>
        <v>300</v>
      </c>
      <c r="AZ307">
        <f t="shared" si="147"/>
        <v>0</v>
      </c>
      <c r="BA307">
        <f t="shared" si="162"/>
        <v>300</v>
      </c>
      <c r="BB307" s="110">
        <f t="shared" si="153"/>
        <v>-16123094004.289042</v>
      </c>
      <c r="BC307">
        <f>$BB$8*'SIP CALCULATOR'!$E$48/100</f>
        <v>13148944.405985834</v>
      </c>
      <c r="BD307" s="110">
        <f t="shared" si="154"/>
        <v>-134468691.23912522</v>
      </c>
      <c r="BF307" s="110">
        <f t="shared" si="149"/>
        <v>-12435602854.854883</v>
      </c>
      <c r="BG307" t="str">
        <f t="shared" si="150"/>
        <v>-</v>
      </c>
      <c r="BI307" t="str">
        <f t="shared" si="148"/>
        <v>-</v>
      </c>
      <c r="BL307">
        <f t="shared" si="142"/>
        <v>304</v>
      </c>
      <c r="BM307" s="110">
        <f t="shared" si="143"/>
        <v>98871828.310304567</v>
      </c>
      <c r="BO307">
        <f>('SIP CALCULATOR'!$D$32/12)/100</f>
        <v>5.0000000000000001E-3</v>
      </c>
      <c r="BP307">
        <f t="shared" si="144"/>
        <v>1502851.7903166295</v>
      </c>
      <c r="BQ307" s="110">
        <f t="shared" si="145"/>
        <v>100374680.10062119</v>
      </c>
    </row>
    <row r="308" spans="12:69" x14ac:dyDescent="0.3">
      <c r="L308">
        <v>648</v>
      </c>
      <c r="N308">
        <f t="shared" si="135"/>
        <v>307</v>
      </c>
      <c r="O308" s="48">
        <f t="shared" si="155"/>
        <v>1.3551906819534392E+18</v>
      </c>
      <c r="P308" s="3">
        <f t="shared" si="160"/>
        <v>8.47288609443E+16</v>
      </c>
      <c r="Q308">
        <f t="shared" si="136"/>
        <v>1.1014751922753E+18</v>
      </c>
      <c r="AD308" s="50">
        <f>$M$2*(((1+'Main Backend Calculation'!$M$4)^('Main Backend Calculation'!AH308)-1)/'Main Backend Calculation'!$M$4)*(1+$M$4)</f>
        <v>1474961019.3105869</v>
      </c>
      <c r="AF308">
        <f t="shared" si="161"/>
        <v>1.8952025341423808E+18</v>
      </c>
      <c r="AH308">
        <f t="shared" si="137"/>
        <v>307</v>
      </c>
      <c r="AI308" s="60">
        <f t="shared" si="134"/>
        <v>1.8952025356173417E+18</v>
      </c>
      <c r="AK308">
        <v>636</v>
      </c>
      <c r="AM308" s="36" t="str">
        <f>IF('SIP CALCULATOR'!$E$6&gt;'Main Backend Calculation'!AM307,AM307+1,"")</f>
        <v/>
      </c>
      <c r="AN308" t="str">
        <f t="shared" si="141"/>
        <v/>
      </c>
      <c r="AO308" s="49" t="str">
        <f t="shared" si="138"/>
        <v/>
      </c>
      <c r="AP308" s="49" t="str">
        <f t="shared" si="139"/>
        <v/>
      </c>
      <c r="AQ308" s="66" t="str">
        <f>IF(AM308="","",('SIP CALCULATOR'!$E$7/12)*100)</f>
        <v/>
      </c>
      <c r="AR308" s="62" t="str">
        <f>IF(AM308="","",ROUND(IF(((AM308-1)/12)=0,'SIP CALCULATOR'!$E$4,IF(INT(((AM308-1)/12))-((AM308-1)/12)=0,AR307+('SIP CALCULATOR'!$E$5/100)*AR307,AR307)),2))</f>
        <v/>
      </c>
      <c r="AS308" t="e">
        <f t="shared" si="140"/>
        <v>#VALUE!</v>
      </c>
      <c r="AY308">
        <f t="shared" si="146"/>
        <v>301</v>
      </c>
      <c r="AZ308">
        <f t="shared" si="147"/>
        <v>0</v>
      </c>
      <c r="BA308">
        <f t="shared" si="162"/>
        <v>301</v>
      </c>
      <c r="BB308" s="110">
        <f t="shared" si="153"/>
        <v>-16270711639.934153</v>
      </c>
      <c r="BC308">
        <f>$BB$8*'SIP CALCULATOR'!$E$48/100</f>
        <v>13148944.405985834</v>
      </c>
      <c r="BD308" s="110">
        <f t="shared" si="154"/>
        <v>-135698838.20283449</v>
      </c>
      <c r="BF308" s="110">
        <f t="shared" si="149"/>
        <v>-12571301693.057718</v>
      </c>
      <c r="BG308" t="str">
        <f t="shared" si="150"/>
        <v>-</v>
      </c>
      <c r="BI308" t="str">
        <f t="shared" si="148"/>
        <v>-</v>
      </c>
      <c r="BL308">
        <f t="shared" si="142"/>
        <v>305</v>
      </c>
      <c r="BM308" s="110">
        <f t="shared" si="143"/>
        <v>100374680.10062119</v>
      </c>
      <c r="BO308">
        <f>('SIP CALCULATOR'!$D$32/12)/100</f>
        <v>5.0000000000000001E-3</v>
      </c>
      <c r="BP308">
        <f t="shared" si="144"/>
        <v>1530713.871534473</v>
      </c>
      <c r="BQ308" s="110">
        <f t="shared" si="145"/>
        <v>101905393.97215566</v>
      </c>
    </row>
    <row r="309" spans="12:69" x14ac:dyDescent="0.3">
      <c r="L309">
        <v>660</v>
      </c>
      <c r="N309">
        <f t="shared" si="135"/>
        <v>308</v>
      </c>
      <c r="O309" s="48">
        <f t="shared" si="155"/>
        <v>1.4648093047255621E+18</v>
      </c>
      <c r="P309" s="3">
        <f t="shared" si="160"/>
        <v>8.47288609443E+16</v>
      </c>
      <c r="Q309">
        <f t="shared" si="136"/>
        <v>1.1862040532195999E+18</v>
      </c>
      <c r="AD309" s="50">
        <f>$M$2*(((1+'Main Backend Calculation'!$M$4)^('Main Backend Calculation'!AH309)-1)/'Main Backend Calculation'!$M$4)*(1+$M$4)</f>
        <v>1502152348.9227605</v>
      </c>
      <c r="AF309">
        <f t="shared" si="161"/>
        <v>1.8952025341423808E+18</v>
      </c>
      <c r="AH309">
        <f t="shared" si="137"/>
        <v>308</v>
      </c>
      <c r="AI309" s="60">
        <f t="shared" si="134"/>
        <v>1.8952025356445332E+18</v>
      </c>
      <c r="AK309">
        <v>648</v>
      </c>
      <c r="AM309" s="36" t="str">
        <f>IF('SIP CALCULATOR'!$E$6&gt;'Main Backend Calculation'!AM308,AM308+1,"")</f>
        <v/>
      </c>
      <c r="AN309" t="str">
        <f t="shared" si="141"/>
        <v/>
      </c>
      <c r="AO309" s="49" t="str">
        <f t="shared" si="138"/>
        <v/>
      </c>
      <c r="AP309" s="49" t="str">
        <f t="shared" si="139"/>
        <v/>
      </c>
      <c r="AQ309" s="66" t="str">
        <f>IF(AM309="","",('SIP CALCULATOR'!$E$7/12)*100)</f>
        <v/>
      </c>
      <c r="AR309" s="62" t="str">
        <f>IF(AM309="","",ROUND(IF(((AM309-1)/12)=0,'SIP CALCULATOR'!$E$4,IF(INT(((AM309-1)/12))-((AM309-1)/12)=0,AR308+('SIP CALCULATOR'!$E$5/100)*AR308,AR308)),2))</f>
        <v/>
      </c>
      <c r="AS309" t="e">
        <f t="shared" si="140"/>
        <v>#VALUE!</v>
      </c>
      <c r="AY309">
        <f t="shared" si="146"/>
        <v>302</v>
      </c>
      <c r="AZ309">
        <f t="shared" si="147"/>
        <v>0</v>
      </c>
      <c r="BA309">
        <f t="shared" si="162"/>
        <v>302</v>
      </c>
      <c r="BB309" s="110">
        <f t="shared" si="153"/>
        <v>-16419559422.542974</v>
      </c>
      <c r="BC309">
        <f>$BB$8*'SIP CALCULATOR'!$E$48/100</f>
        <v>13148944.405985834</v>
      </c>
      <c r="BD309" s="110">
        <f t="shared" si="154"/>
        <v>-136939236.39124134</v>
      </c>
      <c r="BF309" s="110">
        <f t="shared" si="149"/>
        <v>-12708240929.448959</v>
      </c>
      <c r="BG309" t="str">
        <f t="shared" si="150"/>
        <v>-</v>
      </c>
      <c r="BI309" t="str">
        <f t="shared" si="148"/>
        <v>-</v>
      </c>
      <c r="BL309">
        <f t="shared" si="142"/>
        <v>306</v>
      </c>
      <c r="BM309" s="110">
        <f t="shared" si="143"/>
        <v>101905393.97215566</v>
      </c>
      <c r="BO309">
        <f>('SIP CALCULATOR'!$D$32/12)/100</f>
        <v>5.0000000000000001E-3</v>
      </c>
      <c r="BP309">
        <f t="shared" si="144"/>
        <v>1559152.5277739817</v>
      </c>
      <c r="BQ309" s="110">
        <f t="shared" si="145"/>
        <v>103464546.49992964</v>
      </c>
    </row>
    <row r="310" spans="12:69" x14ac:dyDescent="0.3">
      <c r="L310">
        <v>672</v>
      </c>
      <c r="N310">
        <f t="shared" si="135"/>
        <v>309</v>
      </c>
      <c r="O310" s="48">
        <f t="shared" si="155"/>
        <v>1.5764412097973827E+18</v>
      </c>
      <c r="P310" s="3">
        <f t="shared" si="160"/>
        <v>8.47288609443E+16</v>
      </c>
      <c r="Q310">
        <f t="shared" si="136"/>
        <v>1.2709329141638999E+18</v>
      </c>
      <c r="AD310" s="50">
        <f>$M$2*(((1+'Main Backend Calculation'!$M$4)^('Main Backend Calculation'!AH310)-1)/'Main Backend Calculation'!$M$4)*(1+$M$4)</f>
        <v>1529843081.1111476</v>
      </c>
      <c r="AF310">
        <f t="shared" si="161"/>
        <v>1.8952025341423808E+18</v>
      </c>
      <c r="AH310">
        <f t="shared" si="137"/>
        <v>309</v>
      </c>
      <c r="AI310" s="60">
        <f t="shared" si="134"/>
        <v>1.895202535672224E+18</v>
      </c>
      <c r="AK310">
        <v>660</v>
      </c>
      <c r="AM310" s="36" t="str">
        <f>IF('SIP CALCULATOR'!$E$6&gt;'Main Backend Calculation'!AM309,AM309+1,"")</f>
        <v/>
      </c>
      <c r="AN310" t="str">
        <f t="shared" si="141"/>
        <v/>
      </c>
      <c r="AO310" s="49" t="str">
        <f t="shared" si="138"/>
        <v/>
      </c>
      <c r="AP310" s="49" t="str">
        <f t="shared" si="139"/>
        <v/>
      </c>
      <c r="AQ310" s="66" t="str">
        <f>IF(AM310="","",('SIP CALCULATOR'!$E$7/12)*100)</f>
        <v/>
      </c>
      <c r="AR310" s="62" t="str">
        <f>IF(AM310="","",ROUND(IF(((AM310-1)/12)=0,'SIP CALCULATOR'!$E$4,IF(INT(((AM310-1)/12))-((AM310-1)/12)=0,AR309+('SIP CALCULATOR'!$E$5/100)*AR309,AR309)),2))</f>
        <v/>
      </c>
      <c r="AS310" t="e">
        <f t="shared" si="140"/>
        <v>#VALUE!</v>
      </c>
      <c r="AY310">
        <f t="shared" si="146"/>
        <v>303</v>
      </c>
      <c r="AZ310">
        <f t="shared" si="147"/>
        <v>0</v>
      </c>
      <c r="BA310">
        <f t="shared" si="162"/>
        <v>303</v>
      </c>
      <c r="BB310" s="110">
        <f t="shared" si="153"/>
        <v>-16569647603.340202</v>
      </c>
      <c r="BC310">
        <f>$BB$8*'SIP CALCULATOR'!$E$48/100</f>
        <v>13148944.405985834</v>
      </c>
      <c r="BD310" s="110">
        <f t="shared" si="154"/>
        <v>-138189971.23121825</v>
      </c>
      <c r="BF310" s="110">
        <f t="shared" si="149"/>
        <v>-12846430900.680178</v>
      </c>
      <c r="BG310" t="str">
        <f t="shared" si="150"/>
        <v>-</v>
      </c>
      <c r="BI310" t="str">
        <f t="shared" si="148"/>
        <v>-</v>
      </c>
      <c r="BL310">
        <f t="shared" si="142"/>
        <v>307</v>
      </c>
      <c r="BM310" s="110">
        <f t="shared" si="143"/>
        <v>103464546.49992964</v>
      </c>
      <c r="BO310">
        <f>('SIP CALCULATOR'!$D$32/12)/100</f>
        <v>5.0000000000000001E-3</v>
      </c>
      <c r="BP310">
        <f t="shared" si="144"/>
        <v>1588180.7887739199</v>
      </c>
      <c r="BQ310" s="110">
        <f t="shared" si="145"/>
        <v>105052727.28870356</v>
      </c>
    </row>
    <row r="311" spans="12:69" x14ac:dyDescent="0.3">
      <c r="L311">
        <v>684</v>
      </c>
      <c r="N311">
        <f t="shared" si="135"/>
        <v>310</v>
      </c>
      <c r="O311" s="48">
        <f t="shared" si="155"/>
        <v>1.6901233736015158E+18</v>
      </c>
      <c r="P311" s="3">
        <f t="shared" si="160"/>
        <v>8.47288609443E+16</v>
      </c>
      <c r="Q311">
        <f t="shared" si="136"/>
        <v>1.3556617751081999E+18</v>
      </c>
      <c r="AD311" s="50">
        <f>$M$2*(((1+'Main Backend Calculation'!$M$4)^('Main Backend Calculation'!AH311)-1)/'Main Backend Calculation'!$M$4)*(1+$M$4)</f>
        <v>1558042388.0249846</v>
      </c>
      <c r="AF311">
        <f t="shared" si="161"/>
        <v>1.8952025341423808E+18</v>
      </c>
      <c r="AH311">
        <f t="shared" si="137"/>
        <v>310</v>
      </c>
      <c r="AI311" s="60">
        <f t="shared" si="134"/>
        <v>1.8952025357004232E+18</v>
      </c>
      <c r="AK311">
        <v>672</v>
      </c>
      <c r="AM311" s="36" t="str">
        <f>IF('SIP CALCULATOR'!$E$6&gt;'Main Backend Calculation'!AM310,AM310+1,"")</f>
        <v/>
      </c>
      <c r="AN311" t="str">
        <f t="shared" si="141"/>
        <v/>
      </c>
      <c r="AO311" s="49" t="str">
        <f t="shared" si="138"/>
        <v/>
      </c>
      <c r="AP311" s="49" t="str">
        <f t="shared" si="139"/>
        <v/>
      </c>
      <c r="AQ311" s="66" t="str">
        <f>IF(AM311="","",('SIP CALCULATOR'!$E$7/12)*100)</f>
        <v/>
      </c>
      <c r="AR311" s="62" t="str">
        <f>IF(AM311="","",ROUND(IF(((AM311-1)/12)=0,'SIP CALCULATOR'!$E$4,IF(INT(((AM311-1)/12))-((AM311-1)/12)=0,AR310+('SIP CALCULATOR'!$E$5/100)*AR310,AR310)),2))</f>
        <v/>
      </c>
      <c r="AS311" t="e">
        <f t="shared" si="140"/>
        <v>#VALUE!</v>
      </c>
      <c r="AY311">
        <f t="shared" si="146"/>
        <v>304</v>
      </c>
      <c r="AZ311">
        <f t="shared" si="147"/>
        <v>0</v>
      </c>
      <c r="BA311">
        <f t="shared" si="162"/>
        <v>304</v>
      </c>
      <c r="BB311" s="110">
        <f t="shared" si="153"/>
        <v>-16720986518.977407</v>
      </c>
      <c r="BC311">
        <f>$BB$8*'SIP CALCULATOR'!$E$48/100</f>
        <v>13148944.405985834</v>
      </c>
      <c r="BD311" s="110">
        <f t="shared" si="154"/>
        <v>-139451128.86152828</v>
      </c>
      <c r="BF311" s="110">
        <f t="shared" si="149"/>
        <v>-12985882029.541706</v>
      </c>
      <c r="BG311" t="str">
        <f t="shared" si="150"/>
        <v>-</v>
      </c>
      <c r="BI311" t="str">
        <f t="shared" si="148"/>
        <v>-</v>
      </c>
      <c r="BL311">
        <f t="shared" si="142"/>
        <v>308</v>
      </c>
      <c r="BM311" s="110">
        <f t="shared" si="143"/>
        <v>105052727.28870356</v>
      </c>
      <c r="BO311">
        <f>('SIP CALCULATOR'!$D$32/12)/100</f>
        <v>5.0000000000000001E-3</v>
      </c>
      <c r="BP311">
        <f t="shared" si="144"/>
        <v>1617812.0002460352</v>
      </c>
      <c r="BQ311" s="110">
        <f t="shared" si="145"/>
        <v>106670539.28894959</v>
      </c>
    </row>
    <row r="312" spans="12:69" x14ac:dyDescent="0.3">
      <c r="L312">
        <v>696</v>
      </c>
      <c r="N312">
        <f t="shared" si="135"/>
        <v>311</v>
      </c>
      <c r="O312" s="48">
        <f t="shared" si="155"/>
        <v>1.8058934516887355E+18</v>
      </c>
      <c r="P312" s="3">
        <f t="shared" si="160"/>
        <v>8.47288609443E+16</v>
      </c>
      <c r="Q312">
        <f t="shared" si="136"/>
        <v>1.4403906360525E+18</v>
      </c>
      <c r="AD312" s="50">
        <f>$M$2*(((1+'Main Backend Calculation'!$M$4)^('Main Backend Calculation'!AH312)-1)/'Main Backend Calculation'!$M$4)*(1+$M$4)</f>
        <v>1586759610.2714324</v>
      </c>
      <c r="AF312">
        <f t="shared" si="161"/>
        <v>1.8952025341423808E+18</v>
      </c>
      <c r="AH312">
        <f t="shared" si="137"/>
        <v>311</v>
      </c>
      <c r="AI312" s="60">
        <f t="shared" si="134"/>
        <v>1.8952025357291405E+18</v>
      </c>
      <c r="AK312">
        <v>684</v>
      </c>
      <c r="AM312" s="36" t="str">
        <f>IF('SIP CALCULATOR'!$E$6&gt;'Main Backend Calculation'!AM311,AM311+1,"")</f>
        <v/>
      </c>
      <c r="AN312" t="str">
        <f t="shared" si="141"/>
        <v/>
      </c>
      <c r="AO312" s="49" t="str">
        <f t="shared" si="138"/>
        <v/>
      </c>
      <c r="AP312" s="49" t="str">
        <f t="shared" si="139"/>
        <v/>
      </c>
      <c r="AQ312" s="66" t="str">
        <f>IF(AM312="","",('SIP CALCULATOR'!$E$7/12)*100)</f>
        <v/>
      </c>
      <c r="AR312" s="62" t="str">
        <f>IF(AM312="","",ROUND(IF(((AM312-1)/12)=0,'SIP CALCULATOR'!$E$4,IF(INT(((AM312-1)/12))-((AM312-1)/12)=0,AR311+('SIP CALCULATOR'!$E$5/100)*AR311,AR311)),2))</f>
        <v/>
      </c>
      <c r="AS312" t="e">
        <f t="shared" si="140"/>
        <v>#VALUE!</v>
      </c>
      <c r="AY312">
        <f t="shared" si="146"/>
        <v>305</v>
      </c>
      <c r="AZ312">
        <f t="shared" si="147"/>
        <v>0</v>
      </c>
      <c r="BA312">
        <f t="shared" si="162"/>
        <v>305</v>
      </c>
      <c r="BB312" s="110">
        <f t="shared" si="153"/>
        <v>-16873586592.244923</v>
      </c>
      <c r="BC312">
        <f>$BB$8*'SIP CALCULATOR'!$E$48/100</f>
        <v>13148944.405985834</v>
      </c>
      <c r="BD312" s="110">
        <f t="shared" si="154"/>
        <v>-140722796.13875759</v>
      </c>
      <c r="BF312" s="110">
        <f t="shared" si="149"/>
        <v>-13126604825.680464</v>
      </c>
      <c r="BG312" t="str">
        <f t="shared" si="150"/>
        <v>-</v>
      </c>
      <c r="BI312" t="str">
        <f t="shared" si="148"/>
        <v>-</v>
      </c>
      <c r="BL312">
        <f t="shared" si="142"/>
        <v>309</v>
      </c>
      <c r="BM312" s="110">
        <f t="shared" si="143"/>
        <v>106670539.28894959</v>
      </c>
      <c r="BO312">
        <f>('SIP CALCULATOR'!$D$32/12)/100</f>
        <v>5.0000000000000001E-3</v>
      </c>
      <c r="BP312">
        <f t="shared" si="144"/>
        <v>1648059.8320142713</v>
      </c>
      <c r="BQ312" s="110">
        <f t="shared" si="145"/>
        <v>108318599.12096387</v>
      </c>
    </row>
    <row r="313" spans="12:69" x14ac:dyDescent="0.3">
      <c r="L313">
        <v>708</v>
      </c>
      <c r="N313">
        <f t="shared" si="135"/>
        <v>312</v>
      </c>
      <c r="O313" s="48">
        <f t="shared" si="155"/>
        <v>1.9237897912008241E+18</v>
      </c>
      <c r="P313" s="3">
        <f t="shared" si="160"/>
        <v>8.47288609443E+16</v>
      </c>
      <c r="Q313">
        <f t="shared" si="136"/>
        <v>1.5251194969968E+18</v>
      </c>
      <c r="AD313" s="50">
        <f>$M$2*(((1+'Main Backend Calculation'!$M$4)^('Main Backend Calculation'!AH313)-1)/'Main Backend Calculation'!$M$4)*(1+$M$4)</f>
        <v>1616004260.0095162</v>
      </c>
      <c r="AF313">
        <f t="shared" si="161"/>
        <v>1.8952025341423808E+18</v>
      </c>
      <c r="AH313">
        <f t="shared" si="137"/>
        <v>312</v>
      </c>
      <c r="AI313" s="60">
        <f t="shared" si="134"/>
        <v>1.8952025357583852E+18</v>
      </c>
      <c r="AK313">
        <v>696</v>
      </c>
      <c r="AM313" s="36" t="str">
        <f>IF('SIP CALCULATOR'!$E$6&gt;'Main Backend Calculation'!AM312,AM312+1,"")</f>
        <v/>
      </c>
      <c r="AN313" t="str">
        <f t="shared" si="141"/>
        <v/>
      </c>
      <c r="AO313" s="49" t="str">
        <f t="shared" si="138"/>
        <v/>
      </c>
      <c r="AP313" s="49" t="str">
        <f t="shared" si="139"/>
        <v/>
      </c>
      <c r="AQ313" s="66" t="str">
        <f>IF(AM313="","",('SIP CALCULATOR'!$E$7/12)*100)</f>
        <v/>
      </c>
      <c r="AR313" s="62" t="str">
        <f>IF(AM313="","",ROUND(IF(((AM313-1)/12)=0,'SIP CALCULATOR'!$E$4,IF(INT(((AM313-1)/12))-((AM313-1)/12)=0,AR312+('SIP CALCULATOR'!$E$5/100)*AR312,AR312)),2))</f>
        <v/>
      </c>
      <c r="AS313" t="e">
        <f t="shared" si="140"/>
        <v>#VALUE!</v>
      </c>
      <c r="AY313">
        <f t="shared" si="146"/>
        <v>306</v>
      </c>
      <c r="AZ313">
        <f t="shared" si="147"/>
        <v>0</v>
      </c>
      <c r="BA313">
        <f t="shared" si="162"/>
        <v>306</v>
      </c>
      <c r="BB313" s="110">
        <f t="shared" si="153"/>
        <v>-17027458332.789667</v>
      </c>
      <c r="BC313">
        <f>$BB$8*'SIP CALCULATOR'!$E$48/100</f>
        <v>13148944.405985834</v>
      </c>
      <c r="BD313" s="110">
        <f t="shared" si="154"/>
        <v>-142005060.64329711</v>
      </c>
      <c r="BF313" s="110">
        <f t="shared" si="149"/>
        <v>-13268609886.323761</v>
      </c>
      <c r="BG313" t="str">
        <f t="shared" si="150"/>
        <v>-</v>
      </c>
      <c r="BI313" t="str">
        <f t="shared" si="148"/>
        <v>-</v>
      </c>
      <c r="BL313">
        <f t="shared" si="142"/>
        <v>310</v>
      </c>
      <c r="BM313" s="110">
        <f t="shared" si="143"/>
        <v>108318599.12096387</v>
      </c>
      <c r="BO313">
        <f>('SIP CALCULATOR'!$D$32/12)/100</f>
        <v>5.0000000000000001E-3</v>
      </c>
      <c r="BP313">
        <f t="shared" si="144"/>
        <v>1678938.2863749401</v>
      </c>
      <c r="BQ313" s="110">
        <f t="shared" si="145"/>
        <v>109997537.40733881</v>
      </c>
    </row>
    <row r="314" spans="12:69" x14ac:dyDescent="0.3">
      <c r="L314">
        <v>720</v>
      </c>
      <c r="N314">
        <f t="shared" si="135"/>
        <v>313</v>
      </c>
      <c r="O314" s="48">
        <f t="shared" si="155"/>
        <v>2.2133091654611011E+18</v>
      </c>
      <c r="P314" s="3">
        <f>$P$313+($P$313*$M$5)</f>
        <v>2.541865828329E+17</v>
      </c>
      <c r="Q314">
        <f t="shared" si="136"/>
        <v>1.7793060798297001E+18</v>
      </c>
      <c r="AD314" s="50">
        <f>$M$2*(((1+'Main Backend Calculation'!$M$4)^('Main Backend Calculation'!AH314)-1)/'Main Backend Calculation'!$M$4)*(1+$M$4)</f>
        <v>1645786024.1008875</v>
      </c>
      <c r="AF314">
        <f>$AK$28*(((1+$M$4)^($AH$28)-1)/$AC$3)*(1+$AC$3)</f>
        <v>5.9626008787946875E+18</v>
      </c>
      <c r="AH314">
        <f t="shared" si="137"/>
        <v>313</v>
      </c>
      <c r="AI314" s="60">
        <f t="shared" si="134"/>
        <v>5.9626008804404736E+18</v>
      </c>
      <c r="AK314">
        <v>708</v>
      </c>
      <c r="AM314" s="36" t="str">
        <f>IF('SIP CALCULATOR'!$E$6&gt;'Main Backend Calculation'!AM313,AM313+1,"")</f>
        <v/>
      </c>
      <c r="AN314" t="str">
        <f t="shared" si="141"/>
        <v/>
      </c>
      <c r="AO314" s="49" t="str">
        <f t="shared" si="138"/>
        <v/>
      </c>
      <c r="AP314" s="49" t="str">
        <f t="shared" si="139"/>
        <v/>
      </c>
      <c r="AQ314" s="66" t="str">
        <f>IF(AM314="","",('SIP CALCULATOR'!$E$7/12)*100)</f>
        <v/>
      </c>
      <c r="AR314" s="62" t="str">
        <f>IF(AM314="","",ROUND(IF(((AM314-1)/12)=0,'SIP CALCULATOR'!$E$4,IF(INT(((AM314-1)/12))-((AM314-1)/12)=0,AR313+('SIP CALCULATOR'!$E$5/100)*AR313,AR313)),2))</f>
        <v/>
      </c>
      <c r="AS314" t="e">
        <f t="shared" si="140"/>
        <v>#VALUE!</v>
      </c>
      <c r="AY314">
        <f t="shared" si="146"/>
        <v>307</v>
      </c>
      <c r="AZ314">
        <f t="shared" si="147"/>
        <v>0</v>
      </c>
      <c r="BA314">
        <f t="shared" si="162"/>
        <v>307</v>
      </c>
      <c r="BB314" s="110">
        <f t="shared" si="153"/>
        <v>-17182612337.838951</v>
      </c>
      <c r="BC314">
        <f>$BB$8*'SIP CALCULATOR'!$E$48/100</f>
        <v>13148944.405985834</v>
      </c>
      <c r="BD314" s="110">
        <f t="shared" si="154"/>
        <v>-143298010.6853745</v>
      </c>
      <c r="BF314" s="110">
        <f t="shared" si="149"/>
        <v>-13411907897.009136</v>
      </c>
      <c r="BG314" t="str">
        <f t="shared" si="150"/>
        <v>-</v>
      </c>
      <c r="BI314" t="str">
        <f t="shared" si="148"/>
        <v>-</v>
      </c>
      <c r="BL314">
        <f t="shared" si="142"/>
        <v>311</v>
      </c>
      <c r="BM314" s="110">
        <f t="shared" si="143"/>
        <v>109997537.40733881</v>
      </c>
      <c r="BO314">
        <f>('SIP CALCULATOR'!$D$32/12)/100</f>
        <v>5.0000000000000001E-3</v>
      </c>
      <c r="BP314">
        <f t="shared" si="144"/>
        <v>1710461.7066841186</v>
      </c>
      <c r="BQ314" s="110">
        <f t="shared" si="145"/>
        <v>111707999.11402293</v>
      </c>
    </row>
    <row r="315" spans="12:69" x14ac:dyDescent="0.3">
      <c r="N315">
        <f t="shared" si="135"/>
        <v>314</v>
      </c>
      <c r="O315" s="48">
        <f t="shared" si="155"/>
        <v>2.5081459229987564E+18</v>
      </c>
      <c r="P315" s="3">
        <f t="shared" ref="P315:P325" si="163">$P$313+($P$313*$M$5)</f>
        <v>2.541865828329E+17</v>
      </c>
      <c r="Q315">
        <f t="shared" si="136"/>
        <v>2.0334926626626002E+18</v>
      </c>
      <c r="AD315" s="50">
        <f>$M$2*(((1+'Main Backend Calculation'!$M$4)^('Main Backend Calculation'!AH315)-1)/'Main Backend Calculation'!$M$4)*(1+$M$4)</f>
        <v>1676114767.3184574</v>
      </c>
      <c r="AF315">
        <f t="shared" ref="AF315:AF325" si="164">$AK$28*(((1+$M$4)^($AH$28)-1)/$AC$3)*(1+$AC$3)</f>
        <v>5.9626008787946875E+18</v>
      </c>
      <c r="AH315">
        <f t="shared" si="137"/>
        <v>314</v>
      </c>
      <c r="AI315" s="60">
        <f t="shared" si="134"/>
        <v>5.9626008804708024E+18</v>
      </c>
      <c r="AK315">
        <v>720</v>
      </c>
      <c r="AM315" s="36" t="str">
        <f>IF('SIP CALCULATOR'!$E$6&gt;'Main Backend Calculation'!AM314,AM314+1,"")</f>
        <v/>
      </c>
      <c r="AN315" t="str">
        <f t="shared" si="141"/>
        <v/>
      </c>
      <c r="AO315" s="49" t="str">
        <f t="shared" si="138"/>
        <v/>
      </c>
      <c r="AP315" s="49" t="str">
        <f t="shared" si="139"/>
        <v/>
      </c>
      <c r="AQ315" s="66" t="str">
        <f>IF(AM315="","",('SIP CALCULATOR'!$E$7/12)*100)</f>
        <v/>
      </c>
      <c r="AR315" s="62" t="str">
        <f>IF(AM315="","",ROUND(IF(((AM315-1)/12)=0,'SIP CALCULATOR'!$E$4,IF(INT(((AM315-1)/12))-((AM315-1)/12)=0,AR314+('SIP CALCULATOR'!$E$5/100)*AR314,AR314)),2))</f>
        <v/>
      </c>
      <c r="AS315" t="e">
        <f t="shared" si="140"/>
        <v>#VALUE!</v>
      </c>
      <c r="AY315">
        <f t="shared" si="146"/>
        <v>308</v>
      </c>
      <c r="AZ315">
        <f t="shared" si="147"/>
        <v>0</v>
      </c>
      <c r="BA315">
        <f t="shared" si="162"/>
        <v>308</v>
      </c>
      <c r="BB315" s="110">
        <f t="shared" si="153"/>
        <v>-17339059292.930313</v>
      </c>
      <c r="BC315">
        <f>$BB$8*'SIP CALCULATOR'!$E$48/100</f>
        <v>13148944.405985834</v>
      </c>
      <c r="BD315" s="110">
        <f t="shared" si="154"/>
        <v>-144601735.31113586</v>
      </c>
      <c r="BF315" s="110">
        <f t="shared" si="149"/>
        <v>-13556509632.320272</v>
      </c>
      <c r="BG315" t="str">
        <f t="shared" si="150"/>
        <v>-</v>
      </c>
      <c r="BI315" t="str">
        <f t="shared" si="148"/>
        <v>-</v>
      </c>
      <c r="BL315">
        <f t="shared" si="142"/>
        <v>312</v>
      </c>
      <c r="BM315" s="110">
        <f t="shared" si="143"/>
        <v>111707999.11402293</v>
      </c>
      <c r="BO315">
        <f>('SIP CALCULATOR'!$D$32/12)/100</f>
        <v>5.0000000000000001E-3</v>
      </c>
      <c r="BP315">
        <f t="shared" si="144"/>
        <v>1742644.7861787574</v>
      </c>
      <c r="BQ315" s="110">
        <f t="shared" si="145"/>
        <v>113450643.90020168</v>
      </c>
    </row>
    <row r="316" spans="12:69" x14ac:dyDescent="0.3">
      <c r="N316">
        <f t="shared" si="135"/>
        <v>315</v>
      </c>
      <c r="O316" s="48">
        <f t="shared" si="155"/>
        <v>2.8083977241689595E+18</v>
      </c>
      <c r="P316" s="3">
        <f t="shared" si="163"/>
        <v>2.541865828329E+17</v>
      </c>
      <c r="Q316">
        <f t="shared" si="136"/>
        <v>2.2876792454955003E+18</v>
      </c>
      <c r="AD316" s="50">
        <f>$M$2*(((1+'Main Backend Calculation'!$M$4)^('Main Backend Calculation'!AH316)-1)/'Main Backend Calculation'!$M$4)*(1+$M$4)</f>
        <v>1707000535.6139548</v>
      </c>
      <c r="AF316">
        <f t="shared" si="164"/>
        <v>5.9626008787946875E+18</v>
      </c>
      <c r="AH316">
        <f t="shared" si="137"/>
        <v>315</v>
      </c>
      <c r="AI316" s="60">
        <f t="shared" si="134"/>
        <v>5.9626008805016883E+18</v>
      </c>
      <c r="AM316" s="36" t="str">
        <f>IF('SIP CALCULATOR'!$E$6&gt;'Main Backend Calculation'!AM315,AM315+1,"")</f>
        <v/>
      </c>
      <c r="AN316" t="str">
        <f t="shared" si="141"/>
        <v/>
      </c>
      <c r="AO316" s="49" t="str">
        <f t="shared" si="138"/>
        <v/>
      </c>
      <c r="AP316" s="49" t="str">
        <f t="shared" si="139"/>
        <v/>
      </c>
      <c r="AQ316" s="66" t="str">
        <f>IF(AM316="","",('SIP CALCULATOR'!$E$7/12)*100)</f>
        <v/>
      </c>
      <c r="AR316" s="62" t="str">
        <f>IF(AM316="","",ROUND(IF(((AM316-1)/12)=0,'SIP CALCULATOR'!$E$4,IF(INT(((AM316-1)/12))-((AM316-1)/12)=0,AR315+('SIP CALCULATOR'!$E$5/100)*AR315,AR315)),2))</f>
        <v/>
      </c>
      <c r="AS316" t="e">
        <f t="shared" si="140"/>
        <v>#VALUE!</v>
      </c>
      <c r="AY316">
        <f t="shared" si="146"/>
        <v>309</v>
      </c>
      <c r="AZ316">
        <f t="shared" si="147"/>
        <v>0</v>
      </c>
      <c r="BA316">
        <f t="shared" si="162"/>
        <v>309</v>
      </c>
      <c r="BB316" s="110">
        <f t="shared" si="153"/>
        <v>-17496809972.647434</v>
      </c>
      <c r="BC316">
        <f>$BB$8*'SIP CALCULATOR'!$E$48/100</f>
        <v>13148944.405985834</v>
      </c>
      <c r="BD316" s="110">
        <f t="shared" si="154"/>
        <v>-145916324.30877852</v>
      </c>
      <c r="BF316" s="110">
        <f t="shared" si="149"/>
        <v>-13702425956.629051</v>
      </c>
      <c r="BG316" t="str">
        <f t="shared" si="150"/>
        <v>-</v>
      </c>
      <c r="BI316" t="str">
        <f t="shared" si="148"/>
        <v>-</v>
      </c>
      <c r="BL316">
        <f t="shared" si="142"/>
        <v>313</v>
      </c>
      <c r="BM316" s="110">
        <f t="shared" si="143"/>
        <v>113450643.90020168</v>
      </c>
      <c r="BO316">
        <f>('SIP CALCULATOR'!$D$32/12)/100</f>
        <v>5.0000000000000001E-3</v>
      </c>
      <c r="BP316">
        <f t="shared" si="144"/>
        <v>1775502.5770381563</v>
      </c>
      <c r="BQ316" s="110">
        <f t="shared" si="145"/>
        <v>115226146.47723983</v>
      </c>
    </row>
    <row r="317" spans="12:69" x14ac:dyDescent="0.3">
      <c r="N317">
        <f t="shared" si="135"/>
        <v>316</v>
      </c>
      <c r="O317" s="48">
        <f t="shared" si="155"/>
        <v>3.1141640229807263E+18</v>
      </c>
      <c r="P317" s="3">
        <f t="shared" si="163"/>
        <v>2.541865828329E+17</v>
      </c>
      <c r="Q317">
        <f t="shared" si="136"/>
        <v>2.5418658283284004E+18</v>
      </c>
      <c r="AD317" s="50">
        <f>$M$2*(((1+'Main Backend Calculation'!$M$4)^('Main Backend Calculation'!AH317)-1)/'Main Backend Calculation'!$M$4)*(1+$M$4)</f>
        <v>1738453559.4455047</v>
      </c>
      <c r="AF317">
        <f t="shared" si="164"/>
        <v>5.9626008787946875E+18</v>
      </c>
      <c r="AH317">
        <f t="shared" si="137"/>
        <v>316</v>
      </c>
      <c r="AI317" s="60">
        <f t="shared" si="134"/>
        <v>5.9626008805331415E+18</v>
      </c>
      <c r="AM317" s="36" t="str">
        <f>IF('SIP CALCULATOR'!$E$6&gt;'Main Backend Calculation'!AM316,AM316+1,"")</f>
        <v/>
      </c>
      <c r="AN317" t="str">
        <f t="shared" si="141"/>
        <v/>
      </c>
      <c r="AO317" s="49" t="str">
        <f t="shared" si="138"/>
        <v/>
      </c>
      <c r="AP317" s="49" t="str">
        <f t="shared" si="139"/>
        <v/>
      </c>
      <c r="AQ317" s="66" t="str">
        <f>IF(AM317="","",('SIP CALCULATOR'!$E$7/12)*100)</f>
        <v/>
      </c>
      <c r="AR317" s="62" t="str">
        <f>IF(AM317="","",ROUND(IF(((AM317-1)/12)=0,'SIP CALCULATOR'!$E$4,IF(INT(((AM317-1)/12))-((AM317-1)/12)=0,AR316+('SIP CALCULATOR'!$E$5/100)*AR316,AR316)),2))</f>
        <v/>
      </c>
      <c r="AS317" t="e">
        <f t="shared" si="140"/>
        <v>#VALUE!</v>
      </c>
      <c r="AY317">
        <f t="shared" si="146"/>
        <v>310</v>
      </c>
      <c r="AZ317">
        <f t="shared" si="147"/>
        <v>0</v>
      </c>
      <c r="BA317">
        <f t="shared" si="162"/>
        <v>310</v>
      </c>
      <c r="BB317" s="110">
        <f t="shared" si="153"/>
        <v>-17655875241.362198</v>
      </c>
      <c r="BC317">
        <f>$BB$8*'SIP CALCULATOR'!$E$48/100</f>
        <v>13148944.405985834</v>
      </c>
      <c r="BD317" s="110">
        <f t="shared" si="154"/>
        <v>-147241868.21473488</v>
      </c>
      <c r="BF317" s="110">
        <f t="shared" si="149"/>
        <v>-13849667824.843786</v>
      </c>
      <c r="BG317" t="str">
        <f t="shared" si="150"/>
        <v>-</v>
      </c>
      <c r="BI317" t="str">
        <f t="shared" si="148"/>
        <v>-</v>
      </c>
      <c r="BL317">
        <f t="shared" si="142"/>
        <v>314</v>
      </c>
      <c r="BM317" s="110">
        <f t="shared" si="143"/>
        <v>115226146.47723983</v>
      </c>
      <c r="BO317">
        <f>('SIP CALCULATOR'!$D$32/12)/100</f>
        <v>5.0000000000000001E-3</v>
      </c>
      <c r="BP317">
        <f t="shared" si="144"/>
        <v>1809050.4996926654</v>
      </c>
      <c r="BQ317" s="110">
        <f t="shared" si="145"/>
        <v>117035196.9769325</v>
      </c>
    </row>
    <row r="318" spans="12:69" x14ac:dyDescent="0.3">
      <c r="N318">
        <f t="shared" si="135"/>
        <v>317</v>
      </c>
      <c r="O318" s="48">
        <f t="shared" si="155"/>
        <v>3.4255461000396027E+18</v>
      </c>
      <c r="P318" s="3">
        <f t="shared" si="163"/>
        <v>2.541865828329E+17</v>
      </c>
      <c r="Q318">
        <f t="shared" si="136"/>
        <v>2.7960524111613005E+18</v>
      </c>
      <c r="AD318" s="50">
        <f>$M$2*(((1+'Main Backend Calculation'!$M$4)^('Main Backend Calculation'!AH318)-1)/'Main Backend Calculation'!$M$4)*(1+$M$4)</f>
        <v>1770484257.1663132</v>
      </c>
      <c r="AF318">
        <f t="shared" si="164"/>
        <v>5.9626008787946875E+18</v>
      </c>
      <c r="AH318">
        <f t="shared" si="137"/>
        <v>317</v>
      </c>
      <c r="AI318" s="60">
        <f t="shared" si="134"/>
        <v>5.9626008805651722E+18</v>
      </c>
      <c r="AM318" s="36" t="str">
        <f>IF('SIP CALCULATOR'!$E$6&gt;'Main Backend Calculation'!AM317,AM317+1,"")</f>
        <v/>
      </c>
      <c r="AN318" t="str">
        <f t="shared" si="141"/>
        <v/>
      </c>
      <c r="AO318" s="49" t="str">
        <f t="shared" si="138"/>
        <v/>
      </c>
      <c r="AP318" s="49" t="str">
        <f t="shared" si="139"/>
        <v/>
      </c>
      <c r="AQ318" s="66" t="str">
        <f>IF(AM318="","",('SIP CALCULATOR'!$E$7/12)*100)</f>
        <v/>
      </c>
      <c r="AR318" s="62" t="str">
        <f>IF(AM318="","",ROUND(IF(((AM318-1)/12)=0,'SIP CALCULATOR'!$E$4,IF(INT(((AM318-1)/12))-((AM318-1)/12)=0,AR317+('SIP CALCULATOR'!$E$5/100)*AR317,AR317)),2))</f>
        <v/>
      </c>
      <c r="AS318" t="e">
        <f t="shared" si="140"/>
        <v>#VALUE!</v>
      </c>
      <c r="AY318">
        <f t="shared" si="146"/>
        <v>311</v>
      </c>
      <c r="AZ318">
        <f t="shared" si="147"/>
        <v>0</v>
      </c>
      <c r="BA318">
        <f t="shared" si="162"/>
        <v>311</v>
      </c>
      <c r="BB318" s="110">
        <f t="shared" si="153"/>
        <v>-17816266053.982918</v>
      </c>
      <c r="BC318">
        <f>$BB$8*'SIP CALCULATOR'!$E$48/100</f>
        <v>13148944.405985834</v>
      </c>
      <c r="BD318" s="110">
        <f t="shared" si="154"/>
        <v>-148578458.31990755</v>
      </c>
      <c r="BF318" s="110">
        <f t="shared" si="149"/>
        <v>-13998246283.163694</v>
      </c>
      <c r="BG318" t="str">
        <f t="shared" si="150"/>
        <v>-</v>
      </c>
      <c r="BI318" t="str">
        <f t="shared" si="148"/>
        <v>-</v>
      </c>
      <c r="BL318">
        <f t="shared" si="142"/>
        <v>315</v>
      </c>
      <c r="BM318" s="110">
        <f t="shared" si="143"/>
        <v>117035196.9769325</v>
      </c>
      <c r="BO318">
        <f>('SIP CALCULATOR'!$D$32/12)/100</f>
        <v>5.0000000000000001E-3</v>
      </c>
      <c r="BP318">
        <f t="shared" si="144"/>
        <v>1843304.3523866867</v>
      </c>
      <c r="BQ318" s="110">
        <f t="shared" si="145"/>
        <v>118878501.32931918</v>
      </c>
    </row>
    <row r="319" spans="12:69" x14ac:dyDescent="0.3">
      <c r="N319">
        <f t="shared" si="135"/>
        <v>318</v>
      </c>
      <c r="O319" s="48">
        <f t="shared" si="155"/>
        <v>3.742647096095381E+18</v>
      </c>
      <c r="P319" s="3">
        <f t="shared" si="163"/>
        <v>2.541865828329E+17</v>
      </c>
      <c r="Q319">
        <f t="shared" si="136"/>
        <v>3.0502389939942006E+18</v>
      </c>
      <c r="AD319" s="50">
        <f>$M$2*(((1+'Main Backend Calculation'!$M$4)^('Main Backend Calculation'!AH319)-1)/'Main Backend Calculation'!$M$4)*(1+$M$4)</f>
        <v>1803103238.4755995</v>
      </c>
      <c r="AF319">
        <f t="shared" si="164"/>
        <v>5.9626008787946875E+18</v>
      </c>
      <c r="AH319">
        <f t="shared" si="137"/>
        <v>318</v>
      </c>
      <c r="AI319" s="60">
        <f t="shared" si="134"/>
        <v>5.9626008805977907E+18</v>
      </c>
      <c r="AM319" s="36" t="str">
        <f>IF('SIP CALCULATOR'!$E$6&gt;'Main Backend Calculation'!AM318,AM318+1,"")</f>
        <v/>
      </c>
      <c r="AN319" t="str">
        <f t="shared" si="141"/>
        <v/>
      </c>
      <c r="AO319" s="49" t="str">
        <f t="shared" si="138"/>
        <v/>
      </c>
      <c r="AP319" s="49" t="str">
        <f t="shared" si="139"/>
        <v/>
      </c>
      <c r="AQ319" s="66" t="str">
        <f>IF(AM319="","",('SIP CALCULATOR'!$E$7/12)*100)</f>
        <v/>
      </c>
      <c r="AR319" s="62" t="str">
        <f>IF(AM319="","",ROUND(IF(((AM319-1)/12)=0,'SIP CALCULATOR'!$E$4,IF(INT(((AM319-1)/12))-((AM319-1)/12)=0,AR318+('SIP CALCULATOR'!$E$5/100)*AR318,AR318)),2))</f>
        <v/>
      </c>
      <c r="AS319" t="e">
        <f t="shared" si="140"/>
        <v>#VALUE!</v>
      </c>
      <c r="AY319">
        <f t="shared" si="146"/>
        <v>312</v>
      </c>
      <c r="AZ319">
        <f t="shared" si="147"/>
        <v>0</v>
      </c>
      <c r="BA319">
        <f t="shared" si="162"/>
        <v>312</v>
      </c>
      <c r="BB319" s="110">
        <f t="shared" si="153"/>
        <v>-17977993456.708813</v>
      </c>
      <c r="BC319">
        <f>$BB$8*'SIP CALCULATOR'!$E$48/100</f>
        <v>13148944.405985834</v>
      </c>
      <c r="BD319" s="110">
        <f t="shared" si="154"/>
        <v>-149926186.67595667</v>
      </c>
      <c r="BF319" s="110">
        <f t="shared" si="149"/>
        <v>-14148172469.839651</v>
      </c>
      <c r="BG319" t="str">
        <f t="shared" si="150"/>
        <v>-</v>
      </c>
      <c r="BI319" t="str">
        <f t="shared" si="148"/>
        <v>-</v>
      </c>
      <c r="BL319">
        <f t="shared" si="142"/>
        <v>316</v>
      </c>
      <c r="BM319" s="110">
        <f t="shared" si="143"/>
        <v>118878501.32931918</v>
      </c>
      <c r="BO319">
        <f>('SIP CALCULATOR'!$D$32/12)/100</f>
        <v>5.0000000000000001E-3</v>
      </c>
      <c r="BP319">
        <f t="shared" si="144"/>
        <v>1878280.3210032431</v>
      </c>
      <c r="BQ319" s="110">
        <f t="shared" si="145"/>
        <v>120756781.65032242</v>
      </c>
    </row>
    <row r="320" spans="12:69" x14ac:dyDescent="0.3">
      <c r="N320">
        <f t="shared" si="135"/>
        <v>319</v>
      </c>
      <c r="O320" s="48">
        <f t="shared" si="155"/>
        <v>4.0655720462059622E+18</v>
      </c>
      <c r="P320" s="3">
        <f t="shared" si="163"/>
        <v>2.541865828329E+17</v>
      </c>
      <c r="Q320">
        <f t="shared" si="136"/>
        <v>3.3044255768271007E+18</v>
      </c>
      <c r="AD320" s="50">
        <f>$M$2*(((1+'Main Backend Calculation'!$M$4)^('Main Backend Calculation'!AH320)-1)/'Main Backend Calculation'!$M$4)*(1+$M$4)</f>
        <v>1836321307.9328969</v>
      </c>
      <c r="AF320">
        <f t="shared" si="164"/>
        <v>5.9626008787946875E+18</v>
      </c>
      <c r="AH320">
        <f t="shared" si="137"/>
        <v>319</v>
      </c>
      <c r="AI320" s="60">
        <f t="shared" si="134"/>
        <v>5.9626008806310093E+18</v>
      </c>
      <c r="AM320" s="36" t="str">
        <f>IF('SIP CALCULATOR'!$E$6&gt;'Main Backend Calculation'!AM319,AM319+1,"")</f>
        <v/>
      </c>
      <c r="AN320" t="str">
        <f t="shared" si="141"/>
        <v/>
      </c>
      <c r="AO320" s="49" t="str">
        <f t="shared" si="138"/>
        <v/>
      </c>
      <c r="AP320" s="49" t="str">
        <f t="shared" si="139"/>
        <v/>
      </c>
      <c r="AQ320" s="66" t="str">
        <f>IF(AM320="","",('SIP CALCULATOR'!$E$7/12)*100)</f>
        <v/>
      </c>
      <c r="AR320" s="62" t="str">
        <f>IF(AM320="","",ROUND(IF(((AM320-1)/12)=0,'SIP CALCULATOR'!$E$4,IF(INT(((AM320-1)/12))-((AM320-1)/12)=0,AR319+('SIP CALCULATOR'!$E$5/100)*AR319,AR319)),2))</f>
        <v/>
      </c>
      <c r="AS320" t="e">
        <f t="shared" si="140"/>
        <v>#VALUE!</v>
      </c>
      <c r="AY320">
        <f t="shared" si="146"/>
        <v>313</v>
      </c>
      <c r="AZ320">
        <f t="shared" si="147"/>
        <v>0</v>
      </c>
      <c r="BA320">
        <f t="shared" si="162"/>
        <v>313</v>
      </c>
      <c r="BB320" s="110">
        <f t="shared" si="153"/>
        <v>-18141068587.790756</v>
      </c>
      <c r="BC320">
        <f>$BB$8*'SIP CALCULATOR'!$E$48/100</f>
        <v>13148944.405985834</v>
      </c>
      <c r="BD320" s="110">
        <f t="shared" si="154"/>
        <v>-151285146.10163954</v>
      </c>
      <c r="BF320" s="110">
        <f t="shared" si="149"/>
        <v>-14299457615.94129</v>
      </c>
      <c r="BG320" t="str">
        <f t="shared" si="150"/>
        <v>-</v>
      </c>
      <c r="BI320" t="str">
        <f t="shared" si="148"/>
        <v>-</v>
      </c>
      <c r="BL320">
        <f t="shared" si="142"/>
        <v>317</v>
      </c>
      <c r="BM320" s="110">
        <f t="shared" si="143"/>
        <v>120756781.65032242</v>
      </c>
      <c r="BO320">
        <f>('SIP CALCULATOR'!$D$32/12)/100</f>
        <v>5.0000000000000001E-3</v>
      </c>
      <c r="BP320">
        <f t="shared" si="144"/>
        <v>1913994.9891576103</v>
      </c>
      <c r="BQ320" s="110">
        <f t="shared" si="145"/>
        <v>122670776.63948004</v>
      </c>
    </row>
    <row r="321" spans="14:69" x14ac:dyDescent="0.3">
      <c r="N321">
        <f t="shared" si="135"/>
        <v>320</v>
      </c>
      <c r="O321" s="48">
        <f t="shared" si="155"/>
        <v>4.3944279145286789E+18</v>
      </c>
      <c r="P321" s="3">
        <f t="shared" si="163"/>
        <v>2.541865828329E+17</v>
      </c>
      <c r="Q321">
        <f t="shared" si="136"/>
        <v>3.5586121596600008E+18</v>
      </c>
      <c r="AD321" s="50">
        <f>$M$2*(((1+'Main Backend Calculation'!$M$4)^('Main Backend Calculation'!AH321)-1)/'Main Backend Calculation'!$M$4)*(1+$M$4)</f>
        <v>1870149468.5369112</v>
      </c>
      <c r="AF321">
        <f t="shared" si="164"/>
        <v>5.9626008787946875E+18</v>
      </c>
      <c r="AH321">
        <f t="shared" si="137"/>
        <v>320</v>
      </c>
      <c r="AI321" s="60">
        <f t="shared" si="134"/>
        <v>5.9626008806648371E+18</v>
      </c>
      <c r="AM321" s="36" t="str">
        <f>IF('SIP CALCULATOR'!$E$6&gt;'Main Backend Calculation'!AM320,AM320+1,"")</f>
        <v/>
      </c>
      <c r="AN321" t="str">
        <f t="shared" si="141"/>
        <v/>
      </c>
      <c r="AO321" s="49" t="str">
        <f t="shared" si="138"/>
        <v/>
      </c>
      <c r="AP321" s="49" t="str">
        <f t="shared" si="139"/>
        <v/>
      </c>
      <c r="AQ321" s="66" t="str">
        <f>IF(AM321="","",('SIP CALCULATOR'!$E$7/12)*100)</f>
        <v/>
      </c>
      <c r="AR321" s="62" t="str">
        <f>IF(AM321="","",ROUND(IF(((AM321-1)/12)=0,'SIP CALCULATOR'!$E$4,IF(INT(((AM321-1)/12))-((AM321-1)/12)=0,AR320+('SIP CALCULATOR'!$E$5/100)*AR320,AR320)),2))</f>
        <v/>
      </c>
      <c r="AS321" t="e">
        <f t="shared" si="140"/>
        <v>#VALUE!</v>
      </c>
      <c r="AY321">
        <f t="shared" si="146"/>
        <v>314</v>
      </c>
      <c r="AZ321">
        <f t="shared" si="147"/>
        <v>0</v>
      </c>
      <c r="BA321">
        <f t="shared" si="162"/>
        <v>314</v>
      </c>
      <c r="BB321" s="110">
        <f t="shared" si="153"/>
        <v>-18305502678.298382</v>
      </c>
      <c r="BC321">
        <f>$BB$8*'SIP CALCULATOR'!$E$48/100</f>
        <v>13148944.405985834</v>
      </c>
      <c r="BD321" s="110">
        <f t="shared" si="154"/>
        <v>-152655430.18920308</v>
      </c>
      <c r="BF321" s="110">
        <f t="shared" si="149"/>
        <v>-14452113046.130493</v>
      </c>
      <c r="BG321" t="str">
        <f t="shared" si="150"/>
        <v>-</v>
      </c>
      <c r="BI321" t="str">
        <f t="shared" si="148"/>
        <v>-</v>
      </c>
      <c r="BL321">
        <f t="shared" si="142"/>
        <v>318</v>
      </c>
      <c r="BM321" s="110">
        <f t="shared" si="143"/>
        <v>122670776.63948004</v>
      </c>
      <c r="BO321">
        <f>('SIP CALCULATOR'!$D$32/12)/100</f>
        <v>5.0000000000000001E-3</v>
      </c>
      <c r="BP321">
        <f t="shared" si="144"/>
        <v>1950465.3485677328</v>
      </c>
      <c r="BQ321" s="110">
        <f t="shared" si="145"/>
        <v>124621241.98804778</v>
      </c>
    </row>
    <row r="322" spans="14:69" x14ac:dyDescent="0.3">
      <c r="N322">
        <f t="shared" si="135"/>
        <v>321</v>
      </c>
      <c r="O322" s="48">
        <f t="shared" si="155"/>
        <v>4.7293236297506048E+18</v>
      </c>
      <c r="P322" s="3">
        <f t="shared" si="163"/>
        <v>2.541865828329E+17</v>
      </c>
      <c r="Q322">
        <f t="shared" si="136"/>
        <v>3.8127987424929009E+18</v>
      </c>
      <c r="AD322" s="50">
        <f>$M$2*(((1+'Main Backend Calculation'!$M$4)^('Main Backend Calculation'!AH322)-1)/'Main Backend Calculation'!$M$4)*(1+$M$4)</f>
        <v>1904598925.3700979</v>
      </c>
      <c r="AF322">
        <f t="shared" si="164"/>
        <v>5.9626008787946875E+18</v>
      </c>
      <c r="AH322">
        <f t="shared" si="137"/>
        <v>321</v>
      </c>
      <c r="AI322" s="60">
        <f t="shared" si="134"/>
        <v>5.9626008806992865E+18</v>
      </c>
      <c r="AM322" s="36" t="str">
        <f>IF('SIP CALCULATOR'!$E$6&gt;'Main Backend Calculation'!AM321,AM321+1,"")</f>
        <v/>
      </c>
      <c r="AN322" t="str">
        <f t="shared" si="141"/>
        <v/>
      </c>
      <c r="AO322" s="49" t="str">
        <f t="shared" si="138"/>
        <v/>
      </c>
      <c r="AP322" s="49" t="str">
        <f t="shared" si="139"/>
        <v/>
      </c>
      <c r="AQ322" s="66" t="str">
        <f>IF(AM322="","",('SIP CALCULATOR'!$E$7/12)*100)</f>
        <v/>
      </c>
      <c r="AR322" s="62" t="str">
        <f>IF(AM322="","",ROUND(IF(((AM322-1)/12)=0,'SIP CALCULATOR'!$E$4,IF(INT(((AM322-1)/12))-((AM322-1)/12)=0,AR321+('SIP CALCULATOR'!$E$5/100)*AR321,AR321)),2))</f>
        <v/>
      </c>
      <c r="AS322" t="e">
        <f t="shared" si="140"/>
        <v>#VALUE!</v>
      </c>
      <c r="AY322">
        <f t="shared" si="146"/>
        <v>315</v>
      </c>
      <c r="AZ322">
        <f t="shared" si="147"/>
        <v>0</v>
      </c>
      <c r="BA322">
        <f t="shared" si="162"/>
        <v>315</v>
      </c>
      <c r="BB322" s="110">
        <f t="shared" si="153"/>
        <v>-18471307052.89357</v>
      </c>
      <c r="BC322">
        <f>$BB$8*'SIP CALCULATOR'!$E$48/100</f>
        <v>13148944.405985834</v>
      </c>
      <c r="BD322" s="110">
        <f t="shared" si="154"/>
        <v>-154037133.31082964</v>
      </c>
      <c r="BF322" s="110">
        <f t="shared" si="149"/>
        <v>-14606150179.441322</v>
      </c>
      <c r="BG322" t="str">
        <f t="shared" si="150"/>
        <v>-</v>
      </c>
      <c r="BI322" t="str">
        <f t="shared" si="148"/>
        <v>-</v>
      </c>
      <c r="BL322">
        <f t="shared" si="142"/>
        <v>319</v>
      </c>
      <c r="BM322" s="110">
        <f t="shared" si="143"/>
        <v>124621241.98804778</v>
      </c>
      <c r="BO322">
        <f>('SIP CALCULATOR'!$D$32/12)/100</f>
        <v>5.0000000000000001E-3</v>
      </c>
      <c r="BP322">
        <f t="shared" si="144"/>
        <v>1987708.809709362</v>
      </c>
      <c r="BQ322" s="110">
        <f t="shared" si="145"/>
        <v>126608950.79775713</v>
      </c>
    </row>
    <row r="323" spans="14:69" x14ac:dyDescent="0.3">
      <c r="N323">
        <f t="shared" si="135"/>
        <v>322</v>
      </c>
      <c r="O323" s="48">
        <f t="shared" si="155"/>
        <v>5.0703701211695882E+18</v>
      </c>
      <c r="P323" s="3">
        <f t="shared" si="163"/>
        <v>2.541865828329E+17</v>
      </c>
      <c r="Q323">
        <f t="shared" si="136"/>
        <v>4.066985325325801E+18</v>
      </c>
      <c r="AD323" s="50">
        <f>$M$2*(((1+'Main Backend Calculation'!$M$4)^('Main Backend Calculation'!AH323)-1)/'Main Backend Calculation'!$M$4)*(1+$M$4)</f>
        <v>1939681089.3101835</v>
      </c>
      <c r="AF323">
        <f t="shared" si="164"/>
        <v>5.9626008787946875E+18</v>
      </c>
      <c r="AH323">
        <f t="shared" si="137"/>
        <v>322</v>
      </c>
      <c r="AI323" s="60">
        <f t="shared" ref="AI323:AI386" si="165">AD323+AF323</f>
        <v>5.9626008807343688E+18</v>
      </c>
      <c r="AM323" s="36" t="str">
        <f>IF('SIP CALCULATOR'!$E$6&gt;'Main Backend Calculation'!AM322,AM322+1,"")</f>
        <v/>
      </c>
      <c r="AN323" t="str">
        <f t="shared" si="141"/>
        <v/>
      </c>
      <c r="AO323" s="49" t="str">
        <f t="shared" si="138"/>
        <v/>
      </c>
      <c r="AP323" s="49" t="str">
        <f t="shared" si="139"/>
        <v/>
      </c>
      <c r="AQ323" s="66" t="str">
        <f>IF(AM323="","",('SIP CALCULATOR'!$E$7/12)*100)</f>
        <v/>
      </c>
      <c r="AR323" s="62" t="str">
        <f>IF(AM323="","",ROUND(IF(((AM323-1)/12)=0,'SIP CALCULATOR'!$E$4,IF(INT(((AM323-1)/12))-((AM323-1)/12)=0,AR322+('SIP CALCULATOR'!$E$5/100)*AR322,AR322)),2))</f>
        <v/>
      </c>
      <c r="AS323" t="e">
        <f t="shared" si="140"/>
        <v>#VALUE!</v>
      </c>
      <c r="AY323">
        <f t="shared" si="146"/>
        <v>316</v>
      </c>
      <c r="AZ323">
        <f t="shared" si="147"/>
        <v>0</v>
      </c>
      <c r="BA323">
        <f t="shared" si="162"/>
        <v>316</v>
      </c>
      <c r="BB323" s="110">
        <f t="shared" si="153"/>
        <v>-18638493130.610386</v>
      </c>
      <c r="BC323">
        <f>$BB$8*'SIP CALCULATOR'!$E$48/100</f>
        <v>13148944.405985834</v>
      </c>
      <c r="BD323" s="110">
        <f t="shared" si="154"/>
        <v>-155430350.62513646</v>
      </c>
      <c r="BF323" s="110">
        <f t="shared" si="149"/>
        <v>-14761580530.06646</v>
      </c>
      <c r="BG323" t="str">
        <f t="shared" si="150"/>
        <v>-</v>
      </c>
      <c r="BI323" t="str">
        <f t="shared" si="148"/>
        <v>-</v>
      </c>
      <c r="BL323">
        <f t="shared" si="142"/>
        <v>320</v>
      </c>
      <c r="BM323" s="110">
        <f t="shared" si="143"/>
        <v>126608950.79775713</v>
      </c>
      <c r="BO323">
        <f>('SIP CALCULATOR'!$D$32/12)/100</f>
        <v>5.0000000000000001E-3</v>
      </c>
      <c r="BP323">
        <f t="shared" si="144"/>
        <v>2025743.2127641141</v>
      </c>
      <c r="BQ323" s="110">
        <f t="shared" si="145"/>
        <v>128634694.01052125</v>
      </c>
    </row>
    <row r="324" spans="14:69" x14ac:dyDescent="0.3">
      <c r="N324">
        <f t="shared" ref="N324:N387" si="166">N323+1</f>
        <v>323</v>
      </c>
      <c r="O324" s="48">
        <f t="shared" si="155"/>
        <v>5.417680355437952E+18</v>
      </c>
      <c r="P324" s="3">
        <f t="shared" si="163"/>
        <v>2.541865828329E+17</v>
      </c>
      <c r="Q324">
        <f t="shared" ref="Q324:Q387" si="167">Q323+P324</f>
        <v>4.3211719081587011E+18</v>
      </c>
      <c r="AD324" s="50">
        <f>$M$2*(((1+'Main Backend Calculation'!$M$4)^('Main Backend Calculation'!AH324)-1)/'Main Backend Calculation'!$M$4)*(1+$M$4)</f>
        <v>1975407580.8098528</v>
      </c>
      <c r="AF324">
        <f t="shared" si="164"/>
        <v>5.9626008787946875E+18</v>
      </c>
      <c r="AH324">
        <f t="shared" ref="AH324:AH387" si="168">AH323+1</f>
        <v>323</v>
      </c>
      <c r="AI324" s="60">
        <f t="shared" si="165"/>
        <v>5.9626008807700951E+18</v>
      </c>
      <c r="AM324" s="36" t="str">
        <f>IF('SIP CALCULATOR'!$E$6&gt;'Main Backend Calculation'!AM323,AM323+1,"")</f>
        <v/>
      </c>
      <c r="AN324" t="str">
        <f t="shared" si="141"/>
        <v/>
      </c>
      <c r="AO324" s="49" t="str">
        <f t="shared" si="138"/>
        <v/>
      </c>
      <c r="AP324" s="49" t="str">
        <f t="shared" si="139"/>
        <v/>
      </c>
      <c r="AQ324" s="66" t="str">
        <f>IF(AM324="","",('SIP CALCULATOR'!$E$7/12)*100)</f>
        <v/>
      </c>
      <c r="AR324" s="62" t="str">
        <f>IF(AM324="","",ROUND(IF(((AM324-1)/12)=0,'SIP CALCULATOR'!$E$4,IF(INT(((AM324-1)/12))-((AM324-1)/12)=0,AR323+('SIP CALCULATOR'!$E$5/100)*AR323,AR323)),2))</f>
        <v/>
      </c>
      <c r="AS324" t="e">
        <f t="shared" si="140"/>
        <v>#VALUE!</v>
      </c>
      <c r="AY324">
        <f t="shared" si="146"/>
        <v>317</v>
      </c>
      <c r="AZ324">
        <f t="shared" si="147"/>
        <v>0</v>
      </c>
      <c r="BA324">
        <f t="shared" si="162"/>
        <v>317</v>
      </c>
      <c r="BB324" s="110">
        <f t="shared" si="153"/>
        <v>-18807072425.64151</v>
      </c>
      <c r="BC324">
        <f>$BB$8*'SIP CALCULATOR'!$E$48/100</f>
        <v>13148944.405985834</v>
      </c>
      <c r="BD324" s="110">
        <f t="shared" si="154"/>
        <v>-156835178.08372915</v>
      </c>
      <c r="BF324" s="110">
        <f t="shared" si="149"/>
        <v>-14918415708.150188</v>
      </c>
      <c r="BG324" t="str">
        <f t="shared" si="150"/>
        <v>-</v>
      </c>
      <c r="BI324" t="str">
        <f t="shared" si="148"/>
        <v>-</v>
      </c>
      <c r="BL324">
        <f t="shared" si="142"/>
        <v>321</v>
      </c>
      <c r="BM324" s="110">
        <f t="shared" si="143"/>
        <v>128634694.01052125</v>
      </c>
      <c r="BO324">
        <f>('SIP CALCULATOR'!$D$32/12)/100</f>
        <v>5.0000000000000001E-3</v>
      </c>
      <c r="BP324">
        <f t="shared" si="144"/>
        <v>2064586.8388688662</v>
      </c>
      <c r="BQ324" s="110">
        <f t="shared" si="145"/>
        <v>130699280.84939012</v>
      </c>
    </row>
    <row r="325" spans="14:69" x14ac:dyDescent="0.3">
      <c r="N325">
        <f t="shared" si="166"/>
        <v>324</v>
      </c>
      <c r="O325" s="48">
        <f t="shared" si="155"/>
        <v>5.7713693739810458E+18</v>
      </c>
      <c r="P325" s="3">
        <f t="shared" si="163"/>
        <v>2.541865828329E+17</v>
      </c>
      <c r="Q325">
        <f t="shared" si="167"/>
        <v>4.5753584909916012E+18</v>
      </c>
      <c r="AD325" s="50">
        <f>$M$2*(((1+'Main Backend Calculation'!$M$4)^('Main Backend Calculation'!AH325)-1)/'Main Backend Calculation'!$M$4)*(1+$M$4)</f>
        <v>2011790233.7458513</v>
      </c>
      <c r="AF325">
        <f t="shared" si="164"/>
        <v>5.9626008787946875E+18</v>
      </c>
      <c r="AH325">
        <f t="shared" si="168"/>
        <v>324</v>
      </c>
      <c r="AI325" s="60">
        <f t="shared" si="165"/>
        <v>5.9626008808064778E+18</v>
      </c>
      <c r="AM325" s="36" t="str">
        <f>IF('SIP CALCULATOR'!$E$6&gt;'Main Backend Calculation'!AM324,AM324+1,"")</f>
        <v/>
      </c>
      <c r="AN325" t="str">
        <f t="shared" si="141"/>
        <v/>
      </c>
      <c r="AO325" s="49" t="str">
        <f t="shared" ref="AO325:AO388" si="169">IF(AM325="","",AN325*AQ325/100)</f>
        <v/>
      </c>
      <c r="AP325" s="49" t="str">
        <f t="shared" ref="AP325:AP388" si="170">IF(AM325="","",AN325+AO325)</f>
        <v/>
      </c>
      <c r="AQ325" s="66" t="str">
        <f>IF(AM325="","",('SIP CALCULATOR'!$E$7/12)*100)</f>
        <v/>
      </c>
      <c r="AR325" s="62" t="str">
        <f>IF(AM325="","",ROUND(IF(((AM325-1)/12)=0,'SIP CALCULATOR'!$E$4,IF(INT(((AM325-1)/12))-((AM325-1)/12)=0,AR324+('SIP CALCULATOR'!$E$5/100)*AR324,AR324)),2))</f>
        <v/>
      </c>
      <c r="AS325" t="e">
        <f t="shared" ref="AS325:AS388" si="171">AS324+AR325</f>
        <v>#VALUE!</v>
      </c>
      <c r="AY325">
        <f t="shared" si="146"/>
        <v>318</v>
      </c>
      <c r="AZ325">
        <f t="shared" si="147"/>
        <v>0</v>
      </c>
      <c r="BA325">
        <f t="shared" si="162"/>
        <v>318</v>
      </c>
      <c r="BB325" s="110">
        <f t="shared" si="153"/>
        <v>-18977056548.131226</v>
      </c>
      <c r="BC325">
        <f>$BB$8*'SIP CALCULATOR'!$E$48/100</f>
        <v>13148944.405985834</v>
      </c>
      <c r="BD325" s="110">
        <f t="shared" si="154"/>
        <v>-158251712.43781012</v>
      </c>
      <c r="BF325" s="110">
        <f t="shared" si="149"/>
        <v>-15076667420.587999</v>
      </c>
      <c r="BG325" t="str">
        <f t="shared" si="150"/>
        <v>-</v>
      </c>
      <c r="BI325" t="str">
        <f t="shared" si="148"/>
        <v>-</v>
      </c>
      <c r="BL325">
        <f t="shared" si="142"/>
        <v>322</v>
      </c>
      <c r="BM325" s="110">
        <f t="shared" si="143"/>
        <v>130699280.84939012</v>
      </c>
      <c r="BO325">
        <f>('SIP CALCULATOR'!$D$32/12)/100</f>
        <v>5.0000000000000001E-3</v>
      </c>
      <c r="BP325">
        <f t="shared" si="144"/>
        <v>2104258.421675181</v>
      </c>
      <c r="BQ325" s="110">
        <f t="shared" si="145"/>
        <v>132803539.27106529</v>
      </c>
    </row>
    <row r="326" spans="14:69" x14ac:dyDescent="0.3">
      <c r="N326">
        <f t="shared" si="166"/>
        <v>325</v>
      </c>
      <c r="O326" s="48">
        <f t="shared" si="155"/>
        <v>6.6399274967688294E+18</v>
      </c>
      <c r="P326" s="3">
        <f>$P$325+($P$325*$M$5)</f>
        <v>7.6255974849870003E+17</v>
      </c>
      <c r="Q326">
        <f t="shared" si="167"/>
        <v>5.3379182394903009E+18</v>
      </c>
      <c r="AD326" s="50">
        <f>$M$2*(((1+'Main Backend Calculation'!$M$4)^('Main Backend Calculation'!AH326)-1)/'Main Backend Calculation'!$M$4)*(1+$M$4)</f>
        <v>2048841099.3387845</v>
      </c>
      <c r="AF326">
        <f>$AK$29*(((1+$M$4)^($AH$29)-1)/$AC$3)*(1+$AC$3)</f>
        <v>1.8734044443233096E+19</v>
      </c>
      <c r="AH326">
        <f t="shared" si="168"/>
        <v>325</v>
      </c>
      <c r="AI326" s="60">
        <f t="shared" si="165"/>
        <v>1.8734044445281935E+19</v>
      </c>
      <c r="AM326" s="36" t="str">
        <f>IF('SIP CALCULATOR'!$E$6&gt;'Main Backend Calculation'!AM325,AM325+1,"")</f>
        <v/>
      </c>
      <c r="AN326" t="str">
        <f t="shared" ref="AN326:AN389" si="172">IF(AM325="","",AP325+AR326)</f>
        <v/>
      </c>
      <c r="AO326" s="49" t="str">
        <f t="shared" si="169"/>
        <v/>
      </c>
      <c r="AP326" s="49" t="str">
        <f t="shared" si="170"/>
        <v/>
      </c>
      <c r="AQ326" s="66" t="str">
        <f>IF(AM326="","",('SIP CALCULATOR'!$E$7/12)*100)</f>
        <v/>
      </c>
      <c r="AR326" s="62" t="str">
        <f>IF(AM326="","",ROUND(IF(((AM326-1)/12)=0,'SIP CALCULATOR'!$E$4,IF(INT(((AM326-1)/12))-((AM326-1)/12)=0,AR325+('SIP CALCULATOR'!$E$5/100)*AR325,AR325)),2))</f>
        <v/>
      </c>
      <c r="AS326" t="e">
        <f t="shared" si="171"/>
        <v>#VALUE!</v>
      </c>
      <c r="AY326">
        <f t="shared" si="146"/>
        <v>319</v>
      </c>
      <c r="AZ326">
        <f t="shared" si="147"/>
        <v>0</v>
      </c>
      <c r="BA326">
        <f t="shared" si="162"/>
        <v>319</v>
      </c>
      <c r="BB326" s="110">
        <f t="shared" si="153"/>
        <v>-19148457204.975021</v>
      </c>
      <c r="BC326">
        <f>$BB$8*'SIP CALCULATOR'!$E$48/100</f>
        <v>13148944.405985834</v>
      </c>
      <c r="BD326" s="110">
        <f t="shared" si="154"/>
        <v>-159680051.24484175</v>
      </c>
      <c r="BF326" s="110">
        <f t="shared" si="149"/>
        <v>-15236347471.832842</v>
      </c>
      <c r="BG326" t="str">
        <f t="shared" si="150"/>
        <v>-</v>
      </c>
      <c r="BI326" t="str">
        <f t="shared" si="148"/>
        <v>-</v>
      </c>
      <c r="BL326">
        <f t="shared" ref="BL326:BL389" si="173">BL325+1</f>
        <v>323</v>
      </c>
      <c r="BM326" s="110">
        <f t="shared" ref="BM326:BM389" si="174">BQ325</f>
        <v>132803539.27106529</v>
      </c>
      <c r="BO326">
        <f>('SIP CALCULATOR'!$D$32/12)/100</f>
        <v>5.0000000000000001E-3</v>
      </c>
      <c r="BP326">
        <f t="shared" ref="BP326:BP389" si="175">(BM326*BO326*BL326)/100</f>
        <v>2144777.1592277046</v>
      </c>
      <c r="BQ326" s="110">
        <f t="shared" ref="BQ326:BQ389" si="176">BM326+BP326</f>
        <v>134948316.43029299</v>
      </c>
    </row>
    <row r="327" spans="14:69" x14ac:dyDescent="0.3">
      <c r="N327">
        <f t="shared" si="166"/>
        <v>326</v>
      </c>
      <c r="O327" s="48">
        <f t="shared" si="155"/>
        <v>7.5244377693888768E+18</v>
      </c>
      <c r="P327" s="3">
        <f t="shared" ref="P327:P337" si="177">$P$325+($P$325*$M$5)</f>
        <v>7.6255974849870003E+17</v>
      </c>
      <c r="Q327">
        <f t="shared" si="167"/>
        <v>6.1004779879890012E+18</v>
      </c>
      <c r="AD327" s="50">
        <f>$M$2*(((1+'Main Backend Calculation'!$M$4)^('Main Backend Calculation'!AH327)-1)/'Main Backend Calculation'!$M$4)*(1+$M$4)</f>
        <v>2086572450.1449084</v>
      </c>
      <c r="AF327">
        <f t="shared" ref="AF327:AF337" si="178">$AK$29*(((1+$M$4)^($AH$29)-1)/$AC$3)*(1+$AC$3)</f>
        <v>1.8734044443233096E+19</v>
      </c>
      <c r="AH327">
        <f t="shared" si="168"/>
        <v>326</v>
      </c>
      <c r="AI327" s="60">
        <f t="shared" si="165"/>
        <v>1.8734044445319668E+19</v>
      </c>
      <c r="AM327" s="36" t="str">
        <f>IF('SIP CALCULATOR'!$E$6&gt;'Main Backend Calculation'!AM326,AM326+1,"")</f>
        <v/>
      </c>
      <c r="AN327" t="str">
        <f t="shared" si="172"/>
        <v/>
      </c>
      <c r="AO327" s="49" t="str">
        <f t="shared" si="169"/>
        <v/>
      </c>
      <c r="AP327" s="49" t="str">
        <f t="shared" si="170"/>
        <v/>
      </c>
      <c r="AQ327" s="66" t="str">
        <f>IF(AM327="","",('SIP CALCULATOR'!$E$7/12)*100)</f>
        <v/>
      </c>
      <c r="AR327" s="62" t="str">
        <f>IF(AM327="","",ROUND(IF(((AM327-1)/12)=0,'SIP CALCULATOR'!$E$4,IF(INT(((AM327-1)/12))-((AM327-1)/12)=0,AR326+('SIP CALCULATOR'!$E$5/100)*AR326,AR326)),2))</f>
        <v/>
      </c>
      <c r="AS327" t="e">
        <f t="shared" si="171"/>
        <v>#VALUE!</v>
      </c>
      <c r="AY327">
        <f t="shared" si="146"/>
        <v>320</v>
      </c>
      <c r="AZ327">
        <f t="shared" si="147"/>
        <v>0</v>
      </c>
      <c r="BA327">
        <f t="shared" si="162"/>
        <v>320</v>
      </c>
      <c r="BB327" s="110">
        <f t="shared" si="153"/>
        <v>-19321286200.625851</v>
      </c>
      <c r="BC327">
        <f>$BB$8*'SIP CALCULATOR'!$E$48/100</f>
        <v>13148944.405985834</v>
      </c>
      <c r="BD327" s="110">
        <f t="shared" si="154"/>
        <v>-161120292.8752653</v>
      </c>
      <c r="BF327" s="110">
        <f t="shared" si="149"/>
        <v>-15397467764.708107</v>
      </c>
      <c r="BG327" t="str">
        <f t="shared" si="150"/>
        <v>-</v>
      </c>
      <c r="BI327" t="str">
        <f t="shared" si="148"/>
        <v>-</v>
      </c>
      <c r="BL327">
        <f t="shared" si="173"/>
        <v>324</v>
      </c>
      <c r="BM327" s="110">
        <f t="shared" si="174"/>
        <v>134948316.43029299</v>
      </c>
      <c r="BO327">
        <f>('SIP CALCULATOR'!$D$32/12)/100</f>
        <v>5.0000000000000001E-3</v>
      </c>
      <c r="BP327">
        <f t="shared" si="175"/>
        <v>2186162.7261707466</v>
      </c>
      <c r="BQ327" s="110">
        <f t="shared" si="176"/>
        <v>137134479.15646374</v>
      </c>
    </row>
    <row r="328" spans="14:69" x14ac:dyDescent="0.3">
      <c r="N328">
        <f t="shared" si="166"/>
        <v>327</v>
      </c>
      <c r="O328" s="48">
        <f t="shared" si="155"/>
        <v>8.4251931729066967E+18</v>
      </c>
      <c r="P328" s="3">
        <f t="shared" si="177"/>
        <v>7.6255974849870003E+17</v>
      </c>
      <c r="Q328">
        <f t="shared" si="167"/>
        <v>6.8630377364877015E+18</v>
      </c>
      <c r="AD328" s="50">
        <f>$M$2*(((1+'Main Backend Calculation'!$M$4)^('Main Backend Calculation'!AH328)-1)/'Main Backend Calculation'!$M$4)*(1+$M$4)</f>
        <v>2124996784.1212327</v>
      </c>
      <c r="AF328">
        <f t="shared" si="178"/>
        <v>1.8734044443233096E+19</v>
      </c>
      <c r="AH328">
        <f t="shared" si="168"/>
        <v>327</v>
      </c>
      <c r="AI328" s="60">
        <f t="shared" si="165"/>
        <v>1.8734044445358092E+19</v>
      </c>
      <c r="AM328" s="36" t="str">
        <f>IF('SIP CALCULATOR'!$E$6&gt;'Main Backend Calculation'!AM327,AM327+1,"")</f>
        <v/>
      </c>
      <c r="AN328" t="str">
        <f t="shared" si="172"/>
        <v/>
      </c>
      <c r="AO328" s="49" t="str">
        <f t="shared" si="169"/>
        <v/>
      </c>
      <c r="AP328" s="49" t="str">
        <f t="shared" si="170"/>
        <v/>
      </c>
      <c r="AQ328" s="66" t="str">
        <f>IF(AM328="","",('SIP CALCULATOR'!$E$7/12)*100)</f>
        <v/>
      </c>
      <c r="AR328" s="62" t="str">
        <f>IF(AM328="","",ROUND(IF(((AM328-1)/12)=0,'SIP CALCULATOR'!$E$4,IF(INT(((AM328-1)/12))-((AM328-1)/12)=0,AR327+('SIP CALCULATOR'!$E$5/100)*AR327,AR327)),2))</f>
        <v/>
      </c>
      <c r="AS328" t="e">
        <f t="shared" si="171"/>
        <v>#VALUE!</v>
      </c>
      <c r="AY328">
        <f t="shared" si="146"/>
        <v>321</v>
      </c>
      <c r="AZ328">
        <f t="shared" si="147"/>
        <v>0</v>
      </c>
      <c r="BA328">
        <f t="shared" si="162"/>
        <v>321</v>
      </c>
      <c r="BB328" s="110">
        <f t="shared" si="153"/>
        <v>-19495555437.907104</v>
      </c>
      <c r="BC328">
        <f>$BB$8*'SIP CALCULATOR'!$E$48/100</f>
        <v>13148944.405985834</v>
      </c>
      <c r="BD328" s="110">
        <f t="shared" si="154"/>
        <v>-162572536.51927575</v>
      </c>
      <c r="BF328" s="110">
        <f t="shared" si="149"/>
        <v>-15560040301.227383</v>
      </c>
      <c r="BG328" t="str">
        <f t="shared" si="150"/>
        <v>-</v>
      </c>
      <c r="BI328" t="str">
        <f t="shared" si="148"/>
        <v>-</v>
      </c>
      <c r="BL328">
        <f t="shared" si="173"/>
        <v>325</v>
      </c>
      <c r="BM328" s="110">
        <f t="shared" si="174"/>
        <v>137134479.15646374</v>
      </c>
      <c r="BO328">
        <f>('SIP CALCULATOR'!$D$32/12)/100</f>
        <v>5.0000000000000001E-3</v>
      </c>
      <c r="BP328">
        <f t="shared" si="175"/>
        <v>2228435.2862925362</v>
      </c>
      <c r="BQ328" s="110">
        <f t="shared" si="176"/>
        <v>139362914.44275627</v>
      </c>
    </row>
    <row r="329" spans="14:69" x14ac:dyDescent="0.3">
      <c r="N329">
        <f t="shared" si="166"/>
        <v>328</v>
      </c>
      <c r="O329" s="48">
        <f t="shared" si="155"/>
        <v>9.3424920693493391E+18</v>
      </c>
      <c r="P329" s="3">
        <f t="shared" si="177"/>
        <v>7.6255974849870003E+17</v>
      </c>
      <c r="Q329">
        <f t="shared" si="167"/>
        <v>7.6255974849864018E+18</v>
      </c>
      <c r="AD329" s="50">
        <f>$M$2*(((1+'Main Backend Calculation'!$M$4)^('Main Backend Calculation'!AH329)-1)/'Main Backend Calculation'!$M$4)*(1+$M$4)</f>
        <v>2164126828.7652874</v>
      </c>
      <c r="AF329">
        <f t="shared" si="178"/>
        <v>1.8734044443233096E+19</v>
      </c>
      <c r="AH329">
        <f t="shared" si="168"/>
        <v>328</v>
      </c>
      <c r="AI329" s="60">
        <f t="shared" si="165"/>
        <v>1.8734044445397221E+19</v>
      </c>
      <c r="AM329" s="36" t="str">
        <f>IF('SIP CALCULATOR'!$E$6&gt;'Main Backend Calculation'!AM328,AM328+1,"")</f>
        <v/>
      </c>
      <c r="AN329" t="str">
        <f t="shared" si="172"/>
        <v/>
      </c>
      <c r="AO329" s="49" t="str">
        <f t="shared" si="169"/>
        <v/>
      </c>
      <c r="AP329" s="49" t="str">
        <f t="shared" si="170"/>
        <v/>
      </c>
      <c r="AQ329" s="66" t="str">
        <f>IF(AM329="","",('SIP CALCULATOR'!$E$7/12)*100)</f>
        <v/>
      </c>
      <c r="AR329" s="62" t="str">
        <f>IF(AM329="","",ROUND(IF(((AM329-1)/12)=0,'SIP CALCULATOR'!$E$4,IF(INT(((AM329-1)/12))-((AM329-1)/12)=0,AR328+('SIP CALCULATOR'!$E$5/100)*AR328,AR328)),2))</f>
        <v/>
      </c>
      <c r="AS329" t="e">
        <f t="shared" si="171"/>
        <v>#VALUE!</v>
      </c>
      <c r="AY329">
        <f t="shared" ref="AY329:AY392" si="179">BA329</f>
        <v>322</v>
      </c>
      <c r="AZ329">
        <f t="shared" ref="AZ329:AZ392" si="180">IF(BB329&lt;0,0,BB329)</f>
        <v>0</v>
      </c>
      <c r="BA329">
        <f t="shared" si="162"/>
        <v>322</v>
      </c>
      <c r="BB329" s="110">
        <f t="shared" si="153"/>
        <v>-19671276918.832367</v>
      </c>
      <c r="BC329">
        <f>$BB$8*'SIP CALCULATOR'!$E$48/100</f>
        <v>13148944.405985834</v>
      </c>
      <c r="BD329" s="110">
        <f t="shared" si="154"/>
        <v>-164036882.19365296</v>
      </c>
      <c r="BF329" s="110">
        <f t="shared" si="149"/>
        <v>-15724077183.421036</v>
      </c>
      <c r="BG329" t="str">
        <f t="shared" si="150"/>
        <v>-</v>
      </c>
      <c r="BI329" t="str">
        <f t="shared" ref="BI329:BI392" si="181">IF(BD329&gt;0,BD329,"-")</f>
        <v>-</v>
      </c>
      <c r="BL329">
        <f t="shared" si="173"/>
        <v>326</v>
      </c>
      <c r="BM329" s="110">
        <f t="shared" si="174"/>
        <v>139362914.44275627</v>
      </c>
      <c r="BO329">
        <f>('SIP CALCULATOR'!$D$32/12)/100</f>
        <v>5.0000000000000001E-3</v>
      </c>
      <c r="BP329">
        <f t="shared" si="175"/>
        <v>2271615.5054169269</v>
      </c>
      <c r="BQ329" s="110">
        <f t="shared" si="176"/>
        <v>141634529.9481732</v>
      </c>
    </row>
    <row r="330" spans="14:69" x14ac:dyDescent="0.3">
      <c r="N330">
        <f t="shared" si="166"/>
        <v>329</v>
      </c>
      <c r="O330" s="48">
        <f t="shared" si="155"/>
        <v>1.0276638300533447E+19</v>
      </c>
      <c r="P330" s="3">
        <f t="shared" si="177"/>
        <v>7.6255974849870003E+17</v>
      </c>
      <c r="Q330">
        <f t="shared" si="167"/>
        <v>8.3881572334851021E+18</v>
      </c>
      <c r="AD330" s="50">
        <f>$M$2*(((1+'Main Backend Calculation'!$M$4)^('Main Backend Calculation'!AH330)-1)/'Main Backend Calculation'!$M$4)*(1+$M$4)</f>
        <v>2203975545.3309193</v>
      </c>
      <c r="AF330">
        <f t="shared" si="178"/>
        <v>1.8734044443233096E+19</v>
      </c>
      <c r="AH330">
        <f t="shared" si="168"/>
        <v>329</v>
      </c>
      <c r="AI330" s="60">
        <f t="shared" si="165"/>
        <v>1.8734044445437071E+19</v>
      </c>
      <c r="AM330" s="36" t="str">
        <f>IF('SIP CALCULATOR'!$E$6&gt;'Main Backend Calculation'!AM329,AM329+1,"")</f>
        <v/>
      </c>
      <c r="AN330" t="str">
        <f t="shared" si="172"/>
        <v/>
      </c>
      <c r="AO330" s="49" t="str">
        <f t="shared" si="169"/>
        <v/>
      </c>
      <c r="AP330" s="49" t="str">
        <f t="shared" si="170"/>
        <v/>
      </c>
      <c r="AQ330" s="66" t="str">
        <f>IF(AM330="","",('SIP CALCULATOR'!$E$7/12)*100)</f>
        <v/>
      </c>
      <c r="AR330" s="62" t="str">
        <f>IF(AM330="","",ROUND(IF(((AM330-1)/12)=0,'SIP CALCULATOR'!$E$4,IF(INT(((AM330-1)/12))-((AM330-1)/12)=0,AR329+('SIP CALCULATOR'!$E$5/100)*AR329,AR329)),2))</f>
        <v/>
      </c>
      <c r="AS330" t="e">
        <f t="shared" si="171"/>
        <v>#VALUE!</v>
      </c>
      <c r="AY330">
        <f t="shared" si="179"/>
        <v>323</v>
      </c>
      <c r="AZ330">
        <f t="shared" si="180"/>
        <v>0</v>
      </c>
      <c r="BA330">
        <f t="shared" si="162"/>
        <v>323</v>
      </c>
      <c r="BB330" s="110">
        <f t="shared" si="153"/>
        <v>-19848462745.432007</v>
      </c>
      <c r="BC330">
        <f>$BB$8*'SIP CALCULATOR'!$E$48/100</f>
        <v>13148944.405985834</v>
      </c>
      <c r="BD330" s="110">
        <f t="shared" si="154"/>
        <v>-165513430.74864995</v>
      </c>
      <c r="BF330" s="110">
        <f t="shared" ref="BF330:BF393" si="182">BF329+BD330</f>
        <v>-15889590614.169685</v>
      </c>
      <c r="BG330" t="str">
        <f t="shared" ref="BG330:BG393" si="183">IF(BB330&gt;0,BB330,"-")</f>
        <v>-</v>
      </c>
      <c r="BI330" t="str">
        <f t="shared" si="181"/>
        <v>-</v>
      </c>
      <c r="BL330">
        <f t="shared" si="173"/>
        <v>327</v>
      </c>
      <c r="BM330" s="110">
        <f t="shared" si="174"/>
        <v>141634529.9481732</v>
      </c>
      <c r="BO330">
        <f>('SIP CALCULATOR'!$D$32/12)/100</f>
        <v>5.0000000000000001E-3</v>
      </c>
      <c r="BP330">
        <f t="shared" si="175"/>
        <v>2315724.564652632</v>
      </c>
      <c r="BQ330" s="110">
        <f t="shared" si="176"/>
        <v>143950254.51282582</v>
      </c>
    </row>
    <row r="331" spans="14:69" x14ac:dyDescent="0.3">
      <c r="N331">
        <f t="shared" si="166"/>
        <v>330</v>
      </c>
      <c r="O331" s="48">
        <f t="shared" si="155"/>
        <v>1.1227941288708397E+19</v>
      </c>
      <c r="P331" s="3">
        <f t="shared" si="177"/>
        <v>7.6255974849870003E+17</v>
      </c>
      <c r="Q331">
        <f t="shared" si="167"/>
        <v>9.1507169819838024E+18</v>
      </c>
      <c r="AD331" s="50">
        <f>$M$2*(((1+'Main Backend Calculation'!$M$4)^('Main Backend Calculation'!AH331)-1)/'Main Backend Calculation'!$M$4)*(1+$M$4)</f>
        <v>2244556133.1215167</v>
      </c>
      <c r="AF331">
        <f t="shared" si="178"/>
        <v>1.8734044443233096E+19</v>
      </c>
      <c r="AH331">
        <f t="shared" si="168"/>
        <v>330</v>
      </c>
      <c r="AI331" s="60">
        <f t="shared" si="165"/>
        <v>1.873404444547765E+19</v>
      </c>
      <c r="AM331" s="36" t="str">
        <f>IF('SIP CALCULATOR'!$E$6&gt;'Main Backend Calculation'!AM330,AM330+1,"")</f>
        <v/>
      </c>
      <c r="AN331" t="str">
        <f t="shared" si="172"/>
        <v/>
      </c>
      <c r="AO331" s="49" t="str">
        <f t="shared" si="169"/>
        <v/>
      </c>
      <c r="AP331" s="49" t="str">
        <f t="shared" si="170"/>
        <v/>
      </c>
      <c r="AQ331" s="66" t="str">
        <f>IF(AM331="","",('SIP CALCULATOR'!$E$7/12)*100)</f>
        <v/>
      </c>
      <c r="AR331" s="62" t="str">
        <f>IF(AM331="","",ROUND(IF(((AM331-1)/12)=0,'SIP CALCULATOR'!$E$4,IF(INT(((AM331-1)/12))-((AM331-1)/12)=0,AR330+('SIP CALCULATOR'!$E$5/100)*AR330,AR330)),2))</f>
        <v/>
      </c>
      <c r="AS331" t="e">
        <f t="shared" si="171"/>
        <v>#VALUE!</v>
      </c>
      <c r="AY331">
        <f t="shared" si="179"/>
        <v>324</v>
      </c>
      <c r="AZ331">
        <f t="shared" si="180"/>
        <v>0</v>
      </c>
      <c r="BA331">
        <f t="shared" si="162"/>
        <v>324</v>
      </c>
      <c r="BB331" s="110">
        <f t="shared" ref="BB331:BB394" si="184">(BB330-BC330)+BD330</f>
        <v>-20027125120.586643</v>
      </c>
      <c r="BC331">
        <f>$BB$8*'SIP CALCULATOR'!$E$48/100</f>
        <v>13148944.405985834</v>
      </c>
      <c r="BD331" s="110">
        <f t="shared" ref="BD331:BD394" si="185">(BB331-BC331)*$BE$8/100</f>
        <v>-167002283.87493858</v>
      </c>
      <c r="BF331" s="110">
        <f t="shared" si="182"/>
        <v>-16056592898.044624</v>
      </c>
      <c r="BG331" t="str">
        <f t="shared" si="183"/>
        <v>-</v>
      </c>
      <c r="BI331" t="str">
        <f t="shared" si="181"/>
        <v>-</v>
      </c>
      <c r="BL331">
        <f t="shared" si="173"/>
        <v>328</v>
      </c>
      <c r="BM331" s="110">
        <f t="shared" si="174"/>
        <v>143950254.51282582</v>
      </c>
      <c r="BO331">
        <f>('SIP CALCULATOR'!$D$32/12)/100</f>
        <v>5.0000000000000001E-3</v>
      </c>
      <c r="BP331">
        <f t="shared" si="175"/>
        <v>2360784.1740103434</v>
      </c>
      <c r="BQ331" s="110">
        <f t="shared" si="176"/>
        <v>146311038.68683615</v>
      </c>
    </row>
    <row r="332" spans="14:69" x14ac:dyDescent="0.3">
      <c r="N332">
        <f t="shared" si="166"/>
        <v>331</v>
      </c>
      <c r="O332" s="48">
        <f t="shared" si="155"/>
        <v>1.2196716139047895E+19</v>
      </c>
      <c r="P332" s="3">
        <f t="shared" si="177"/>
        <v>7.6255974849870003E+17</v>
      </c>
      <c r="Q332">
        <f t="shared" si="167"/>
        <v>9.9132767304825016E+18</v>
      </c>
      <c r="AD332" s="50">
        <f>$M$2*(((1+'Main Backend Calculation'!$M$4)^('Main Backend Calculation'!AH332)-1)/'Main Backend Calculation'!$M$4)*(1+$M$4)</f>
        <v>2285882033.8620858</v>
      </c>
      <c r="AF332">
        <f t="shared" si="178"/>
        <v>1.8734044443233096E+19</v>
      </c>
      <c r="AH332">
        <f t="shared" si="168"/>
        <v>331</v>
      </c>
      <c r="AI332" s="60">
        <f t="shared" si="165"/>
        <v>1.8734044445518979E+19</v>
      </c>
      <c r="AM332" s="36" t="str">
        <f>IF('SIP CALCULATOR'!$E$6&gt;'Main Backend Calculation'!AM331,AM331+1,"")</f>
        <v/>
      </c>
      <c r="AN332" t="str">
        <f t="shared" si="172"/>
        <v/>
      </c>
      <c r="AO332" s="49" t="str">
        <f t="shared" si="169"/>
        <v/>
      </c>
      <c r="AP332" s="49" t="str">
        <f t="shared" si="170"/>
        <v/>
      </c>
      <c r="AQ332" s="66" t="str">
        <f>IF(AM332="","",('SIP CALCULATOR'!$E$7/12)*100)</f>
        <v/>
      </c>
      <c r="AR332" s="62" t="str">
        <f>IF(AM332="","",ROUND(IF(((AM332-1)/12)=0,'SIP CALCULATOR'!$E$4,IF(INT(((AM332-1)/12))-((AM332-1)/12)=0,AR331+('SIP CALCULATOR'!$E$5/100)*AR331,AR331)),2))</f>
        <v/>
      </c>
      <c r="AS332" t="e">
        <f t="shared" si="171"/>
        <v>#VALUE!</v>
      </c>
      <c r="AY332">
        <f t="shared" si="179"/>
        <v>325</v>
      </c>
      <c r="AZ332">
        <f t="shared" si="180"/>
        <v>0</v>
      </c>
      <c r="BA332">
        <f t="shared" si="162"/>
        <v>325</v>
      </c>
      <c r="BB332" s="110">
        <f t="shared" si="184"/>
        <v>-20207276348.867569</v>
      </c>
      <c r="BC332">
        <f>$BB$8*'SIP CALCULATOR'!$E$48/100</f>
        <v>13148944.405985834</v>
      </c>
      <c r="BD332" s="110">
        <f t="shared" si="185"/>
        <v>-168503544.11061296</v>
      </c>
      <c r="BF332" s="110">
        <f t="shared" si="182"/>
        <v>-16225096442.155237</v>
      </c>
      <c r="BG332" t="str">
        <f t="shared" si="183"/>
        <v>-</v>
      </c>
      <c r="BI332" t="str">
        <f t="shared" si="181"/>
        <v>-</v>
      </c>
      <c r="BL332">
        <f t="shared" si="173"/>
        <v>329</v>
      </c>
      <c r="BM332" s="110">
        <f t="shared" si="174"/>
        <v>146311038.68683615</v>
      </c>
      <c r="BO332">
        <f>('SIP CALCULATOR'!$D$32/12)/100</f>
        <v>5.0000000000000001E-3</v>
      </c>
      <c r="BP332">
        <f t="shared" si="175"/>
        <v>2406816.5863984548</v>
      </c>
      <c r="BQ332" s="110">
        <f t="shared" si="176"/>
        <v>148717855.27323461</v>
      </c>
    </row>
    <row r="333" spans="14:69" x14ac:dyDescent="0.3">
      <c r="N333">
        <f t="shared" si="166"/>
        <v>332</v>
      </c>
      <c r="O333" s="48">
        <f t="shared" si="155"/>
        <v>1.3183283744023943E+19</v>
      </c>
      <c r="P333" s="3">
        <f t="shared" si="177"/>
        <v>7.6255974849870003E+17</v>
      </c>
      <c r="Q333">
        <f t="shared" si="167"/>
        <v>1.0675836478981202E+19</v>
      </c>
      <c r="AD333" s="50">
        <f>$M$2*(((1+'Main Backend Calculation'!$M$4)^('Main Backend Calculation'!AH333)-1)/'Main Backend Calculation'!$M$4)*(1+$M$4)</f>
        <v>2327966936.1516252</v>
      </c>
      <c r="AF333">
        <f t="shared" si="178"/>
        <v>1.8734044443233096E+19</v>
      </c>
      <c r="AH333">
        <f t="shared" si="168"/>
        <v>332</v>
      </c>
      <c r="AI333" s="60">
        <f t="shared" si="165"/>
        <v>1.8734044445561061E+19</v>
      </c>
      <c r="AM333" s="36" t="str">
        <f>IF('SIP CALCULATOR'!$E$6&gt;'Main Backend Calculation'!AM332,AM332+1,"")</f>
        <v/>
      </c>
      <c r="AN333" t="str">
        <f t="shared" si="172"/>
        <v/>
      </c>
      <c r="AO333" s="49" t="str">
        <f t="shared" si="169"/>
        <v/>
      </c>
      <c r="AP333" s="49" t="str">
        <f t="shared" si="170"/>
        <v/>
      </c>
      <c r="AQ333" s="66" t="str">
        <f>IF(AM333="","",('SIP CALCULATOR'!$E$7/12)*100)</f>
        <v/>
      </c>
      <c r="AR333" s="62" t="str">
        <f>IF(AM333="","",ROUND(IF(((AM333-1)/12)=0,'SIP CALCULATOR'!$E$4,IF(INT(((AM333-1)/12))-((AM333-1)/12)=0,AR332+('SIP CALCULATOR'!$E$5/100)*AR332,AR332)),2))</f>
        <v/>
      </c>
      <c r="AS333" t="e">
        <f t="shared" si="171"/>
        <v>#VALUE!</v>
      </c>
      <c r="AY333">
        <f t="shared" si="179"/>
        <v>326</v>
      </c>
      <c r="AZ333">
        <f t="shared" si="180"/>
        <v>0</v>
      </c>
      <c r="BA333">
        <f t="shared" si="162"/>
        <v>326</v>
      </c>
      <c r="BB333" s="110">
        <f t="shared" si="184"/>
        <v>-20388928837.384171</v>
      </c>
      <c r="BC333">
        <f>$BB$8*'SIP CALCULATOR'!$E$48/100</f>
        <v>13148944.405985834</v>
      </c>
      <c r="BD333" s="110">
        <f t="shared" si="185"/>
        <v>-170017314.84825131</v>
      </c>
      <c r="BF333" s="110">
        <f t="shared" si="182"/>
        <v>-16395113757.003489</v>
      </c>
      <c r="BG333" t="str">
        <f t="shared" si="183"/>
        <v>-</v>
      </c>
      <c r="BI333" t="str">
        <f t="shared" si="181"/>
        <v>-</v>
      </c>
      <c r="BL333">
        <f t="shared" si="173"/>
        <v>330</v>
      </c>
      <c r="BM333" s="110">
        <f t="shared" si="174"/>
        <v>148717855.27323461</v>
      </c>
      <c r="BO333">
        <f>('SIP CALCULATOR'!$D$32/12)/100</f>
        <v>5.0000000000000001E-3</v>
      </c>
      <c r="BP333">
        <f t="shared" si="175"/>
        <v>2453844.6120083709</v>
      </c>
      <c r="BQ333" s="110">
        <f t="shared" si="176"/>
        <v>151171699.88524297</v>
      </c>
    </row>
    <row r="334" spans="14:69" x14ac:dyDescent="0.3">
      <c r="N334">
        <f t="shared" si="166"/>
        <v>333</v>
      </c>
      <c r="O334" s="48">
        <f t="shared" si="155"/>
        <v>1.4187970889697765E+19</v>
      </c>
      <c r="P334" s="3">
        <f t="shared" si="177"/>
        <v>7.6255974849870003E+17</v>
      </c>
      <c r="Q334">
        <f t="shared" si="167"/>
        <v>1.1438396227479902E+19</v>
      </c>
      <c r="AD334" s="50">
        <f>$M$2*(((1+'Main Backend Calculation'!$M$4)^('Main Backend Calculation'!AH334)-1)/'Main Backend Calculation'!$M$4)*(1+$M$4)</f>
        <v>2370824779.9972739</v>
      </c>
      <c r="AF334">
        <f t="shared" si="178"/>
        <v>1.8734044443233096E+19</v>
      </c>
      <c r="AH334">
        <f t="shared" si="168"/>
        <v>333</v>
      </c>
      <c r="AI334" s="60">
        <f t="shared" si="165"/>
        <v>1.8734044445603922E+19</v>
      </c>
      <c r="AM334" s="36" t="str">
        <f>IF('SIP CALCULATOR'!$E$6&gt;'Main Backend Calculation'!AM333,AM333+1,"")</f>
        <v/>
      </c>
      <c r="AN334" t="str">
        <f t="shared" si="172"/>
        <v/>
      </c>
      <c r="AO334" s="49" t="str">
        <f t="shared" si="169"/>
        <v/>
      </c>
      <c r="AP334" s="49" t="str">
        <f t="shared" si="170"/>
        <v/>
      </c>
      <c r="AQ334" s="66" t="str">
        <f>IF(AM334="","",('SIP CALCULATOR'!$E$7/12)*100)</f>
        <v/>
      </c>
      <c r="AR334" s="62" t="str">
        <f>IF(AM334="","",ROUND(IF(((AM334-1)/12)=0,'SIP CALCULATOR'!$E$4,IF(INT(((AM334-1)/12))-((AM334-1)/12)=0,AR333+('SIP CALCULATOR'!$E$5/100)*AR333,AR333)),2))</f>
        <v/>
      </c>
      <c r="AS334" t="e">
        <f t="shared" si="171"/>
        <v>#VALUE!</v>
      </c>
      <c r="AY334">
        <f t="shared" si="179"/>
        <v>327</v>
      </c>
      <c r="AZ334">
        <f t="shared" si="180"/>
        <v>0</v>
      </c>
      <c r="BA334">
        <f t="shared" si="162"/>
        <v>327</v>
      </c>
      <c r="BB334" s="110">
        <f t="shared" si="184"/>
        <v>-20572095096.638409</v>
      </c>
      <c r="BC334">
        <f>$BB$8*'SIP CALCULATOR'!$E$48/100</f>
        <v>13148944.405985834</v>
      </c>
      <c r="BD334" s="110">
        <f t="shared" si="185"/>
        <v>-171543700.34203663</v>
      </c>
      <c r="BF334" s="110">
        <f t="shared" si="182"/>
        <v>-16566657457.345526</v>
      </c>
      <c r="BG334" t="str">
        <f t="shared" si="183"/>
        <v>-</v>
      </c>
      <c r="BI334" t="str">
        <f t="shared" si="181"/>
        <v>-</v>
      </c>
      <c r="BL334">
        <f t="shared" si="173"/>
        <v>331</v>
      </c>
      <c r="BM334" s="110">
        <f t="shared" si="174"/>
        <v>151171699.88524297</v>
      </c>
      <c r="BO334">
        <f>('SIP CALCULATOR'!$D$32/12)/100</f>
        <v>5.0000000000000001E-3</v>
      </c>
      <c r="BP334">
        <f t="shared" si="175"/>
        <v>2501891.6331007709</v>
      </c>
      <c r="BQ334" s="110">
        <f t="shared" si="176"/>
        <v>153673591.51834375</v>
      </c>
    </row>
    <row r="335" spans="14:69" x14ac:dyDescent="0.3">
      <c r="N335">
        <f t="shared" si="166"/>
        <v>334</v>
      </c>
      <c r="O335" s="48">
        <f t="shared" ref="O335:O398" si="186">(O334+(O334*$M$4)+P335)</f>
        <v>1.5211110363962905E+19</v>
      </c>
      <c r="P335" s="3">
        <f t="shared" si="177"/>
        <v>7.6255974849870003E+17</v>
      </c>
      <c r="Q335">
        <f t="shared" si="167"/>
        <v>1.2200955975978602E+19</v>
      </c>
      <c r="AD335" s="50">
        <f>$M$2*(((1+'Main Backend Calculation'!$M$4)^('Main Backend Calculation'!AH335)-1)/'Main Backend Calculation'!$M$4)*(1+$M$4)</f>
        <v>2414469761.4317336</v>
      </c>
      <c r="AF335">
        <f t="shared" si="178"/>
        <v>1.8734044443233096E+19</v>
      </c>
      <c r="AH335">
        <f t="shared" si="168"/>
        <v>334</v>
      </c>
      <c r="AI335" s="60">
        <f t="shared" si="165"/>
        <v>1.8734044445647565E+19</v>
      </c>
      <c r="AM335" s="36" t="str">
        <f>IF('SIP CALCULATOR'!$E$6&gt;'Main Backend Calculation'!AM334,AM334+1,"")</f>
        <v/>
      </c>
      <c r="AN335" t="str">
        <f t="shared" si="172"/>
        <v/>
      </c>
      <c r="AO335" s="49" t="str">
        <f t="shared" si="169"/>
        <v/>
      </c>
      <c r="AP335" s="49" t="str">
        <f t="shared" si="170"/>
        <v/>
      </c>
      <c r="AQ335" s="66" t="str">
        <f>IF(AM335="","",('SIP CALCULATOR'!$E$7/12)*100)</f>
        <v/>
      </c>
      <c r="AR335" s="62" t="str">
        <f>IF(AM335="","",ROUND(IF(((AM335-1)/12)=0,'SIP CALCULATOR'!$E$4,IF(INT(((AM335-1)/12))-((AM335-1)/12)=0,AR334+('SIP CALCULATOR'!$E$5/100)*AR334,AR334)),2))</f>
        <v/>
      </c>
      <c r="AS335" t="e">
        <f t="shared" si="171"/>
        <v>#VALUE!</v>
      </c>
      <c r="AY335">
        <f t="shared" si="179"/>
        <v>328</v>
      </c>
      <c r="AZ335">
        <f t="shared" si="180"/>
        <v>0</v>
      </c>
      <c r="BA335">
        <f t="shared" si="162"/>
        <v>328</v>
      </c>
      <c r="BB335" s="110">
        <f t="shared" si="184"/>
        <v>-20756787741.386433</v>
      </c>
      <c r="BC335">
        <f>$BB$8*'SIP CALCULATOR'!$E$48/100</f>
        <v>13148944.405985834</v>
      </c>
      <c r="BD335" s="110">
        <f t="shared" si="185"/>
        <v>-173082805.71493682</v>
      </c>
      <c r="BF335" s="110">
        <f t="shared" si="182"/>
        <v>-16739740263.060463</v>
      </c>
      <c r="BG335" t="str">
        <f t="shared" si="183"/>
        <v>-</v>
      </c>
      <c r="BI335" t="str">
        <f t="shared" si="181"/>
        <v>-</v>
      </c>
      <c r="BL335">
        <f t="shared" si="173"/>
        <v>332</v>
      </c>
      <c r="BM335" s="110">
        <f t="shared" si="174"/>
        <v>153673591.51834375</v>
      </c>
      <c r="BO335">
        <f>('SIP CALCULATOR'!$D$32/12)/100</f>
        <v>5.0000000000000001E-3</v>
      </c>
      <c r="BP335">
        <f t="shared" si="175"/>
        <v>2550981.6192045063</v>
      </c>
      <c r="BQ335" s="110">
        <f t="shared" si="176"/>
        <v>156224573.13754827</v>
      </c>
    </row>
    <row r="336" spans="14:69" x14ac:dyDescent="0.3">
      <c r="N336">
        <f t="shared" si="166"/>
        <v>335</v>
      </c>
      <c r="O336" s="48">
        <f t="shared" si="186"/>
        <v>1.6253041066776336E+19</v>
      </c>
      <c r="P336" s="3">
        <f t="shared" si="177"/>
        <v>7.6255974849870003E+17</v>
      </c>
      <c r="Q336">
        <f t="shared" si="167"/>
        <v>1.2963515724477303E+19</v>
      </c>
      <c r="AD336" s="50">
        <f>$M$2*(((1+'Main Backend Calculation'!$M$4)^('Main Backend Calculation'!AH336)-1)/'Main Backend Calculation'!$M$4)*(1+$M$4)</f>
        <v>2458916337.2154975</v>
      </c>
      <c r="AF336">
        <f t="shared" si="178"/>
        <v>1.8734044443233096E+19</v>
      </c>
      <c r="AH336">
        <f t="shared" si="168"/>
        <v>335</v>
      </c>
      <c r="AI336" s="60">
        <f t="shared" si="165"/>
        <v>1.873404444569201E+19</v>
      </c>
      <c r="AM336" s="36" t="str">
        <f>IF('SIP CALCULATOR'!$E$6&gt;'Main Backend Calculation'!AM335,AM335+1,"")</f>
        <v/>
      </c>
      <c r="AN336" t="str">
        <f t="shared" si="172"/>
        <v/>
      </c>
      <c r="AO336" s="49" t="str">
        <f t="shared" si="169"/>
        <v/>
      </c>
      <c r="AP336" s="49" t="str">
        <f t="shared" si="170"/>
        <v/>
      </c>
      <c r="AQ336" s="66" t="str">
        <f>IF(AM336="","",('SIP CALCULATOR'!$E$7/12)*100)</f>
        <v/>
      </c>
      <c r="AR336" s="62" t="str">
        <f>IF(AM336="","",ROUND(IF(((AM336-1)/12)=0,'SIP CALCULATOR'!$E$4,IF(INT(((AM336-1)/12))-((AM336-1)/12)=0,AR335+('SIP CALCULATOR'!$E$5/100)*AR335,AR335)),2))</f>
        <v/>
      </c>
      <c r="AS336" t="e">
        <f t="shared" si="171"/>
        <v>#VALUE!</v>
      </c>
      <c r="AY336">
        <f t="shared" si="179"/>
        <v>329</v>
      </c>
      <c r="AZ336">
        <f t="shared" si="180"/>
        <v>0</v>
      </c>
      <c r="BA336">
        <f t="shared" si="162"/>
        <v>329</v>
      </c>
      <c r="BB336" s="110">
        <f t="shared" si="184"/>
        <v>-20943019491.507355</v>
      </c>
      <c r="BC336">
        <f>$BB$8*'SIP CALCULATOR'!$E$48/100</f>
        <v>13148944.405985834</v>
      </c>
      <c r="BD336" s="110">
        <f t="shared" si="185"/>
        <v>-174634736.96594453</v>
      </c>
      <c r="BF336" s="110">
        <f t="shared" si="182"/>
        <v>-16914375000.026407</v>
      </c>
      <c r="BG336" t="str">
        <f t="shared" si="183"/>
        <v>-</v>
      </c>
      <c r="BI336" t="str">
        <f t="shared" si="181"/>
        <v>-</v>
      </c>
      <c r="BL336">
        <f t="shared" si="173"/>
        <v>333</v>
      </c>
      <c r="BM336" s="110">
        <f t="shared" si="174"/>
        <v>156224573.13754827</v>
      </c>
      <c r="BO336">
        <f>('SIP CALCULATOR'!$D$32/12)/100</f>
        <v>5.0000000000000001E-3</v>
      </c>
      <c r="BP336">
        <f t="shared" si="175"/>
        <v>2601139.1427401789</v>
      </c>
      <c r="BQ336" s="110">
        <f t="shared" si="176"/>
        <v>158825712.28028846</v>
      </c>
    </row>
    <row r="337" spans="12:69" x14ac:dyDescent="0.3">
      <c r="N337">
        <f t="shared" si="166"/>
        <v>336</v>
      </c>
      <c r="O337" s="48">
        <f t="shared" si="186"/>
        <v>1.7314108122414111E+19</v>
      </c>
      <c r="P337" s="3">
        <f t="shared" si="177"/>
        <v>7.6255974849870003E+17</v>
      </c>
      <c r="Q337">
        <f t="shared" si="167"/>
        <v>1.3726075472976003E+19</v>
      </c>
      <c r="AD337" s="50">
        <f>$M$2*(((1+'Main Backend Calculation'!$M$4)^('Main Backend Calculation'!AH337)-1)/'Main Backend Calculation'!$M$4)*(1+$M$4)</f>
        <v>2504179229.6254396</v>
      </c>
      <c r="AF337">
        <f t="shared" si="178"/>
        <v>1.8734044443233096E+19</v>
      </c>
      <c r="AH337">
        <f t="shared" si="168"/>
        <v>336</v>
      </c>
      <c r="AI337" s="60">
        <f t="shared" si="165"/>
        <v>1.8734044445737275E+19</v>
      </c>
      <c r="AM337" s="36" t="str">
        <f>IF('SIP CALCULATOR'!$E$6&gt;'Main Backend Calculation'!AM336,AM336+1,"")</f>
        <v/>
      </c>
      <c r="AN337" t="str">
        <f t="shared" si="172"/>
        <v/>
      </c>
      <c r="AO337" s="49" t="str">
        <f t="shared" si="169"/>
        <v/>
      </c>
      <c r="AP337" s="49" t="str">
        <f t="shared" si="170"/>
        <v/>
      </c>
      <c r="AQ337" s="66" t="str">
        <f>IF(AM337="","",('SIP CALCULATOR'!$E$7/12)*100)</f>
        <v/>
      </c>
      <c r="AR337" s="62" t="str">
        <f>IF(AM337="","",ROUND(IF(((AM337-1)/12)=0,'SIP CALCULATOR'!$E$4,IF(INT(((AM337-1)/12))-((AM337-1)/12)=0,AR336+('SIP CALCULATOR'!$E$5/100)*AR336,AR336)),2))</f>
        <v/>
      </c>
      <c r="AS337" t="e">
        <f t="shared" si="171"/>
        <v>#VALUE!</v>
      </c>
      <c r="AY337">
        <f t="shared" si="179"/>
        <v>330</v>
      </c>
      <c r="AZ337">
        <f t="shared" si="180"/>
        <v>0</v>
      </c>
      <c r="BA337">
        <f t="shared" si="162"/>
        <v>330</v>
      </c>
      <c r="BB337" s="110">
        <f t="shared" si="184"/>
        <v>-21130803172.879288</v>
      </c>
      <c r="BC337">
        <f>$BB$8*'SIP CALCULATOR'!$E$48/100</f>
        <v>13148944.405985834</v>
      </c>
      <c r="BD337" s="110">
        <f t="shared" si="185"/>
        <v>-176199600.9773773</v>
      </c>
      <c r="BF337" s="110">
        <f t="shared" si="182"/>
        <v>-17090574601.003784</v>
      </c>
      <c r="BG337" t="str">
        <f t="shared" si="183"/>
        <v>-</v>
      </c>
      <c r="BI337" t="str">
        <f t="shared" si="181"/>
        <v>-</v>
      </c>
      <c r="BL337">
        <f t="shared" si="173"/>
        <v>334</v>
      </c>
      <c r="BM337" s="110">
        <f t="shared" si="174"/>
        <v>158825712.28028846</v>
      </c>
      <c r="BO337">
        <f>('SIP CALCULATOR'!$D$32/12)/100</f>
        <v>5.0000000000000001E-3</v>
      </c>
      <c r="BP337">
        <f t="shared" si="175"/>
        <v>2652389.3950808174</v>
      </c>
      <c r="BQ337" s="110">
        <f t="shared" si="176"/>
        <v>161478101.67536926</v>
      </c>
    </row>
    <row r="338" spans="12:69" x14ac:dyDescent="0.3">
      <c r="N338">
        <f t="shared" si="166"/>
        <v>337</v>
      </c>
      <c r="O338" s="48">
        <f t="shared" si="186"/>
        <v>1.9919782490786111E+19</v>
      </c>
      <c r="P338" s="3">
        <f>$P$337+($P$337*$M$5)</f>
        <v>2.2876792454961001E+18</v>
      </c>
      <c r="Q338">
        <f t="shared" si="167"/>
        <v>1.6013754718472104E+19</v>
      </c>
      <c r="AD338" s="50">
        <f>$M$2*(((1+'Main Backend Calculation'!$M$4)^('Main Backend Calculation'!AH338)-1)/'Main Backend Calculation'!$M$4)*(1+$M$4)</f>
        <v>2550273431.3313537</v>
      </c>
      <c r="AF338">
        <f>$AK$30*(((1+$M$4)^($AH$30)-1)/$AC$3)*(1+$AC$3)</f>
        <v>5.8787485599076631E+19</v>
      </c>
      <c r="AH338">
        <f t="shared" si="168"/>
        <v>337</v>
      </c>
      <c r="AI338" s="60">
        <f t="shared" si="165"/>
        <v>5.8787485601626907E+19</v>
      </c>
      <c r="AM338" s="36" t="str">
        <f>IF('SIP CALCULATOR'!$E$6&gt;'Main Backend Calculation'!AM337,AM337+1,"")</f>
        <v/>
      </c>
      <c r="AN338" t="str">
        <f t="shared" si="172"/>
        <v/>
      </c>
      <c r="AO338" s="49" t="str">
        <f t="shared" si="169"/>
        <v/>
      </c>
      <c r="AP338" s="49" t="str">
        <f t="shared" si="170"/>
        <v/>
      </c>
      <c r="AQ338" s="66" t="str">
        <f>IF(AM338="","",('SIP CALCULATOR'!$E$7/12)*100)</f>
        <v/>
      </c>
      <c r="AR338" s="62" t="str">
        <f>IF(AM338="","",ROUND(IF(((AM338-1)/12)=0,'SIP CALCULATOR'!$E$4,IF(INT(((AM338-1)/12))-((AM338-1)/12)=0,AR337+('SIP CALCULATOR'!$E$5/100)*AR337,AR337)),2))</f>
        <v/>
      </c>
      <c r="AS338" t="e">
        <f t="shared" si="171"/>
        <v>#VALUE!</v>
      </c>
      <c r="AY338">
        <f t="shared" si="179"/>
        <v>331</v>
      </c>
      <c r="AZ338">
        <f t="shared" si="180"/>
        <v>0</v>
      </c>
      <c r="BA338">
        <f t="shared" si="162"/>
        <v>331</v>
      </c>
      <c r="BB338" s="110">
        <f t="shared" si="184"/>
        <v>-21320151718.262653</v>
      </c>
      <c r="BC338">
        <f>$BB$8*'SIP CALCULATOR'!$E$48/100</f>
        <v>13148944.405985834</v>
      </c>
      <c r="BD338" s="110">
        <f t="shared" si="185"/>
        <v>-177777505.5222387</v>
      </c>
      <c r="BF338" s="110">
        <f t="shared" si="182"/>
        <v>-17268352106.526024</v>
      </c>
      <c r="BG338" t="str">
        <f t="shared" si="183"/>
        <v>-</v>
      </c>
      <c r="BI338" t="str">
        <f t="shared" si="181"/>
        <v>-</v>
      </c>
      <c r="BL338">
        <f t="shared" si="173"/>
        <v>335</v>
      </c>
      <c r="BM338" s="110">
        <f t="shared" si="174"/>
        <v>161478101.67536926</v>
      </c>
      <c r="BO338">
        <f>('SIP CALCULATOR'!$D$32/12)/100</f>
        <v>5.0000000000000001E-3</v>
      </c>
      <c r="BP338">
        <f t="shared" si="175"/>
        <v>2704758.2030624356</v>
      </c>
      <c r="BQ338" s="110">
        <f t="shared" si="176"/>
        <v>164182859.87843171</v>
      </c>
    </row>
    <row r="339" spans="12:69" x14ac:dyDescent="0.3">
      <c r="N339">
        <f t="shared" si="166"/>
        <v>338</v>
      </c>
      <c r="O339" s="48">
        <f t="shared" si="186"/>
        <v>2.2573313308655059E+19</v>
      </c>
      <c r="P339" s="3">
        <f t="shared" ref="P339:P349" si="187">$P$337+($P$337*$M$5)</f>
        <v>2.2876792454961001E+18</v>
      </c>
      <c r="Q339">
        <f t="shared" si="167"/>
        <v>1.8301433963968205E+19</v>
      </c>
      <c r="AD339" s="50">
        <f>$M$2*(((1+'Main Backend Calculation'!$M$4)^('Main Backend Calculation'!AH339)-1)/'Main Backend Calculation'!$M$4)*(1+$M$4)</f>
        <v>2597214210.3620534</v>
      </c>
      <c r="AF339">
        <f t="shared" ref="AF339:AF349" si="188">$AK$30*(((1+$M$4)^($AH$30)-1)/$AC$3)*(1+$AC$3)</f>
        <v>5.8787485599076631E+19</v>
      </c>
      <c r="AH339">
        <f t="shared" si="168"/>
        <v>338</v>
      </c>
      <c r="AI339" s="60">
        <f t="shared" si="165"/>
        <v>5.8787485601673847E+19</v>
      </c>
      <c r="AM339" s="36" t="str">
        <f>IF('SIP CALCULATOR'!$E$6&gt;'Main Backend Calculation'!AM338,AM338+1,"")</f>
        <v/>
      </c>
      <c r="AN339" t="str">
        <f t="shared" si="172"/>
        <v/>
      </c>
      <c r="AO339" s="49" t="str">
        <f t="shared" si="169"/>
        <v/>
      </c>
      <c r="AP339" s="49" t="str">
        <f t="shared" si="170"/>
        <v/>
      </c>
      <c r="AQ339" s="66" t="str">
        <f>IF(AM339="","",('SIP CALCULATOR'!$E$7/12)*100)</f>
        <v/>
      </c>
      <c r="AR339" s="62" t="str">
        <f>IF(AM339="","",ROUND(IF(((AM339-1)/12)=0,'SIP CALCULATOR'!$E$4,IF(INT(((AM339-1)/12))-((AM339-1)/12)=0,AR338+('SIP CALCULATOR'!$E$5/100)*AR338,AR338)),2))</f>
        <v/>
      </c>
      <c r="AS339" t="e">
        <f t="shared" si="171"/>
        <v>#VALUE!</v>
      </c>
      <c r="AY339">
        <f t="shared" si="179"/>
        <v>332</v>
      </c>
      <c r="AZ339">
        <f t="shared" si="180"/>
        <v>0</v>
      </c>
      <c r="BA339">
        <f t="shared" si="162"/>
        <v>332</v>
      </c>
      <c r="BB339" s="110">
        <f t="shared" si="184"/>
        <v>-21511078168.19088</v>
      </c>
      <c r="BC339">
        <f>$BB$8*'SIP CALCULATOR'!$E$48/100</f>
        <v>13148944.405985834</v>
      </c>
      <c r="BD339" s="110">
        <f t="shared" si="185"/>
        <v>-179368559.27164054</v>
      </c>
      <c r="BF339" s="110">
        <f t="shared" si="182"/>
        <v>-17447720665.797665</v>
      </c>
      <c r="BG339" t="str">
        <f t="shared" si="183"/>
        <v>-</v>
      </c>
      <c r="BI339" t="str">
        <f t="shared" si="181"/>
        <v>-</v>
      </c>
      <c r="BL339">
        <f t="shared" si="173"/>
        <v>336</v>
      </c>
      <c r="BM339" s="110">
        <f t="shared" si="174"/>
        <v>164182859.87843171</v>
      </c>
      <c r="BO339">
        <f>('SIP CALCULATOR'!$D$32/12)/100</f>
        <v>5.0000000000000001E-3</v>
      </c>
      <c r="BP339">
        <f t="shared" si="175"/>
        <v>2758272.0459576524</v>
      </c>
      <c r="BQ339" s="110">
        <f t="shared" si="176"/>
        <v>166941131.92438936</v>
      </c>
    </row>
    <row r="340" spans="12:69" x14ac:dyDescent="0.3">
      <c r="N340">
        <f t="shared" si="166"/>
        <v>339</v>
      </c>
      <c r="O340" s="48">
        <f t="shared" si="186"/>
        <v>2.5275579519217488E+19</v>
      </c>
      <c r="P340" s="3">
        <f t="shared" si="187"/>
        <v>2.2876792454961001E+18</v>
      </c>
      <c r="Q340">
        <f t="shared" si="167"/>
        <v>2.0589113209464304E+19</v>
      </c>
      <c r="AD340" s="50">
        <f>$M$2*(((1+'Main Backend Calculation'!$M$4)^('Main Backend Calculation'!AH340)-1)/'Main Backend Calculation'!$M$4)*(1+$M$4)</f>
        <v>2645017115.1626873</v>
      </c>
      <c r="AF340">
        <f t="shared" si="188"/>
        <v>5.8787485599076631E+19</v>
      </c>
      <c r="AH340">
        <f t="shared" si="168"/>
        <v>339</v>
      </c>
      <c r="AI340" s="60">
        <f t="shared" si="165"/>
        <v>5.8787485601721647E+19</v>
      </c>
      <c r="AM340" s="36" t="str">
        <f>IF('SIP CALCULATOR'!$E$6&gt;'Main Backend Calculation'!AM339,AM339+1,"")</f>
        <v/>
      </c>
      <c r="AN340" t="str">
        <f t="shared" si="172"/>
        <v/>
      </c>
      <c r="AO340" s="49" t="str">
        <f t="shared" si="169"/>
        <v/>
      </c>
      <c r="AP340" s="49" t="str">
        <f t="shared" si="170"/>
        <v/>
      </c>
      <c r="AQ340" s="66" t="str">
        <f>IF(AM340="","",('SIP CALCULATOR'!$E$7/12)*100)</f>
        <v/>
      </c>
      <c r="AR340" s="62" t="str">
        <f>IF(AM340="","",ROUND(IF(((AM340-1)/12)=0,'SIP CALCULATOR'!$E$4,IF(INT(((AM340-1)/12))-((AM340-1)/12)=0,AR339+('SIP CALCULATOR'!$E$5/100)*AR339,AR339)),2))</f>
        <v/>
      </c>
      <c r="AS340" t="e">
        <f t="shared" si="171"/>
        <v>#VALUE!</v>
      </c>
      <c r="AY340">
        <f t="shared" si="179"/>
        <v>333</v>
      </c>
      <c r="AZ340">
        <f t="shared" si="180"/>
        <v>0</v>
      </c>
      <c r="BA340">
        <f t="shared" si="162"/>
        <v>333</v>
      </c>
      <c r="BB340" s="110">
        <f t="shared" si="184"/>
        <v>-21703595671.868507</v>
      </c>
      <c r="BC340">
        <f>$BB$8*'SIP CALCULATOR'!$E$48/100</f>
        <v>13148944.405985834</v>
      </c>
      <c r="BD340" s="110">
        <f t="shared" si="185"/>
        <v>-180972871.80228746</v>
      </c>
      <c r="BF340" s="110">
        <f t="shared" si="182"/>
        <v>-17628693537.599953</v>
      </c>
      <c r="BG340" t="str">
        <f t="shared" si="183"/>
        <v>-</v>
      </c>
      <c r="BI340" t="str">
        <f t="shared" si="181"/>
        <v>-</v>
      </c>
      <c r="BL340">
        <f t="shared" si="173"/>
        <v>337</v>
      </c>
      <c r="BM340" s="110">
        <f t="shared" si="174"/>
        <v>166941131.92438936</v>
      </c>
      <c r="BO340">
        <f>('SIP CALCULATOR'!$D$32/12)/100</f>
        <v>5.0000000000000001E-3</v>
      </c>
      <c r="BP340">
        <f t="shared" si="175"/>
        <v>2812958.0729259611</v>
      </c>
      <c r="BQ340" s="110">
        <f t="shared" si="176"/>
        <v>169754089.99731532</v>
      </c>
    </row>
    <row r="341" spans="12:69" x14ac:dyDescent="0.3">
      <c r="N341">
        <f t="shared" si="166"/>
        <v>340</v>
      </c>
      <c r="O341" s="48">
        <f t="shared" si="186"/>
        <v>2.8027476208554553E+19</v>
      </c>
      <c r="P341" s="3">
        <f t="shared" si="187"/>
        <v>2.2876792454961001E+18</v>
      </c>
      <c r="Q341">
        <f t="shared" si="167"/>
        <v>2.2876792454960402E+19</v>
      </c>
      <c r="AD341" s="50">
        <f>$M$2*(((1+'Main Backend Calculation'!$M$4)^('Main Backend Calculation'!AH341)-1)/'Main Backend Calculation'!$M$4)*(1+$M$4)</f>
        <v>2693697979.7449303</v>
      </c>
      <c r="AF341">
        <f t="shared" si="188"/>
        <v>5.8787485599076631E+19</v>
      </c>
      <c r="AH341">
        <f t="shared" si="168"/>
        <v>340</v>
      </c>
      <c r="AI341" s="60">
        <f t="shared" si="165"/>
        <v>5.8787485601770332E+19</v>
      </c>
      <c r="AM341" s="36" t="str">
        <f>IF('SIP CALCULATOR'!$E$6&gt;'Main Backend Calculation'!AM340,AM340+1,"")</f>
        <v/>
      </c>
      <c r="AN341" t="str">
        <f t="shared" si="172"/>
        <v/>
      </c>
      <c r="AO341" s="49" t="str">
        <f t="shared" si="169"/>
        <v/>
      </c>
      <c r="AP341" s="49" t="str">
        <f t="shared" si="170"/>
        <v/>
      </c>
      <c r="AQ341" s="66" t="str">
        <f>IF(AM341="","",('SIP CALCULATOR'!$E$7/12)*100)</f>
        <v/>
      </c>
      <c r="AR341" s="62" t="str">
        <f>IF(AM341="","",ROUND(IF(((AM341-1)/12)=0,'SIP CALCULATOR'!$E$4,IF(INT(((AM341-1)/12))-((AM341-1)/12)=0,AR340+('SIP CALCULATOR'!$E$5/100)*AR340,AR340)),2))</f>
        <v/>
      </c>
      <c r="AS341" t="e">
        <f t="shared" si="171"/>
        <v>#VALUE!</v>
      </c>
      <c r="AY341">
        <f t="shared" si="179"/>
        <v>334</v>
      </c>
      <c r="AZ341">
        <f t="shared" si="180"/>
        <v>0</v>
      </c>
      <c r="BA341">
        <f t="shared" si="162"/>
        <v>334</v>
      </c>
      <c r="BB341" s="110">
        <f t="shared" si="184"/>
        <v>-21897717488.076782</v>
      </c>
      <c r="BC341">
        <f>$BB$8*'SIP CALCULATOR'!$E$48/100</f>
        <v>13148944.405985834</v>
      </c>
      <c r="BD341" s="110">
        <f t="shared" si="185"/>
        <v>-182590553.6040231</v>
      </c>
      <c r="BF341" s="110">
        <f t="shared" si="182"/>
        <v>-17811284091.203976</v>
      </c>
      <c r="BG341" t="str">
        <f t="shared" si="183"/>
        <v>-</v>
      </c>
      <c r="BI341" t="str">
        <f t="shared" si="181"/>
        <v>-</v>
      </c>
      <c r="BL341">
        <f t="shared" si="173"/>
        <v>338</v>
      </c>
      <c r="BM341" s="110">
        <f t="shared" si="174"/>
        <v>169754089.99731532</v>
      </c>
      <c r="BO341">
        <f>('SIP CALCULATOR'!$D$32/12)/100</f>
        <v>5.0000000000000001E-3</v>
      </c>
      <c r="BP341">
        <f t="shared" si="175"/>
        <v>2868844.1209546286</v>
      </c>
      <c r="BQ341" s="110">
        <f t="shared" si="176"/>
        <v>172622934.11826995</v>
      </c>
    </row>
    <row r="342" spans="12:69" x14ac:dyDescent="0.3">
      <c r="N342">
        <f t="shared" si="166"/>
        <v>341</v>
      </c>
      <c r="O342" s="48">
        <f t="shared" si="186"/>
        <v>3.0829914902116176E+19</v>
      </c>
      <c r="P342" s="3">
        <f t="shared" si="187"/>
        <v>2.2876792454961001E+18</v>
      </c>
      <c r="Q342">
        <f t="shared" si="167"/>
        <v>2.5164471700456501E+19</v>
      </c>
      <c r="AD342" s="50">
        <f>$M$2*(((1+'Main Backend Calculation'!$M$4)^('Main Backend Calculation'!AH342)-1)/'Main Backend Calculation'!$M$4)*(1+$M$4)</f>
        <v>2743272928.9317675</v>
      </c>
      <c r="AF342">
        <f t="shared" si="188"/>
        <v>5.8787485599076631E+19</v>
      </c>
      <c r="AH342">
        <f t="shared" si="168"/>
        <v>341</v>
      </c>
      <c r="AI342" s="60">
        <f t="shared" si="165"/>
        <v>5.8787485601819902E+19</v>
      </c>
      <c r="AM342" s="36" t="str">
        <f>IF('SIP CALCULATOR'!$E$6&gt;'Main Backend Calculation'!AM341,AM341+1,"")</f>
        <v/>
      </c>
      <c r="AN342" t="str">
        <f t="shared" si="172"/>
        <v/>
      </c>
      <c r="AO342" s="49" t="str">
        <f t="shared" si="169"/>
        <v/>
      </c>
      <c r="AP342" s="49" t="str">
        <f t="shared" si="170"/>
        <v/>
      </c>
      <c r="AQ342" s="66" t="str">
        <f>IF(AM342="","",('SIP CALCULATOR'!$E$7/12)*100)</f>
        <v/>
      </c>
      <c r="AR342" s="62" t="str">
        <f>IF(AM342="","",ROUND(IF(((AM342-1)/12)=0,'SIP CALCULATOR'!$E$4,IF(INT(((AM342-1)/12))-((AM342-1)/12)=0,AR341+('SIP CALCULATOR'!$E$5/100)*AR341,AR341)),2))</f>
        <v/>
      </c>
      <c r="AS342" t="e">
        <f t="shared" si="171"/>
        <v>#VALUE!</v>
      </c>
      <c r="AY342">
        <f t="shared" si="179"/>
        <v>335</v>
      </c>
      <c r="AZ342">
        <f t="shared" si="180"/>
        <v>0</v>
      </c>
      <c r="BA342">
        <f t="shared" si="162"/>
        <v>335</v>
      </c>
      <c r="BB342" s="110">
        <f t="shared" si="184"/>
        <v>-22093456986.086792</v>
      </c>
      <c r="BC342">
        <f>$BB$8*'SIP CALCULATOR'!$E$48/100</f>
        <v>13148944.405985834</v>
      </c>
      <c r="BD342" s="110">
        <f t="shared" si="185"/>
        <v>-184221716.08743984</v>
      </c>
      <c r="BF342" s="110">
        <f t="shared" si="182"/>
        <v>-17995505807.291416</v>
      </c>
      <c r="BG342" t="str">
        <f t="shared" si="183"/>
        <v>-</v>
      </c>
      <c r="BI342" t="str">
        <f t="shared" si="181"/>
        <v>-</v>
      </c>
      <c r="BL342">
        <f t="shared" si="173"/>
        <v>339</v>
      </c>
      <c r="BM342" s="110">
        <f t="shared" si="174"/>
        <v>172622934.11826995</v>
      </c>
      <c r="BO342">
        <f>('SIP CALCULATOR'!$D$32/12)/100</f>
        <v>5.0000000000000001E-3</v>
      </c>
      <c r="BP342">
        <f t="shared" si="175"/>
        <v>2925958.7333046757</v>
      </c>
      <c r="BQ342" s="110">
        <f t="shared" si="176"/>
        <v>175548892.85157463</v>
      </c>
    </row>
    <row r="343" spans="12:69" x14ac:dyDescent="0.3">
      <c r="N343">
        <f t="shared" si="166"/>
        <v>342</v>
      </c>
      <c r="O343" s="48">
        <f t="shared" si="186"/>
        <v>3.3683823866650501E+19</v>
      </c>
      <c r="P343" s="3">
        <f t="shared" si="187"/>
        <v>2.2876792454961001E+18</v>
      </c>
      <c r="Q343">
        <f t="shared" si="167"/>
        <v>2.74521509459526E+19</v>
      </c>
      <c r="AD343" s="50">
        <f>$M$2*(((1+'Main Backend Calculation'!$M$4)^('Main Backend Calculation'!AH343)-1)/'Main Backend Calculation'!$M$4)*(1+$M$4)</f>
        <v>2793758383.6986084</v>
      </c>
      <c r="AF343">
        <f t="shared" si="188"/>
        <v>5.8787485599076631E+19</v>
      </c>
      <c r="AH343">
        <f t="shared" si="168"/>
        <v>342</v>
      </c>
      <c r="AI343" s="60">
        <f t="shared" si="165"/>
        <v>5.8787485601870389E+19</v>
      </c>
      <c r="AM343" s="36" t="str">
        <f>IF('SIP CALCULATOR'!$E$6&gt;'Main Backend Calculation'!AM342,AM342+1,"")</f>
        <v/>
      </c>
      <c r="AN343" t="str">
        <f t="shared" si="172"/>
        <v/>
      </c>
      <c r="AO343" s="49" t="str">
        <f t="shared" si="169"/>
        <v/>
      </c>
      <c r="AP343" s="49" t="str">
        <f t="shared" si="170"/>
        <v/>
      </c>
      <c r="AQ343" s="66" t="str">
        <f>IF(AM343="","",('SIP CALCULATOR'!$E$7/12)*100)</f>
        <v/>
      </c>
      <c r="AR343" s="62" t="str">
        <f>IF(AM343="","",ROUND(IF(((AM343-1)/12)=0,'SIP CALCULATOR'!$E$4,IF(INT(((AM343-1)/12))-((AM343-1)/12)=0,AR342+('SIP CALCULATOR'!$E$5/100)*AR342,AR342)),2))</f>
        <v/>
      </c>
      <c r="AS343" t="e">
        <f t="shared" si="171"/>
        <v>#VALUE!</v>
      </c>
      <c r="AY343">
        <f t="shared" si="179"/>
        <v>336</v>
      </c>
      <c r="AZ343">
        <f t="shared" si="180"/>
        <v>0</v>
      </c>
      <c r="BA343">
        <f t="shared" si="162"/>
        <v>336</v>
      </c>
      <c r="BB343" s="110">
        <f t="shared" si="184"/>
        <v>-22290827646.580219</v>
      </c>
      <c r="BC343">
        <f>$BB$8*'SIP CALCULATOR'!$E$48/100</f>
        <v>13148944.405985834</v>
      </c>
      <c r="BD343" s="110">
        <f t="shared" si="185"/>
        <v>-185866471.59155175</v>
      </c>
      <c r="BF343" s="110">
        <f t="shared" si="182"/>
        <v>-18181372278.882969</v>
      </c>
      <c r="BG343" t="str">
        <f t="shared" si="183"/>
        <v>-</v>
      </c>
      <c r="BI343" t="str">
        <f t="shared" si="181"/>
        <v>-</v>
      </c>
      <c r="BL343">
        <f t="shared" si="173"/>
        <v>340</v>
      </c>
      <c r="BM343" s="110">
        <f t="shared" si="174"/>
        <v>175548892.85157463</v>
      </c>
      <c r="BO343">
        <f>('SIP CALCULATOR'!$D$32/12)/100</f>
        <v>5.0000000000000001E-3</v>
      </c>
      <c r="BP343">
        <f t="shared" si="175"/>
        <v>2984331.1784767685</v>
      </c>
      <c r="BQ343" s="110">
        <f t="shared" si="176"/>
        <v>178533224.03005141</v>
      </c>
    </row>
    <row r="344" spans="12:69" x14ac:dyDescent="0.3">
      <c r="N344">
        <f t="shared" si="166"/>
        <v>343</v>
      </c>
      <c r="O344" s="48">
        <f t="shared" si="186"/>
        <v>3.6590148417678643E+19</v>
      </c>
      <c r="P344" s="3">
        <f t="shared" si="187"/>
        <v>2.2876792454961001E+18</v>
      </c>
      <c r="Q344">
        <f t="shared" si="167"/>
        <v>2.9739830191448699E+19</v>
      </c>
      <c r="AD344" s="50">
        <f>$M$2*(((1+'Main Backend Calculation'!$M$4)^('Main Backend Calculation'!AH344)-1)/'Main Backend Calculation'!$M$4)*(1+$M$4)</f>
        <v>2845171066.6124897</v>
      </c>
      <c r="AF344">
        <f t="shared" si="188"/>
        <v>5.8787485599076631E+19</v>
      </c>
      <c r="AH344">
        <f t="shared" si="168"/>
        <v>343</v>
      </c>
      <c r="AI344" s="60">
        <f t="shared" si="165"/>
        <v>5.8787485601921802E+19</v>
      </c>
      <c r="AM344" s="36" t="str">
        <f>IF('SIP CALCULATOR'!$E$6&gt;'Main Backend Calculation'!AM343,AM343+1,"")</f>
        <v/>
      </c>
      <c r="AN344" t="str">
        <f t="shared" si="172"/>
        <v/>
      </c>
      <c r="AO344" s="49" t="str">
        <f t="shared" si="169"/>
        <v/>
      </c>
      <c r="AP344" s="49" t="str">
        <f t="shared" si="170"/>
        <v/>
      </c>
      <c r="AQ344" s="66" t="str">
        <f>IF(AM344="","",('SIP CALCULATOR'!$E$7/12)*100)</f>
        <v/>
      </c>
      <c r="AR344" s="62" t="str">
        <f>IF(AM344="","",ROUND(IF(((AM344-1)/12)=0,'SIP CALCULATOR'!$E$4,IF(INT(((AM344-1)/12))-((AM344-1)/12)=0,AR343+('SIP CALCULATOR'!$E$5/100)*AR343,AR343)),2))</f>
        <v/>
      </c>
      <c r="AS344" t="e">
        <f t="shared" si="171"/>
        <v>#VALUE!</v>
      </c>
      <c r="AY344">
        <f t="shared" si="179"/>
        <v>337</v>
      </c>
      <c r="AZ344">
        <f t="shared" si="180"/>
        <v>0</v>
      </c>
      <c r="BA344">
        <f t="shared" si="162"/>
        <v>337</v>
      </c>
      <c r="BB344" s="110">
        <f t="shared" si="184"/>
        <v>-22489843062.577759</v>
      </c>
      <c r="BC344">
        <f>$BB$8*'SIP CALCULATOR'!$E$48/100</f>
        <v>13148944.405985834</v>
      </c>
      <c r="BD344" s="110">
        <f t="shared" si="185"/>
        <v>-187524933.39153123</v>
      </c>
      <c r="BF344" s="110">
        <f t="shared" si="182"/>
        <v>-18368897212.274502</v>
      </c>
      <c r="BG344" t="str">
        <f t="shared" si="183"/>
        <v>-</v>
      </c>
      <c r="BI344" t="str">
        <f t="shared" si="181"/>
        <v>-</v>
      </c>
      <c r="BL344">
        <f t="shared" si="173"/>
        <v>341</v>
      </c>
      <c r="BM344" s="110">
        <f t="shared" si="174"/>
        <v>178533224.03005141</v>
      </c>
      <c r="BO344">
        <f>('SIP CALCULATOR'!$D$32/12)/100</f>
        <v>5.0000000000000001E-3</v>
      </c>
      <c r="BP344">
        <f t="shared" si="175"/>
        <v>3043991.4697123766</v>
      </c>
      <c r="BQ344" s="110">
        <f t="shared" si="176"/>
        <v>181577215.49976379</v>
      </c>
    </row>
    <row r="345" spans="12:69" x14ac:dyDescent="0.3">
      <c r="N345">
        <f t="shared" si="166"/>
        <v>344</v>
      </c>
      <c r="O345" s="48">
        <f t="shared" si="186"/>
        <v>3.9549851232616612E+19</v>
      </c>
      <c r="P345" s="3">
        <f t="shared" si="187"/>
        <v>2.2876792454961001E+18</v>
      </c>
      <c r="Q345">
        <f t="shared" si="167"/>
        <v>3.2027509436944798E+19</v>
      </c>
      <c r="AD345" s="50">
        <f>$M$2*(((1+'Main Backend Calculation'!$M$4)^('Main Backend Calculation'!AH345)-1)/'Main Backend Calculation'!$M$4)*(1+$M$4)</f>
        <v>2897528007.3711882</v>
      </c>
      <c r="AF345">
        <f t="shared" si="188"/>
        <v>5.8787485599076631E+19</v>
      </c>
      <c r="AH345">
        <f t="shared" si="168"/>
        <v>344</v>
      </c>
      <c r="AI345" s="60">
        <f t="shared" si="165"/>
        <v>5.8787485601974157E+19</v>
      </c>
      <c r="AM345" s="36" t="str">
        <f>IF('SIP CALCULATOR'!$E$6&gt;'Main Backend Calculation'!AM344,AM344+1,"")</f>
        <v/>
      </c>
      <c r="AN345" t="str">
        <f t="shared" si="172"/>
        <v/>
      </c>
      <c r="AO345" s="49" t="str">
        <f t="shared" si="169"/>
        <v/>
      </c>
      <c r="AP345" s="49" t="str">
        <f t="shared" si="170"/>
        <v/>
      </c>
      <c r="AQ345" s="66" t="str">
        <f>IF(AM345="","",('SIP CALCULATOR'!$E$7/12)*100)</f>
        <v/>
      </c>
      <c r="AR345" s="62" t="str">
        <f>IF(AM345="","",ROUND(IF(((AM345-1)/12)=0,'SIP CALCULATOR'!$E$4,IF(INT(((AM345-1)/12))-((AM345-1)/12)=0,AR344+('SIP CALCULATOR'!$E$5/100)*AR344,AR344)),2))</f>
        <v/>
      </c>
      <c r="AS345" t="e">
        <f t="shared" si="171"/>
        <v>#VALUE!</v>
      </c>
      <c r="AY345">
        <f t="shared" si="179"/>
        <v>338</v>
      </c>
      <c r="AZ345">
        <f t="shared" si="180"/>
        <v>0</v>
      </c>
      <c r="BA345">
        <f t="shared" si="162"/>
        <v>338</v>
      </c>
      <c r="BB345" s="110">
        <f t="shared" si="184"/>
        <v>-22690516940.375278</v>
      </c>
      <c r="BC345">
        <f>$BB$8*'SIP CALCULATOR'!$E$48/100</f>
        <v>13148944.405985834</v>
      </c>
      <c r="BD345" s="110">
        <f t="shared" si="185"/>
        <v>-189197215.70651054</v>
      </c>
      <c r="BF345" s="110">
        <f t="shared" si="182"/>
        <v>-18558094427.98101</v>
      </c>
      <c r="BG345" t="str">
        <f t="shared" si="183"/>
        <v>-</v>
      </c>
      <c r="BI345" t="str">
        <f t="shared" si="181"/>
        <v>-</v>
      </c>
      <c r="BL345">
        <f t="shared" si="173"/>
        <v>342</v>
      </c>
      <c r="BM345" s="110">
        <f t="shared" si="174"/>
        <v>181577215.49976379</v>
      </c>
      <c r="BO345">
        <f>('SIP CALCULATOR'!$D$32/12)/100</f>
        <v>5.0000000000000001E-3</v>
      </c>
      <c r="BP345">
        <f t="shared" si="175"/>
        <v>3104970.385045961</v>
      </c>
      <c r="BQ345" s="110">
        <f t="shared" si="176"/>
        <v>184682185.88480976</v>
      </c>
    </row>
    <row r="346" spans="12:69" x14ac:dyDescent="0.3">
      <c r="N346">
        <f t="shared" si="166"/>
        <v>345</v>
      </c>
      <c r="O346" s="48">
        <f t="shared" si="186"/>
        <v>4.2563912669648077E+19</v>
      </c>
      <c r="P346" s="3">
        <f t="shared" si="187"/>
        <v>2.2876792454961001E+18</v>
      </c>
      <c r="Q346">
        <f t="shared" si="167"/>
        <v>3.4315188682440897E+19</v>
      </c>
      <c r="AD346" s="50">
        <f>$M$2*(((1+'Main Backend Calculation'!$M$4)^('Main Backend Calculation'!AH346)-1)/'Main Backend Calculation'!$M$4)*(1+$M$4)</f>
        <v>2950846548.4440494</v>
      </c>
      <c r="AF346">
        <f t="shared" si="188"/>
        <v>5.8787485599076631E+19</v>
      </c>
      <c r="AH346">
        <f t="shared" si="168"/>
        <v>345</v>
      </c>
      <c r="AI346" s="60">
        <f t="shared" si="165"/>
        <v>5.8787485602027479E+19</v>
      </c>
      <c r="AM346" s="36" t="str">
        <f>IF('SIP CALCULATOR'!$E$6&gt;'Main Backend Calculation'!AM345,AM345+1,"")</f>
        <v/>
      </c>
      <c r="AN346" t="str">
        <f t="shared" si="172"/>
        <v/>
      </c>
      <c r="AO346" s="49" t="str">
        <f t="shared" si="169"/>
        <v/>
      </c>
      <c r="AP346" s="49" t="str">
        <f t="shared" si="170"/>
        <v/>
      </c>
      <c r="AQ346" s="66" t="str">
        <f>IF(AM346="","",('SIP CALCULATOR'!$E$7/12)*100)</f>
        <v/>
      </c>
      <c r="AR346" s="62" t="str">
        <f>IF(AM346="","",ROUND(IF(((AM346-1)/12)=0,'SIP CALCULATOR'!$E$4,IF(INT(((AM346-1)/12))-((AM346-1)/12)=0,AR345+('SIP CALCULATOR'!$E$5/100)*AR345,AR345)),2))</f>
        <v/>
      </c>
      <c r="AS346" t="e">
        <f t="shared" si="171"/>
        <v>#VALUE!</v>
      </c>
      <c r="AY346">
        <f t="shared" si="179"/>
        <v>339</v>
      </c>
      <c r="AZ346">
        <f t="shared" si="180"/>
        <v>0</v>
      </c>
      <c r="BA346">
        <f t="shared" si="162"/>
        <v>339</v>
      </c>
      <c r="BB346" s="110">
        <f t="shared" si="184"/>
        <v>-22892863100.487778</v>
      </c>
      <c r="BC346">
        <f>$BB$8*'SIP CALCULATOR'!$E$48/100</f>
        <v>13148944.405985834</v>
      </c>
      <c r="BD346" s="110">
        <f t="shared" si="185"/>
        <v>-190883433.70744804</v>
      </c>
      <c r="BF346" s="110">
        <f t="shared" si="182"/>
        <v>-18748977861.688457</v>
      </c>
      <c r="BG346" t="str">
        <f t="shared" si="183"/>
        <v>-</v>
      </c>
      <c r="BI346" t="str">
        <f t="shared" si="181"/>
        <v>-</v>
      </c>
      <c r="BL346">
        <f t="shared" si="173"/>
        <v>343</v>
      </c>
      <c r="BM346" s="110">
        <f t="shared" si="174"/>
        <v>184682185.88480976</v>
      </c>
      <c r="BO346">
        <f>('SIP CALCULATOR'!$D$32/12)/100</f>
        <v>5.0000000000000001E-3</v>
      </c>
      <c r="BP346">
        <f t="shared" si="175"/>
        <v>3167299.4879244878</v>
      </c>
      <c r="BQ346" s="110">
        <f t="shared" si="176"/>
        <v>187849485.37273425</v>
      </c>
    </row>
    <row r="347" spans="12:69" x14ac:dyDescent="0.3">
      <c r="N347">
        <f t="shared" si="166"/>
        <v>346</v>
      </c>
      <c r="O347" s="48">
        <f t="shared" si="186"/>
        <v>4.5633331092453679E+19</v>
      </c>
      <c r="P347" s="3">
        <f t="shared" si="187"/>
        <v>2.2876792454961001E+18</v>
      </c>
      <c r="Q347">
        <f t="shared" si="167"/>
        <v>3.6602867927936995E+19</v>
      </c>
      <c r="AD347" s="50">
        <f>$M$2*(((1+'Main Backend Calculation'!$M$4)^('Main Backend Calculation'!AH347)-1)/'Main Backend Calculation'!$M$4)*(1+$M$4)</f>
        <v>3005144350.8164339</v>
      </c>
      <c r="AF347">
        <f t="shared" si="188"/>
        <v>5.8787485599076631E+19</v>
      </c>
      <c r="AH347">
        <f t="shared" si="168"/>
        <v>346</v>
      </c>
      <c r="AI347" s="60">
        <f t="shared" si="165"/>
        <v>5.8787485602081776E+19</v>
      </c>
      <c r="AM347" s="36" t="str">
        <f>IF('SIP CALCULATOR'!$E$6&gt;'Main Backend Calculation'!AM346,AM346+1,"")</f>
        <v/>
      </c>
      <c r="AN347" t="str">
        <f t="shared" si="172"/>
        <v/>
      </c>
      <c r="AO347" s="49" t="str">
        <f t="shared" si="169"/>
        <v/>
      </c>
      <c r="AP347" s="49" t="str">
        <f t="shared" si="170"/>
        <v/>
      </c>
      <c r="AQ347" s="66" t="str">
        <f>IF(AM347="","",('SIP CALCULATOR'!$E$7/12)*100)</f>
        <v/>
      </c>
      <c r="AR347" s="62" t="str">
        <f>IF(AM347="","",ROUND(IF(((AM347-1)/12)=0,'SIP CALCULATOR'!$E$4,IF(INT(((AM347-1)/12))-((AM347-1)/12)=0,AR346+('SIP CALCULATOR'!$E$5/100)*AR346,AR346)),2))</f>
        <v/>
      </c>
      <c r="AS347" t="e">
        <f t="shared" si="171"/>
        <v>#VALUE!</v>
      </c>
      <c r="AY347">
        <f t="shared" si="179"/>
        <v>340</v>
      </c>
      <c r="AZ347">
        <f t="shared" si="180"/>
        <v>0</v>
      </c>
      <c r="BA347">
        <f t="shared" si="162"/>
        <v>340</v>
      </c>
      <c r="BB347" s="110">
        <f t="shared" si="184"/>
        <v>-23096895478.601212</v>
      </c>
      <c r="BC347">
        <f>$BB$8*'SIP CALCULATOR'!$E$48/100</f>
        <v>13148944.405985834</v>
      </c>
      <c r="BD347" s="110">
        <f t="shared" si="185"/>
        <v>-192583703.52506</v>
      </c>
      <c r="BF347" s="110">
        <f t="shared" si="182"/>
        <v>-18941561565.213516</v>
      </c>
      <c r="BG347" t="str">
        <f t="shared" si="183"/>
        <v>-</v>
      </c>
      <c r="BI347" t="str">
        <f t="shared" si="181"/>
        <v>-</v>
      </c>
      <c r="BL347">
        <f t="shared" si="173"/>
        <v>344</v>
      </c>
      <c r="BM347" s="110">
        <f t="shared" si="174"/>
        <v>187849485.37273425</v>
      </c>
      <c r="BO347">
        <f>('SIP CALCULATOR'!$D$32/12)/100</f>
        <v>5.0000000000000001E-3</v>
      </c>
      <c r="BP347">
        <f t="shared" si="175"/>
        <v>3231011.148411029</v>
      </c>
      <c r="BQ347" s="110">
        <f t="shared" si="176"/>
        <v>191080496.52114528</v>
      </c>
    </row>
    <row r="348" spans="12:69" x14ac:dyDescent="0.3">
      <c r="N348">
        <f t="shared" si="166"/>
        <v>347</v>
      </c>
      <c r="O348" s="48">
        <f t="shared" si="186"/>
        <v>4.8759123200904348E+19</v>
      </c>
      <c r="P348" s="3">
        <f t="shared" si="187"/>
        <v>2.2876792454961001E+18</v>
      </c>
      <c r="Q348">
        <f t="shared" si="167"/>
        <v>3.8890547173433098E+19</v>
      </c>
      <c r="AD348" s="50">
        <f>$M$2*(((1+'Main Backend Calculation'!$M$4)^('Main Backend Calculation'!AH348)-1)/'Main Backend Calculation'!$M$4)*(1+$M$4)</f>
        <v>3060439399.8396535</v>
      </c>
      <c r="AF348">
        <f t="shared" si="188"/>
        <v>5.8787485599076631E+19</v>
      </c>
      <c r="AH348">
        <f t="shared" si="168"/>
        <v>347</v>
      </c>
      <c r="AI348" s="60">
        <f t="shared" si="165"/>
        <v>5.8787485602137072E+19</v>
      </c>
      <c r="AM348" s="36" t="str">
        <f>IF('SIP CALCULATOR'!$E$6&gt;'Main Backend Calculation'!AM347,AM347+1,"")</f>
        <v/>
      </c>
      <c r="AN348" t="str">
        <f t="shared" si="172"/>
        <v/>
      </c>
      <c r="AO348" s="49" t="str">
        <f t="shared" si="169"/>
        <v/>
      </c>
      <c r="AP348" s="49" t="str">
        <f t="shared" si="170"/>
        <v/>
      </c>
      <c r="AQ348" s="66" t="str">
        <f>IF(AM348="","",('SIP CALCULATOR'!$E$7/12)*100)</f>
        <v/>
      </c>
      <c r="AR348" s="62" t="str">
        <f>IF(AM348="","",ROUND(IF(((AM348-1)/12)=0,'SIP CALCULATOR'!$E$4,IF(INT(((AM348-1)/12))-((AM348-1)/12)=0,AR347+('SIP CALCULATOR'!$E$5/100)*AR347,AR347)),2))</f>
        <v/>
      </c>
      <c r="AS348" t="e">
        <f t="shared" si="171"/>
        <v>#VALUE!</v>
      </c>
      <c r="AY348">
        <f t="shared" si="179"/>
        <v>341</v>
      </c>
      <c r="AZ348">
        <f t="shared" si="180"/>
        <v>0</v>
      </c>
      <c r="BA348">
        <f t="shared" si="162"/>
        <v>341</v>
      </c>
      <c r="BB348" s="110">
        <f t="shared" si="184"/>
        <v>-23302628126.532257</v>
      </c>
      <c r="BC348">
        <f>$BB$8*'SIP CALCULATOR'!$E$48/100</f>
        <v>13148944.405985834</v>
      </c>
      <c r="BD348" s="110">
        <f t="shared" si="185"/>
        <v>-194298142.25781873</v>
      </c>
      <c r="BF348" s="110">
        <f t="shared" si="182"/>
        <v>-19135859707.471336</v>
      </c>
      <c r="BG348" t="str">
        <f t="shared" si="183"/>
        <v>-</v>
      </c>
      <c r="BI348" t="str">
        <f t="shared" si="181"/>
        <v>-</v>
      </c>
      <c r="BL348">
        <f t="shared" si="173"/>
        <v>345</v>
      </c>
      <c r="BM348" s="110">
        <f t="shared" si="174"/>
        <v>191080496.52114528</v>
      </c>
      <c r="BO348">
        <f>('SIP CALCULATOR'!$D$32/12)/100</f>
        <v>5.0000000000000001E-3</v>
      </c>
      <c r="BP348">
        <f t="shared" si="175"/>
        <v>3296138.5649897563</v>
      </c>
      <c r="BQ348" s="110">
        <f t="shared" si="176"/>
        <v>194376635.08613503</v>
      </c>
    </row>
    <row r="349" spans="12:69" x14ac:dyDescent="0.3">
      <c r="N349">
        <f t="shared" si="166"/>
        <v>348</v>
      </c>
      <c r="O349" s="48">
        <f t="shared" si="186"/>
        <v>5.1942324367828238E+19</v>
      </c>
      <c r="P349" s="3">
        <f t="shared" si="187"/>
        <v>2.2876792454961001E+18</v>
      </c>
      <c r="Q349">
        <f t="shared" si="167"/>
        <v>4.1178226418929197E+19</v>
      </c>
      <c r="AD349" s="50">
        <f>$M$2*(((1+'Main Backend Calculation'!$M$4)^('Main Backend Calculation'!AH349)-1)/'Main Backend Calculation'!$M$4)*(1+$M$4)</f>
        <v>3116750011.1883626</v>
      </c>
      <c r="AF349">
        <f t="shared" si="188"/>
        <v>5.8787485599076631E+19</v>
      </c>
      <c r="AH349">
        <f t="shared" si="168"/>
        <v>348</v>
      </c>
      <c r="AI349" s="60">
        <f t="shared" si="165"/>
        <v>5.8787485602193383E+19</v>
      </c>
      <c r="AM349" s="36" t="str">
        <f>IF('SIP CALCULATOR'!$E$6&gt;'Main Backend Calculation'!AM348,AM348+1,"")</f>
        <v/>
      </c>
      <c r="AN349" t="str">
        <f t="shared" si="172"/>
        <v/>
      </c>
      <c r="AO349" s="49" t="str">
        <f t="shared" si="169"/>
        <v/>
      </c>
      <c r="AP349" s="49" t="str">
        <f t="shared" si="170"/>
        <v/>
      </c>
      <c r="AQ349" s="66" t="str">
        <f>IF(AM349="","",('SIP CALCULATOR'!$E$7/12)*100)</f>
        <v/>
      </c>
      <c r="AR349" s="62" t="str">
        <f>IF(AM349="","",ROUND(IF(((AM349-1)/12)=0,'SIP CALCULATOR'!$E$4,IF(INT(((AM349-1)/12))-((AM349-1)/12)=0,AR348+('SIP CALCULATOR'!$E$5/100)*AR348,AR348)),2))</f>
        <v/>
      </c>
      <c r="AS349" t="e">
        <f t="shared" si="171"/>
        <v>#VALUE!</v>
      </c>
      <c r="AY349">
        <f t="shared" si="179"/>
        <v>342</v>
      </c>
      <c r="AZ349">
        <f t="shared" si="180"/>
        <v>0</v>
      </c>
      <c r="BA349">
        <f t="shared" si="162"/>
        <v>342</v>
      </c>
      <c r="BB349" s="110">
        <f t="shared" si="184"/>
        <v>-23510075213.196064</v>
      </c>
      <c r="BC349">
        <f>$BB$8*'SIP CALCULATOR'!$E$48/100</f>
        <v>13148944.405985834</v>
      </c>
      <c r="BD349" s="110">
        <f t="shared" si="185"/>
        <v>-196026867.9800171</v>
      </c>
      <c r="BF349" s="110">
        <f t="shared" si="182"/>
        <v>-19331886575.451355</v>
      </c>
      <c r="BG349" t="str">
        <f t="shared" si="183"/>
        <v>-</v>
      </c>
      <c r="BI349" t="str">
        <f t="shared" si="181"/>
        <v>-</v>
      </c>
      <c r="BL349">
        <f t="shared" si="173"/>
        <v>346</v>
      </c>
      <c r="BM349" s="110">
        <f t="shared" si="174"/>
        <v>194376635.08613503</v>
      </c>
      <c r="BO349">
        <f>('SIP CALCULATOR'!$D$32/12)/100</f>
        <v>5.0000000000000001E-3</v>
      </c>
      <c r="BP349">
        <f t="shared" si="175"/>
        <v>3362715.7869901359</v>
      </c>
      <c r="BQ349" s="110">
        <f t="shared" si="176"/>
        <v>197739350.87312517</v>
      </c>
    </row>
    <row r="350" spans="12:69" x14ac:dyDescent="0.3">
      <c r="N350">
        <f t="shared" si="166"/>
        <v>349</v>
      </c>
      <c r="O350" s="48">
        <f t="shared" si="186"/>
        <v>5.9759347472954999E+19</v>
      </c>
      <c r="P350" s="3">
        <f>$P$349+($P$349*$M$5)</f>
        <v>6.8630377364883005E+18</v>
      </c>
      <c r="Q350">
        <f t="shared" si="167"/>
        <v>4.8041264155417494E+19</v>
      </c>
      <c r="AD350" s="50">
        <f>$M$2*(((1+'Main Backend Calculation'!$M$4)^('Main Backend Calculation'!AH350)-1)/'Main Backend Calculation'!$M$4)*(1+$M$4)</f>
        <v>3174094836.9273505</v>
      </c>
      <c r="AF350">
        <f>$AK$31*(((1+$M$4)^($AH$31)-1)/$AC$3)*(1+$AC$3)</f>
        <v>1.8426096323200736E+20</v>
      </c>
      <c r="AH350">
        <f t="shared" si="168"/>
        <v>349</v>
      </c>
      <c r="AI350" s="60">
        <f t="shared" si="165"/>
        <v>1.8426096323518146E+20</v>
      </c>
      <c r="AM350" s="36" t="str">
        <f>IF('SIP CALCULATOR'!$E$6&gt;'Main Backend Calculation'!AM349,AM349+1,"")</f>
        <v/>
      </c>
      <c r="AN350" t="str">
        <f t="shared" si="172"/>
        <v/>
      </c>
      <c r="AO350" s="49" t="str">
        <f t="shared" si="169"/>
        <v/>
      </c>
      <c r="AP350" s="49" t="str">
        <f t="shared" si="170"/>
        <v/>
      </c>
      <c r="AQ350" s="66" t="str">
        <f>IF(AM350="","",('SIP CALCULATOR'!$E$7/12)*100)</f>
        <v/>
      </c>
      <c r="AR350" s="62" t="str">
        <f>IF(AM350="","",ROUND(IF(((AM350-1)/12)=0,'SIP CALCULATOR'!$E$4,IF(INT(((AM350-1)/12))-((AM350-1)/12)=0,AR349+('SIP CALCULATOR'!$E$5/100)*AR349,AR349)),2))</f>
        <v/>
      </c>
      <c r="AS350" t="e">
        <f t="shared" si="171"/>
        <v>#VALUE!</v>
      </c>
      <c r="AY350">
        <f t="shared" si="179"/>
        <v>343</v>
      </c>
      <c r="AZ350">
        <f t="shared" si="180"/>
        <v>0</v>
      </c>
      <c r="BA350">
        <f t="shared" si="162"/>
        <v>343</v>
      </c>
      <c r="BB350" s="110">
        <f t="shared" si="184"/>
        <v>-23719251025.582069</v>
      </c>
      <c r="BC350">
        <f>$BB$8*'SIP CALCULATOR'!$E$48/100</f>
        <v>13148944.405985834</v>
      </c>
      <c r="BD350" s="110">
        <f t="shared" si="185"/>
        <v>-197769999.74990046</v>
      </c>
      <c r="BF350" s="110">
        <f t="shared" si="182"/>
        <v>-19529656575.201256</v>
      </c>
      <c r="BG350" t="str">
        <f t="shared" si="183"/>
        <v>-</v>
      </c>
      <c r="BI350" t="str">
        <f t="shared" si="181"/>
        <v>-</v>
      </c>
      <c r="BL350">
        <f t="shared" si="173"/>
        <v>347</v>
      </c>
      <c r="BM350" s="110">
        <f t="shared" si="174"/>
        <v>197739350.87312517</v>
      </c>
      <c r="BO350">
        <f>('SIP CALCULATOR'!$D$32/12)/100</f>
        <v>5.0000000000000001E-3</v>
      </c>
      <c r="BP350">
        <f t="shared" si="175"/>
        <v>3430777.7376487213</v>
      </c>
      <c r="BQ350" s="110">
        <f t="shared" si="176"/>
        <v>201170128.61077389</v>
      </c>
    </row>
    <row r="351" spans="12:69" x14ac:dyDescent="0.3">
      <c r="L351">
        <v>348</v>
      </c>
      <c r="N351">
        <f t="shared" si="166"/>
        <v>350</v>
      </c>
      <c r="O351" s="48">
        <f t="shared" si="186"/>
        <v>6.771993992657281E+19</v>
      </c>
      <c r="P351" s="3">
        <f t="shared" ref="P351:P361" si="189">$P$349+($P$349*$M$5)</f>
        <v>6.8630377364883005E+18</v>
      </c>
      <c r="Q351">
        <f t="shared" si="167"/>
        <v>5.4904301891905798E+19</v>
      </c>
      <c r="AD351" s="50">
        <f>$M$2*(((1+'Main Backend Calculation'!$M$4)^('Main Backend Calculation'!AH351)-1)/'Main Backend Calculation'!$M$4)*(1+$M$4)</f>
        <v>3232492871.6897693</v>
      </c>
      <c r="AF351">
        <f t="shared" ref="AF351:AF361" si="190">$AK$31*(((1+$M$4)^($AH$31)-1)/$AC$3)*(1+$AC$3)</f>
        <v>1.8426096323200736E+20</v>
      </c>
      <c r="AH351">
        <f t="shared" si="168"/>
        <v>350</v>
      </c>
      <c r="AI351" s="60">
        <f t="shared" si="165"/>
        <v>1.8426096323523985E+20</v>
      </c>
      <c r="AM351" s="36" t="str">
        <f>IF('SIP CALCULATOR'!$E$6&gt;'Main Backend Calculation'!AM350,AM350+1,"")</f>
        <v/>
      </c>
      <c r="AN351" t="str">
        <f t="shared" si="172"/>
        <v/>
      </c>
      <c r="AO351" s="49" t="str">
        <f t="shared" si="169"/>
        <v/>
      </c>
      <c r="AP351" s="49" t="str">
        <f t="shared" si="170"/>
        <v/>
      </c>
      <c r="AQ351" s="66" t="str">
        <f>IF(AM351="","",('SIP CALCULATOR'!$E$7/12)*100)</f>
        <v/>
      </c>
      <c r="AR351" s="62" t="str">
        <f>IF(AM351="","",ROUND(IF(((AM351-1)/12)=0,'SIP CALCULATOR'!$E$4,IF(INT(((AM351-1)/12))-((AM351-1)/12)=0,AR350+('SIP CALCULATOR'!$E$5/100)*AR350,AR350)),2))</f>
        <v/>
      </c>
      <c r="AS351" t="e">
        <f t="shared" si="171"/>
        <v>#VALUE!</v>
      </c>
      <c r="AY351">
        <f t="shared" si="179"/>
        <v>344</v>
      </c>
      <c r="AZ351">
        <f t="shared" si="180"/>
        <v>0</v>
      </c>
      <c r="BA351">
        <f t="shared" si="162"/>
        <v>344</v>
      </c>
      <c r="BB351" s="110">
        <f t="shared" si="184"/>
        <v>-23930169969.737957</v>
      </c>
      <c r="BC351">
        <f>$BB$8*'SIP CALCULATOR'!$E$48/100</f>
        <v>13148944.405985834</v>
      </c>
      <c r="BD351" s="110">
        <f t="shared" si="185"/>
        <v>-199527657.61786622</v>
      </c>
      <c r="BF351" s="110">
        <f t="shared" si="182"/>
        <v>-19729184232.819122</v>
      </c>
      <c r="BG351" t="str">
        <f t="shared" si="183"/>
        <v>-</v>
      </c>
      <c r="BI351" t="str">
        <f t="shared" si="181"/>
        <v>-</v>
      </c>
      <c r="BL351">
        <f t="shared" si="173"/>
        <v>348</v>
      </c>
      <c r="BM351" s="110">
        <f t="shared" si="174"/>
        <v>201170128.61077389</v>
      </c>
      <c r="BO351">
        <f>('SIP CALCULATOR'!$D$32/12)/100</f>
        <v>5.0000000000000001E-3</v>
      </c>
      <c r="BP351">
        <f t="shared" si="175"/>
        <v>3500360.2378274654</v>
      </c>
      <c r="BQ351" s="110">
        <f t="shared" si="176"/>
        <v>204670488.84860137</v>
      </c>
    </row>
    <row r="352" spans="12:69" x14ac:dyDescent="0.3">
      <c r="L352">
        <v>360</v>
      </c>
      <c r="N352">
        <f t="shared" si="166"/>
        <v>351</v>
      </c>
      <c r="O352" s="48">
        <f t="shared" si="186"/>
        <v>7.5826738558271259E+19</v>
      </c>
      <c r="P352" s="3">
        <f t="shared" si="189"/>
        <v>6.8630377364883005E+18</v>
      </c>
      <c r="Q352">
        <f t="shared" si="167"/>
        <v>6.1767339628394103E+19</v>
      </c>
      <c r="AD352" s="50">
        <f>$M$2*(((1+'Main Backend Calculation'!$M$4)^('Main Backend Calculation'!AH352)-1)/'Main Backend Calculation'!$M$4)*(1+$M$4)</f>
        <v>3291963458.968822</v>
      </c>
      <c r="AF352">
        <f t="shared" si="190"/>
        <v>1.8426096323200736E+20</v>
      </c>
      <c r="AH352">
        <f t="shared" si="168"/>
        <v>351</v>
      </c>
      <c r="AI352" s="60">
        <f t="shared" si="165"/>
        <v>1.8426096323529933E+20</v>
      </c>
      <c r="AM352" s="36" t="str">
        <f>IF('SIP CALCULATOR'!$E$6&gt;'Main Backend Calculation'!AM351,AM351+1,"")</f>
        <v/>
      </c>
      <c r="AN352" t="str">
        <f t="shared" si="172"/>
        <v/>
      </c>
      <c r="AO352" s="49" t="str">
        <f t="shared" si="169"/>
        <v/>
      </c>
      <c r="AP352" s="49" t="str">
        <f t="shared" si="170"/>
        <v/>
      </c>
      <c r="AQ352" s="66" t="str">
        <f>IF(AM352="","",('SIP CALCULATOR'!$E$7/12)*100)</f>
        <v/>
      </c>
      <c r="AR352" s="62" t="str">
        <f>IF(AM352="","",ROUND(IF(((AM352-1)/12)=0,'SIP CALCULATOR'!$E$4,IF(INT(((AM352-1)/12))-((AM352-1)/12)=0,AR351+('SIP CALCULATOR'!$E$5/100)*AR351,AR351)),2))</f>
        <v/>
      </c>
      <c r="AS352" t="e">
        <f t="shared" si="171"/>
        <v>#VALUE!</v>
      </c>
      <c r="AY352">
        <f t="shared" si="179"/>
        <v>345</v>
      </c>
      <c r="AZ352">
        <f t="shared" si="180"/>
        <v>0</v>
      </c>
      <c r="BA352">
        <f t="shared" si="162"/>
        <v>345</v>
      </c>
      <c r="BB352" s="110">
        <f t="shared" si="184"/>
        <v>-24142846571.76181</v>
      </c>
      <c r="BC352">
        <f>$BB$8*'SIP CALCULATOR'!$E$48/100</f>
        <v>13148944.405985834</v>
      </c>
      <c r="BD352" s="110">
        <f t="shared" si="185"/>
        <v>-201299962.63473165</v>
      </c>
      <c r="BF352" s="110">
        <f t="shared" si="182"/>
        <v>-19930484195.453854</v>
      </c>
      <c r="BG352" t="str">
        <f t="shared" si="183"/>
        <v>-</v>
      </c>
      <c r="BI352" t="str">
        <f t="shared" si="181"/>
        <v>-</v>
      </c>
      <c r="BL352">
        <f t="shared" si="173"/>
        <v>349</v>
      </c>
      <c r="BM352" s="110">
        <f t="shared" si="174"/>
        <v>204670488.84860137</v>
      </c>
      <c r="BO352">
        <f>('SIP CALCULATOR'!$D$32/12)/100</f>
        <v>5.0000000000000001E-3</v>
      </c>
      <c r="BP352">
        <f t="shared" si="175"/>
        <v>3571500.0304080937</v>
      </c>
      <c r="BQ352" s="110">
        <f t="shared" si="176"/>
        <v>208241988.87900946</v>
      </c>
    </row>
    <row r="353" spans="12:69" x14ac:dyDescent="0.3">
      <c r="L353">
        <v>372</v>
      </c>
      <c r="N353">
        <f t="shared" si="166"/>
        <v>352</v>
      </c>
      <c r="O353" s="48">
        <f t="shared" si="186"/>
        <v>8.4082428626293817E+19</v>
      </c>
      <c r="P353" s="3">
        <f t="shared" si="189"/>
        <v>6.8630377364883005E+18</v>
      </c>
      <c r="Q353">
        <f t="shared" si="167"/>
        <v>6.8630377364882407E+19</v>
      </c>
      <c r="AD353" s="50">
        <f>$M$2*(((1+'Main Backend Calculation'!$M$4)^('Main Backend Calculation'!AH353)-1)/'Main Backend Calculation'!$M$4)*(1+$M$4)</f>
        <v>3352526297.5250192</v>
      </c>
      <c r="AF353">
        <f t="shared" si="190"/>
        <v>1.8426096323200736E+20</v>
      </c>
      <c r="AH353">
        <f t="shared" si="168"/>
        <v>352</v>
      </c>
      <c r="AI353" s="60">
        <f t="shared" si="165"/>
        <v>1.8426096323535988E+20</v>
      </c>
      <c r="AM353" s="36" t="str">
        <f>IF('SIP CALCULATOR'!$E$6&gt;'Main Backend Calculation'!AM352,AM352+1,"")</f>
        <v/>
      </c>
      <c r="AN353" t="str">
        <f t="shared" si="172"/>
        <v/>
      </c>
      <c r="AO353" s="49" t="str">
        <f t="shared" si="169"/>
        <v/>
      </c>
      <c r="AP353" s="49" t="str">
        <f t="shared" si="170"/>
        <v/>
      </c>
      <c r="AQ353" s="66" t="str">
        <f>IF(AM353="","",('SIP CALCULATOR'!$E$7/12)*100)</f>
        <v/>
      </c>
      <c r="AR353" s="62" t="str">
        <f>IF(AM353="","",ROUND(IF(((AM353-1)/12)=0,'SIP CALCULATOR'!$E$4,IF(INT(((AM353-1)/12))-((AM353-1)/12)=0,AR352+('SIP CALCULATOR'!$E$5/100)*AR352,AR352)),2))</f>
        <v/>
      </c>
      <c r="AS353" t="e">
        <f t="shared" si="171"/>
        <v>#VALUE!</v>
      </c>
      <c r="AY353">
        <f t="shared" si="179"/>
        <v>346</v>
      </c>
      <c r="AZ353">
        <f t="shared" si="180"/>
        <v>0</v>
      </c>
      <c r="BA353">
        <f t="shared" si="162"/>
        <v>346</v>
      </c>
      <c r="BB353" s="110">
        <f t="shared" si="184"/>
        <v>-24357295478.802528</v>
      </c>
      <c r="BC353">
        <f>$BB$8*'SIP CALCULATOR'!$E$48/100</f>
        <v>13148944.405985834</v>
      </c>
      <c r="BD353" s="110">
        <f t="shared" si="185"/>
        <v>-203087036.86007094</v>
      </c>
      <c r="BF353" s="110">
        <f t="shared" si="182"/>
        <v>-20133571232.313923</v>
      </c>
      <c r="BG353" t="str">
        <f t="shared" si="183"/>
        <v>-</v>
      </c>
      <c r="BI353" t="str">
        <f t="shared" si="181"/>
        <v>-</v>
      </c>
      <c r="BL353">
        <f t="shared" si="173"/>
        <v>350</v>
      </c>
      <c r="BM353" s="110">
        <f t="shared" si="174"/>
        <v>208241988.87900946</v>
      </c>
      <c r="BO353">
        <f>('SIP CALCULATOR'!$D$32/12)/100</f>
        <v>5.0000000000000001E-3</v>
      </c>
      <c r="BP353">
        <f t="shared" si="175"/>
        <v>3644234.8053826652</v>
      </c>
      <c r="BQ353" s="110">
        <f t="shared" si="176"/>
        <v>211886223.68439212</v>
      </c>
    </row>
    <row r="354" spans="12:69" x14ac:dyDescent="0.3">
      <c r="L354">
        <v>384</v>
      </c>
      <c r="N354">
        <f t="shared" si="166"/>
        <v>353</v>
      </c>
      <c r="O354" s="48">
        <f t="shared" si="186"/>
        <v>9.248974470699026E+19</v>
      </c>
      <c r="P354" s="3">
        <f t="shared" si="189"/>
        <v>6.8630377364883005E+18</v>
      </c>
      <c r="Q354">
        <f t="shared" si="167"/>
        <v>7.5493415101370712E+19</v>
      </c>
      <c r="AD354" s="50">
        <f>$M$2*(((1+'Main Backend Calculation'!$M$4)^('Main Backend Calculation'!AH354)-1)/'Main Backend Calculation'!$M$4)*(1+$M$4)</f>
        <v>3414201447.9110966</v>
      </c>
      <c r="AF354">
        <f t="shared" si="190"/>
        <v>1.8426096323200736E+20</v>
      </c>
      <c r="AH354">
        <f t="shared" si="168"/>
        <v>353</v>
      </c>
      <c r="AI354" s="60">
        <f t="shared" si="165"/>
        <v>1.8426096323542155E+20</v>
      </c>
      <c r="AM354" s="36" t="str">
        <f>IF('SIP CALCULATOR'!$E$6&gt;'Main Backend Calculation'!AM353,AM353+1,"")</f>
        <v/>
      </c>
      <c r="AN354" t="str">
        <f t="shared" si="172"/>
        <v/>
      </c>
      <c r="AO354" s="49" t="str">
        <f t="shared" si="169"/>
        <v/>
      </c>
      <c r="AP354" s="49" t="str">
        <f t="shared" si="170"/>
        <v/>
      </c>
      <c r="AQ354" s="66" t="str">
        <f>IF(AM354="","",('SIP CALCULATOR'!$E$7/12)*100)</f>
        <v/>
      </c>
      <c r="AR354" s="62" t="str">
        <f>IF(AM354="","",ROUND(IF(((AM354-1)/12)=0,'SIP CALCULATOR'!$E$4,IF(INT(((AM354-1)/12))-((AM354-1)/12)=0,AR353+('SIP CALCULATOR'!$E$5/100)*AR353,AR353)),2))</f>
        <v/>
      </c>
      <c r="AS354" t="e">
        <f t="shared" si="171"/>
        <v>#VALUE!</v>
      </c>
      <c r="AY354">
        <f t="shared" si="179"/>
        <v>347</v>
      </c>
      <c r="AZ354">
        <f t="shared" si="180"/>
        <v>0</v>
      </c>
      <c r="BA354">
        <f t="shared" si="162"/>
        <v>347</v>
      </c>
      <c r="BB354" s="110">
        <f t="shared" si="184"/>
        <v>-24573531460.068584</v>
      </c>
      <c r="BC354">
        <f>$BB$8*'SIP CALCULATOR'!$E$48/100</f>
        <v>13148944.405985834</v>
      </c>
      <c r="BD354" s="110">
        <f t="shared" si="185"/>
        <v>-204889003.37062144</v>
      </c>
      <c r="BF354" s="110">
        <f t="shared" si="182"/>
        <v>-20338460235.684544</v>
      </c>
      <c r="BG354" t="str">
        <f t="shared" si="183"/>
        <v>-</v>
      </c>
      <c r="BI354" t="str">
        <f t="shared" si="181"/>
        <v>-</v>
      </c>
      <c r="BL354">
        <f t="shared" si="173"/>
        <v>351</v>
      </c>
      <c r="BM354" s="110">
        <f t="shared" si="174"/>
        <v>211886223.68439212</v>
      </c>
      <c r="BO354">
        <f>('SIP CALCULATOR'!$D$32/12)/100</f>
        <v>5.0000000000000001E-3</v>
      </c>
      <c r="BP354">
        <f t="shared" si="175"/>
        <v>3718603.2256610817</v>
      </c>
      <c r="BQ354" s="110">
        <f t="shared" si="176"/>
        <v>215604826.91005319</v>
      </c>
    </row>
    <row r="355" spans="12:69" x14ac:dyDescent="0.3">
      <c r="L355">
        <v>396</v>
      </c>
      <c r="N355">
        <f t="shared" si="166"/>
        <v>354</v>
      </c>
      <c r="O355" s="48">
        <f t="shared" si="186"/>
        <v>1.0105147160060502E+20</v>
      </c>
      <c r="P355" s="3">
        <f t="shared" si="189"/>
        <v>6.8630377364883005E+18</v>
      </c>
      <c r="Q355">
        <f t="shared" si="167"/>
        <v>8.2356452837859017E+19</v>
      </c>
      <c r="AD355" s="50">
        <f>$M$2*(((1+'Main Backend Calculation'!$M$4)^('Main Backend Calculation'!AH355)-1)/'Main Backend Calculation'!$M$4)*(1+$M$4)</f>
        <v>3477009339.1167846</v>
      </c>
      <c r="AF355">
        <f t="shared" si="190"/>
        <v>1.8426096323200736E+20</v>
      </c>
      <c r="AH355">
        <f t="shared" si="168"/>
        <v>354</v>
      </c>
      <c r="AI355" s="60">
        <f t="shared" si="165"/>
        <v>1.8426096323548437E+20</v>
      </c>
      <c r="AM355" s="36" t="str">
        <f>IF('SIP CALCULATOR'!$E$6&gt;'Main Backend Calculation'!AM354,AM354+1,"")</f>
        <v/>
      </c>
      <c r="AN355" t="str">
        <f t="shared" si="172"/>
        <v/>
      </c>
      <c r="AO355" s="49" t="str">
        <f t="shared" si="169"/>
        <v/>
      </c>
      <c r="AP355" s="49" t="str">
        <f t="shared" si="170"/>
        <v/>
      </c>
      <c r="AQ355" s="66" t="str">
        <f>IF(AM355="","",('SIP CALCULATOR'!$E$7/12)*100)</f>
        <v/>
      </c>
      <c r="AR355" s="62" t="str">
        <f>IF(AM355="","",ROUND(IF(((AM355-1)/12)=0,'SIP CALCULATOR'!$E$4,IF(INT(((AM355-1)/12))-((AM355-1)/12)=0,AR354+('SIP CALCULATOR'!$E$5/100)*AR354,AR354)),2))</f>
        <v/>
      </c>
      <c r="AS355" t="e">
        <f t="shared" si="171"/>
        <v>#VALUE!</v>
      </c>
      <c r="AY355">
        <f t="shared" si="179"/>
        <v>348</v>
      </c>
      <c r="AZ355">
        <f t="shared" si="180"/>
        <v>0</v>
      </c>
      <c r="BA355">
        <f t="shared" si="162"/>
        <v>348</v>
      </c>
      <c r="BB355" s="110">
        <f t="shared" si="184"/>
        <v>-24791569407.845192</v>
      </c>
      <c r="BC355">
        <f>$BB$8*'SIP CALCULATOR'!$E$48/100</f>
        <v>13148944.405985834</v>
      </c>
      <c r="BD355" s="110">
        <f t="shared" si="185"/>
        <v>-206705986.26875985</v>
      </c>
      <c r="BF355" s="110">
        <f t="shared" si="182"/>
        <v>-20545166221.953304</v>
      </c>
      <c r="BG355" t="str">
        <f t="shared" si="183"/>
        <v>-</v>
      </c>
      <c r="BI355" t="str">
        <f t="shared" si="181"/>
        <v>-</v>
      </c>
      <c r="BL355">
        <f t="shared" si="173"/>
        <v>352</v>
      </c>
      <c r="BM355" s="110">
        <f t="shared" si="174"/>
        <v>215604826.91005319</v>
      </c>
      <c r="BO355">
        <f>('SIP CALCULATOR'!$D$32/12)/100</f>
        <v>5.0000000000000001E-3</v>
      </c>
      <c r="BP355">
        <f t="shared" si="175"/>
        <v>3794644.9536169362</v>
      </c>
      <c r="BQ355" s="110">
        <f t="shared" si="176"/>
        <v>219399471.86367014</v>
      </c>
    </row>
    <row r="356" spans="12:69" x14ac:dyDescent="0.3">
      <c r="L356">
        <v>408</v>
      </c>
      <c r="N356">
        <f t="shared" si="166"/>
        <v>355</v>
      </c>
      <c r="O356" s="48">
        <f t="shared" si="186"/>
        <v>1.0977044525370145E+20</v>
      </c>
      <c r="P356" s="3">
        <f t="shared" si="189"/>
        <v>6.8630377364883005E+18</v>
      </c>
      <c r="Q356">
        <f t="shared" si="167"/>
        <v>8.9219490574347321E+19</v>
      </c>
      <c r="AD356" s="50">
        <f>$M$2*(((1+'Main Backend Calculation'!$M$4)^('Main Backend Calculation'!AH356)-1)/'Main Backend Calculation'!$M$4)*(1+$M$4)</f>
        <v>3540970775.3356085</v>
      </c>
      <c r="AF356">
        <f t="shared" si="190"/>
        <v>1.8426096323200736E+20</v>
      </c>
      <c r="AH356">
        <f t="shared" si="168"/>
        <v>355</v>
      </c>
      <c r="AI356" s="60">
        <f t="shared" si="165"/>
        <v>1.8426096323554833E+20</v>
      </c>
      <c r="AM356" s="36" t="str">
        <f>IF('SIP CALCULATOR'!$E$6&gt;'Main Backend Calculation'!AM355,AM355+1,"")</f>
        <v/>
      </c>
      <c r="AN356" t="str">
        <f t="shared" si="172"/>
        <v/>
      </c>
      <c r="AO356" s="49" t="str">
        <f t="shared" si="169"/>
        <v/>
      </c>
      <c r="AP356" s="49" t="str">
        <f t="shared" si="170"/>
        <v/>
      </c>
      <c r="AQ356" s="66" t="str">
        <f>IF(AM356="","",('SIP CALCULATOR'!$E$7/12)*100)</f>
        <v/>
      </c>
      <c r="AR356" s="62" t="str">
        <f>IF(AM356="","",ROUND(IF(((AM356-1)/12)=0,'SIP CALCULATOR'!$E$4,IF(INT(((AM356-1)/12))-((AM356-1)/12)=0,AR355+('SIP CALCULATOR'!$E$5/100)*AR355,AR355)),2))</f>
        <v/>
      </c>
      <c r="AS356" t="e">
        <f t="shared" si="171"/>
        <v>#VALUE!</v>
      </c>
      <c r="AY356">
        <f t="shared" si="179"/>
        <v>349</v>
      </c>
      <c r="AZ356">
        <f t="shared" si="180"/>
        <v>0</v>
      </c>
      <c r="BA356">
        <f t="shared" si="162"/>
        <v>349</v>
      </c>
      <c r="BB356" s="110">
        <f t="shared" si="184"/>
        <v>-25011424338.519939</v>
      </c>
      <c r="BC356">
        <f>$BB$8*'SIP CALCULATOR'!$E$48/100</f>
        <v>13148944.405985834</v>
      </c>
      <c r="BD356" s="110">
        <f t="shared" si="185"/>
        <v>-208538110.6910494</v>
      </c>
      <c r="BF356" s="110">
        <f t="shared" si="182"/>
        <v>-20753704332.644352</v>
      </c>
      <c r="BG356" t="str">
        <f t="shared" si="183"/>
        <v>-</v>
      </c>
      <c r="BI356" t="str">
        <f t="shared" si="181"/>
        <v>-</v>
      </c>
      <c r="BL356">
        <f t="shared" si="173"/>
        <v>353</v>
      </c>
      <c r="BM356" s="110">
        <f t="shared" si="174"/>
        <v>219399471.86367014</v>
      </c>
      <c r="BO356">
        <f>('SIP CALCULATOR'!$D$32/12)/100</f>
        <v>5.0000000000000001E-3</v>
      </c>
      <c r="BP356">
        <f t="shared" si="175"/>
        <v>3872400.6783937775</v>
      </c>
      <c r="BQ356" s="110">
        <f t="shared" si="176"/>
        <v>223271872.54206392</v>
      </c>
    </row>
    <row r="357" spans="12:69" x14ac:dyDescent="0.3">
      <c r="L357">
        <v>420</v>
      </c>
      <c r="N357">
        <f t="shared" si="166"/>
        <v>356</v>
      </c>
      <c r="O357" s="48">
        <f t="shared" si="186"/>
        <v>1.1864955369852758E+20</v>
      </c>
      <c r="P357" s="3">
        <f t="shared" si="189"/>
        <v>6.8630377364883005E+18</v>
      </c>
      <c r="Q357">
        <f t="shared" si="167"/>
        <v>9.6082528310835626E+19</v>
      </c>
      <c r="AD357" s="50">
        <f>$M$2*(((1+'Main Backend Calculation'!$M$4)^('Main Backend Calculation'!AH357)-1)/'Main Backend Calculation'!$M$4)*(1+$M$4)</f>
        <v>3606106942.8559785</v>
      </c>
      <c r="AF357">
        <f t="shared" si="190"/>
        <v>1.8426096323200736E+20</v>
      </c>
      <c r="AH357">
        <f t="shared" si="168"/>
        <v>356</v>
      </c>
      <c r="AI357" s="60">
        <f t="shared" si="165"/>
        <v>1.8426096323561347E+20</v>
      </c>
      <c r="AK357">
        <v>324</v>
      </c>
      <c r="AM357" s="36" t="str">
        <f>IF('SIP CALCULATOR'!$E$6&gt;'Main Backend Calculation'!AM356,AM356+1,"")</f>
        <v/>
      </c>
      <c r="AN357" t="str">
        <f t="shared" si="172"/>
        <v/>
      </c>
      <c r="AO357" s="49" t="str">
        <f t="shared" si="169"/>
        <v/>
      </c>
      <c r="AP357" s="49" t="str">
        <f t="shared" si="170"/>
        <v/>
      </c>
      <c r="AQ357" s="66" t="str">
        <f>IF(AM357="","",('SIP CALCULATOR'!$E$7/12)*100)</f>
        <v/>
      </c>
      <c r="AR357" s="62" t="str">
        <f>IF(AM357="","",ROUND(IF(((AM357-1)/12)=0,'SIP CALCULATOR'!$E$4,IF(INT(((AM357-1)/12))-((AM357-1)/12)=0,AR356+('SIP CALCULATOR'!$E$5/100)*AR356,AR356)),2))</f>
        <v/>
      </c>
      <c r="AS357" t="e">
        <f t="shared" si="171"/>
        <v>#VALUE!</v>
      </c>
      <c r="AY357">
        <f t="shared" si="179"/>
        <v>350</v>
      </c>
      <c r="AZ357">
        <f t="shared" si="180"/>
        <v>0</v>
      </c>
      <c r="BA357">
        <f t="shared" si="162"/>
        <v>350</v>
      </c>
      <c r="BB357" s="110">
        <f t="shared" si="184"/>
        <v>-25233111393.616974</v>
      </c>
      <c r="BC357">
        <f>$BB$8*'SIP CALCULATOR'!$E$48/100</f>
        <v>13148944.405985834</v>
      </c>
      <c r="BD357" s="110">
        <f t="shared" si="185"/>
        <v>-210385502.81685802</v>
      </c>
      <c r="BF357" s="110">
        <f t="shared" si="182"/>
        <v>-20964089835.461208</v>
      </c>
      <c r="BG357" t="str">
        <f t="shared" si="183"/>
        <v>-</v>
      </c>
      <c r="BI357" t="str">
        <f t="shared" si="181"/>
        <v>-</v>
      </c>
      <c r="BL357">
        <f t="shared" si="173"/>
        <v>354</v>
      </c>
      <c r="BM357" s="110">
        <f t="shared" si="174"/>
        <v>223271872.54206392</v>
      </c>
      <c r="BO357">
        <f>('SIP CALCULATOR'!$D$32/12)/100</f>
        <v>5.0000000000000001E-3</v>
      </c>
      <c r="BP357">
        <f t="shared" si="175"/>
        <v>3951912.1439945316</v>
      </c>
      <c r="BQ357" s="110">
        <f t="shared" si="176"/>
        <v>227223784.68605846</v>
      </c>
    </row>
    <row r="358" spans="12:69" x14ac:dyDescent="0.3">
      <c r="L358">
        <v>432</v>
      </c>
      <c r="N358">
        <f t="shared" si="166"/>
        <v>357</v>
      </c>
      <c r="O358" s="48">
        <f t="shared" si="186"/>
        <v>1.2769173800963444E+20</v>
      </c>
      <c r="P358" s="3">
        <f t="shared" si="189"/>
        <v>6.8630377364883005E+18</v>
      </c>
      <c r="Q358">
        <f t="shared" si="167"/>
        <v>1.0294556604732393E+20</v>
      </c>
      <c r="AD358" s="50">
        <f>$M$2*(((1+'Main Backend Calculation'!$M$4)^('Main Backend Calculation'!AH358)-1)/'Main Backend Calculation'!$M$4)*(1+$M$4)</f>
        <v>3672439417.0788274</v>
      </c>
      <c r="AF358">
        <f t="shared" si="190"/>
        <v>1.8426096323200736E+20</v>
      </c>
      <c r="AH358">
        <f t="shared" si="168"/>
        <v>357</v>
      </c>
      <c r="AI358" s="60">
        <f t="shared" si="165"/>
        <v>1.842609632356798E+20</v>
      </c>
      <c r="AK358">
        <v>336</v>
      </c>
      <c r="AM358" s="36" t="str">
        <f>IF('SIP CALCULATOR'!$E$6&gt;'Main Backend Calculation'!AM357,AM357+1,"")</f>
        <v/>
      </c>
      <c r="AN358" t="str">
        <f t="shared" si="172"/>
        <v/>
      </c>
      <c r="AO358" s="49" t="str">
        <f t="shared" si="169"/>
        <v/>
      </c>
      <c r="AP358" s="49" t="str">
        <f t="shared" si="170"/>
        <v/>
      </c>
      <c r="AQ358" s="66" t="str">
        <f>IF(AM358="","",('SIP CALCULATOR'!$E$7/12)*100)</f>
        <v/>
      </c>
      <c r="AR358" s="62" t="str">
        <f>IF(AM358="","",ROUND(IF(((AM358-1)/12)=0,'SIP CALCULATOR'!$E$4,IF(INT(((AM358-1)/12))-((AM358-1)/12)=0,AR357+('SIP CALCULATOR'!$E$5/100)*AR357,AR357)),2))</f>
        <v/>
      </c>
      <c r="AS358" t="e">
        <f t="shared" si="171"/>
        <v>#VALUE!</v>
      </c>
      <c r="AY358">
        <f t="shared" si="179"/>
        <v>351</v>
      </c>
      <c r="AZ358">
        <f t="shared" si="180"/>
        <v>0</v>
      </c>
      <c r="BA358">
        <f t="shared" si="162"/>
        <v>351</v>
      </c>
      <c r="BB358" s="110">
        <f t="shared" si="184"/>
        <v>-25456645840.839817</v>
      </c>
      <c r="BC358">
        <f>$BB$8*'SIP CALCULATOR'!$E$48/100</f>
        <v>13148944.405985834</v>
      </c>
      <c r="BD358" s="110">
        <f t="shared" si="185"/>
        <v>-212248289.87704837</v>
      </c>
      <c r="BF358" s="110">
        <f t="shared" si="182"/>
        <v>-21176338125.338257</v>
      </c>
      <c r="BG358" t="str">
        <f t="shared" si="183"/>
        <v>-</v>
      </c>
      <c r="BI358" t="str">
        <f t="shared" si="181"/>
        <v>-</v>
      </c>
      <c r="BL358">
        <f t="shared" si="173"/>
        <v>355</v>
      </c>
      <c r="BM358" s="110">
        <f t="shared" si="174"/>
        <v>227223784.68605846</v>
      </c>
      <c r="BO358">
        <f>('SIP CALCULATOR'!$D$32/12)/100</f>
        <v>5.0000000000000001E-3</v>
      </c>
      <c r="BP358">
        <f t="shared" si="175"/>
        <v>4033222.1781775379</v>
      </c>
      <c r="BQ358" s="110">
        <f t="shared" si="176"/>
        <v>231257006.864236</v>
      </c>
    </row>
    <row r="359" spans="12:69" x14ac:dyDescent="0.3">
      <c r="L359">
        <v>444</v>
      </c>
      <c r="N359">
        <f t="shared" si="166"/>
        <v>358</v>
      </c>
      <c r="O359" s="48">
        <f t="shared" si="186"/>
        <v>1.3689999327806394E+20</v>
      </c>
      <c r="P359" s="3">
        <f t="shared" si="189"/>
        <v>6.8630377364883005E+18</v>
      </c>
      <c r="Q359">
        <f t="shared" si="167"/>
        <v>1.0980860378381224E+20</v>
      </c>
      <c r="AD359" s="50">
        <f>$M$2*(((1+'Main Backend Calculation'!$M$4)^('Main Backend Calculation'!AH359)-1)/'Main Backend Calculation'!$M$4)*(1+$M$4)</f>
        <v>3739990169.664156</v>
      </c>
      <c r="AF359">
        <f t="shared" si="190"/>
        <v>1.8426096323200736E+20</v>
      </c>
      <c r="AH359">
        <f t="shared" si="168"/>
        <v>358</v>
      </c>
      <c r="AI359" s="60">
        <f t="shared" si="165"/>
        <v>1.8426096323574733E+20</v>
      </c>
      <c r="AK359">
        <v>348</v>
      </c>
      <c r="AM359" s="36" t="str">
        <f>IF('SIP CALCULATOR'!$E$6&gt;'Main Backend Calculation'!AM358,AM358+1,"")</f>
        <v/>
      </c>
      <c r="AN359" t="str">
        <f t="shared" si="172"/>
        <v/>
      </c>
      <c r="AO359" s="49" t="str">
        <f t="shared" si="169"/>
        <v/>
      </c>
      <c r="AP359" s="49" t="str">
        <f t="shared" si="170"/>
        <v/>
      </c>
      <c r="AQ359" s="66" t="str">
        <f>IF(AM359="","",('SIP CALCULATOR'!$E$7/12)*100)</f>
        <v/>
      </c>
      <c r="AR359" s="62" t="str">
        <f>IF(AM359="","",ROUND(IF(((AM359-1)/12)=0,'SIP CALCULATOR'!$E$4,IF(INT(((AM359-1)/12))-((AM359-1)/12)=0,AR358+('SIP CALCULATOR'!$E$5/100)*AR358,AR358)),2))</f>
        <v/>
      </c>
      <c r="AS359" t="e">
        <f t="shared" si="171"/>
        <v>#VALUE!</v>
      </c>
      <c r="AY359">
        <f t="shared" si="179"/>
        <v>352</v>
      </c>
      <c r="AZ359">
        <f t="shared" si="180"/>
        <v>0</v>
      </c>
      <c r="BA359">
        <f t="shared" si="162"/>
        <v>352</v>
      </c>
      <c r="BB359" s="110">
        <f t="shared" si="184"/>
        <v>-25682043075.122852</v>
      </c>
      <c r="BC359">
        <f>$BB$8*'SIP CALCULATOR'!$E$48/100</f>
        <v>13148944.405985834</v>
      </c>
      <c r="BD359" s="110">
        <f t="shared" si="185"/>
        <v>-214126600.16274032</v>
      </c>
      <c r="BF359" s="110">
        <f t="shared" si="182"/>
        <v>-21390464725.500996</v>
      </c>
      <c r="BG359" t="str">
        <f t="shared" si="183"/>
        <v>-</v>
      </c>
      <c r="BI359" t="str">
        <f t="shared" si="181"/>
        <v>-</v>
      </c>
      <c r="BL359">
        <f t="shared" si="173"/>
        <v>356</v>
      </c>
      <c r="BM359" s="110">
        <f t="shared" si="174"/>
        <v>231257006.864236</v>
      </c>
      <c r="BO359">
        <f>('SIP CALCULATOR'!$D$32/12)/100</f>
        <v>5.0000000000000001E-3</v>
      </c>
      <c r="BP359">
        <f t="shared" si="175"/>
        <v>4116374.7221834008</v>
      </c>
      <c r="BQ359" s="110">
        <f t="shared" si="176"/>
        <v>235373381.5864194</v>
      </c>
    </row>
    <row r="360" spans="12:69" x14ac:dyDescent="0.3">
      <c r="L360">
        <v>456</v>
      </c>
      <c r="N360">
        <f t="shared" si="166"/>
        <v>359</v>
      </c>
      <c r="O360" s="48">
        <f t="shared" si="186"/>
        <v>1.4627736960342886E+20</v>
      </c>
      <c r="P360" s="3">
        <f t="shared" si="189"/>
        <v>6.8630377364883005E+18</v>
      </c>
      <c r="Q360">
        <f t="shared" si="167"/>
        <v>1.1667164152030054E+20</v>
      </c>
      <c r="S360">
        <f>O361</f>
        <v>1.5582697310421369E+20</v>
      </c>
      <c r="AD360" s="50">
        <f>$M$2*(((1+'Main Backend Calculation'!$M$4)^('Main Backend Calculation'!AH360)-1)/'Main Backend Calculation'!$M$4)*(1+$M$4)</f>
        <v>3808781575.808816</v>
      </c>
      <c r="AF360">
        <f t="shared" si="190"/>
        <v>1.8426096323200736E+20</v>
      </c>
      <c r="AH360">
        <f t="shared" si="168"/>
        <v>359</v>
      </c>
      <c r="AI360" s="60">
        <f t="shared" si="165"/>
        <v>1.8426096323581614E+20</v>
      </c>
      <c r="AK360">
        <v>360</v>
      </c>
      <c r="AM360" s="36" t="str">
        <f>IF('SIP CALCULATOR'!$E$6&gt;'Main Backend Calculation'!AM359,AM359+1,"")</f>
        <v/>
      </c>
      <c r="AN360" t="str">
        <f t="shared" si="172"/>
        <v/>
      </c>
      <c r="AO360" s="49" t="str">
        <f t="shared" si="169"/>
        <v/>
      </c>
      <c r="AP360" s="49" t="str">
        <f t="shared" si="170"/>
        <v/>
      </c>
      <c r="AQ360" s="66" t="str">
        <f>IF(AM360="","",('SIP CALCULATOR'!$E$7/12)*100)</f>
        <v/>
      </c>
      <c r="AR360" s="62" t="str">
        <f>IF(AM360="","",ROUND(IF(((AM360-1)/12)=0,'SIP CALCULATOR'!$E$4,IF(INT(((AM360-1)/12))-((AM360-1)/12)=0,AR359+('SIP CALCULATOR'!$E$5/100)*AR359,AR359)),2))</f>
        <v/>
      </c>
      <c r="AS360" t="e">
        <f t="shared" si="171"/>
        <v>#VALUE!</v>
      </c>
      <c r="AY360">
        <f t="shared" si="179"/>
        <v>353</v>
      </c>
      <c r="AZ360">
        <f t="shared" si="180"/>
        <v>0</v>
      </c>
      <c r="BA360">
        <f t="shared" si="162"/>
        <v>353</v>
      </c>
      <c r="BB360" s="110">
        <f t="shared" si="184"/>
        <v>-25909318619.691578</v>
      </c>
      <c r="BC360">
        <f>$BB$8*'SIP CALCULATOR'!$E$48/100</f>
        <v>13148944.405985834</v>
      </c>
      <c r="BD360" s="110">
        <f t="shared" si="185"/>
        <v>-216020563.0341464</v>
      </c>
      <c r="BF360" s="110">
        <f t="shared" si="182"/>
        <v>-21606485288.535141</v>
      </c>
      <c r="BG360" t="str">
        <f t="shared" si="183"/>
        <v>-</v>
      </c>
      <c r="BI360" t="str">
        <f t="shared" si="181"/>
        <v>-</v>
      </c>
      <c r="BL360">
        <f t="shared" si="173"/>
        <v>357</v>
      </c>
      <c r="BM360" s="110">
        <f t="shared" si="174"/>
        <v>235373381.5864194</v>
      </c>
      <c r="BO360">
        <f>('SIP CALCULATOR'!$D$32/12)/100</f>
        <v>5.0000000000000001E-3</v>
      </c>
      <c r="BP360">
        <f t="shared" si="175"/>
        <v>4201414.8613175871</v>
      </c>
      <c r="BQ360" s="110">
        <f t="shared" si="176"/>
        <v>239574796.44773698</v>
      </c>
    </row>
    <row r="361" spans="12:69" x14ac:dyDescent="0.3">
      <c r="L361">
        <v>468</v>
      </c>
      <c r="N361">
        <f t="shared" si="166"/>
        <v>360</v>
      </c>
      <c r="O361" s="48">
        <f t="shared" si="186"/>
        <v>1.5582697310421369E+20</v>
      </c>
      <c r="P361" s="3">
        <f t="shared" si="189"/>
        <v>6.8630377364883005E+18</v>
      </c>
      <c r="Q361">
        <f t="shared" si="167"/>
        <v>1.2353467925678884E+20</v>
      </c>
      <c r="AD361" s="50">
        <f>$M$2*(((1+'Main Backend Calculation'!$M$4)^('Main Backend Calculation'!AH361)-1)/'Main Backend Calculation'!$M$4)*(1+$M$4)</f>
        <v>3878836421.6579709</v>
      </c>
      <c r="AF361">
        <f t="shared" si="190"/>
        <v>1.8426096323200736E+20</v>
      </c>
      <c r="AH361">
        <f t="shared" si="168"/>
        <v>360</v>
      </c>
      <c r="AI361" s="60">
        <f t="shared" si="165"/>
        <v>1.842609632358862E+20</v>
      </c>
      <c r="AK361">
        <v>372</v>
      </c>
      <c r="AM361" s="36" t="str">
        <f>IF('SIP CALCULATOR'!$E$6&gt;'Main Backend Calculation'!AM360,AM360+1,"")</f>
        <v/>
      </c>
      <c r="AN361" t="str">
        <f t="shared" si="172"/>
        <v/>
      </c>
      <c r="AO361" s="49" t="str">
        <f t="shared" si="169"/>
        <v/>
      </c>
      <c r="AP361" s="49" t="str">
        <f t="shared" si="170"/>
        <v/>
      </c>
      <c r="AQ361" s="66" t="str">
        <f>IF(AM361="","",('SIP CALCULATOR'!$E$7/12)*100)</f>
        <v/>
      </c>
      <c r="AR361" s="62" t="str">
        <f>IF(AM361="","",ROUND(IF(((AM361-1)/12)=0,'SIP CALCULATOR'!$E$4,IF(INT(((AM361-1)/12))-((AM361-1)/12)=0,AR360+('SIP CALCULATOR'!$E$5/100)*AR360,AR360)),2))</f>
        <v/>
      </c>
      <c r="AS361" t="e">
        <f t="shared" si="171"/>
        <v>#VALUE!</v>
      </c>
      <c r="AY361">
        <f t="shared" si="179"/>
        <v>354</v>
      </c>
      <c r="AZ361">
        <f t="shared" si="180"/>
        <v>0</v>
      </c>
      <c r="BA361">
        <f t="shared" si="162"/>
        <v>354</v>
      </c>
      <c r="BB361" s="110">
        <f t="shared" si="184"/>
        <v>-26138488127.13171</v>
      </c>
      <c r="BC361">
        <f>$BB$8*'SIP CALCULATOR'!$E$48/100</f>
        <v>13148944.405985834</v>
      </c>
      <c r="BD361" s="110">
        <f t="shared" si="185"/>
        <v>-217930308.92948082</v>
      </c>
      <c r="BF361" s="110">
        <f t="shared" si="182"/>
        <v>-21824415597.464622</v>
      </c>
      <c r="BG361" t="str">
        <f t="shared" si="183"/>
        <v>-</v>
      </c>
      <c r="BI361" t="str">
        <f t="shared" si="181"/>
        <v>-</v>
      </c>
      <c r="BL361">
        <f t="shared" si="173"/>
        <v>358</v>
      </c>
      <c r="BM361" s="110">
        <f t="shared" si="174"/>
        <v>239574796.44773698</v>
      </c>
      <c r="BO361">
        <f>('SIP CALCULATOR'!$D$32/12)/100</f>
        <v>5.0000000000000001E-3</v>
      </c>
      <c r="BP361">
        <f t="shared" si="175"/>
        <v>4288388.8564144922</v>
      </c>
      <c r="BQ361" s="110">
        <f t="shared" si="176"/>
        <v>243863185.30415148</v>
      </c>
    </row>
    <row r="362" spans="12:69" x14ac:dyDescent="0.3">
      <c r="L362">
        <v>480</v>
      </c>
      <c r="N362">
        <f t="shared" si="166"/>
        <v>361</v>
      </c>
      <c r="O362" s="48">
        <f t="shared" si="186"/>
        <v>1.7927804241960737E+20</v>
      </c>
      <c r="P362" s="3">
        <f>$P$361+($P$361*$M$5)</f>
        <v>2.0589113209464902E+19</v>
      </c>
      <c r="Q362">
        <f t="shared" si="167"/>
        <v>1.4412379246625374E+20</v>
      </c>
      <c r="AD362" s="50">
        <f>$M$2*(((1+'Main Backend Calculation'!$M$4)^('Main Backend Calculation'!AH362)-1)/'Main Backend Calculation'!$M$4)*(1+$M$4)</f>
        <v>3950177911.8526702</v>
      </c>
      <c r="AF362">
        <f>$AK$32*(((1+$M$4)^($AH$32)-1)/$AC$3)*(1+$AC$3)</f>
        <v>5.7691360667380731E+20</v>
      </c>
      <c r="AH362">
        <f t="shared" si="168"/>
        <v>361</v>
      </c>
      <c r="AI362" s="60">
        <f t="shared" si="165"/>
        <v>5.7691360667775749E+20</v>
      </c>
      <c r="AK362">
        <v>384</v>
      </c>
      <c r="AM362" s="36" t="str">
        <f>IF('SIP CALCULATOR'!$E$6&gt;'Main Backend Calculation'!AM361,AM361+1,"")</f>
        <v/>
      </c>
      <c r="AN362" t="str">
        <f t="shared" si="172"/>
        <v/>
      </c>
      <c r="AO362" s="49" t="str">
        <f t="shared" si="169"/>
        <v/>
      </c>
      <c r="AP362" s="49" t="str">
        <f t="shared" si="170"/>
        <v/>
      </c>
      <c r="AQ362" s="66" t="str">
        <f>IF(AM362="","",('SIP CALCULATOR'!$E$7/12)*100)</f>
        <v/>
      </c>
      <c r="AR362" s="62" t="str">
        <f>IF(AM362="","",ROUND(IF(((AM362-1)/12)=0,'SIP CALCULATOR'!$E$4,IF(INT(((AM362-1)/12))-((AM362-1)/12)=0,AR361+('SIP CALCULATOR'!$E$5/100)*AR361,AR361)),2))</f>
        <v/>
      </c>
      <c r="AS362" t="e">
        <f t="shared" si="171"/>
        <v>#VALUE!</v>
      </c>
      <c r="AY362">
        <f t="shared" si="179"/>
        <v>355</v>
      </c>
      <c r="AZ362">
        <f t="shared" si="180"/>
        <v>0</v>
      </c>
      <c r="BA362">
        <f t="shared" si="162"/>
        <v>355</v>
      </c>
      <c r="BB362" s="110">
        <f t="shared" si="184"/>
        <v>-26369567380.467178</v>
      </c>
      <c r="BC362">
        <f>$BB$8*'SIP CALCULATOR'!$E$48/100</f>
        <v>13148944.405985834</v>
      </c>
      <c r="BD362" s="110">
        <f t="shared" si="185"/>
        <v>-219855969.37394306</v>
      </c>
      <c r="BF362" s="110">
        <f t="shared" si="182"/>
        <v>-22044271566.838566</v>
      </c>
      <c r="BG362" t="str">
        <f t="shared" si="183"/>
        <v>-</v>
      </c>
      <c r="BI362" t="str">
        <f t="shared" si="181"/>
        <v>-</v>
      </c>
      <c r="BL362">
        <f t="shared" si="173"/>
        <v>359</v>
      </c>
      <c r="BM362" s="110">
        <f t="shared" si="174"/>
        <v>243863185.30415148</v>
      </c>
      <c r="BO362">
        <f>('SIP CALCULATOR'!$D$32/12)/100</f>
        <v>5.0000000000000001E-3</v>
      </c>
      <c r="BP362">
        <f t="shared" si="175"/>
        <v>4377344.1762095187</v>
      </c>
      <c r="BQ362" s="110">
        <f t="shared" si="176"/>
        <v>248240529.48036098</v>
      </c>
    </row>
    <row r="363" spans="12:69" x14ac:dyDescent="0.3">
      <c r="L363">
        <v>492</v>
      </c>
      <c r="N363">
        <f t="shared" si="166"/>
        <v>362</v>
      </c>
      <c r="O363" s="48">
        <f t="shared" si="186"/>
        <v>2.0315981978047444E+20</v>
      </c>
      <c r="P363" s="3">
        <f t="shared" ref="P363:P373" si="191">$P$361+($P$361*$M$5)</f>
        <v>2.0589113209464902E+19</v>
      </c>
      <c r="Q363">
        <f t="shared" si="167"/>
        <v>1.6471290567571866E+20</v>
      </c>
      <c r="AD363" s="50">
        <f>$M$2*(((1+'Main Backend Calculation'!$M$4)^('Main Backend Calculation'!AH363)-1)/'Main Backend Calculation'!$M$4)*(1+$M$4)</f>
        <v>4022829677.2160492</v>
      </c>
      <c r="AF363">
        <f t="shared" ref="AF363:AF373" si="192">$AK$32*(((1+$M$4)^($AH$32)-1)/$AC$3)*(1+$AC$3)</f>
        <v>5.7691360667380731E+20</v>
      </c>
      <c r="AH363">
        <f t="shared" si="168"/>
        <v>362</v>
      </c>
      <c r="AI363" s="60">
        <f t="shared" si="165"/>
        <v>5.7691360667783017E+20</v>
      </c>
      <c r="AK363">
        <v>396</v>
      </c>
      <c r="AM363" s="36" t="str">
        <f>IF('SIP CALCULATOR'!$E$6&gt;'Main Backend Calculation'!AM362,AM362+1,"")</f>
        <v/>
      </c>
      <c r="AN363" t="str">
        <f t="shared" si="172"/>
        <v/>
      </c>
      <c r="AO363" s="49" t="str">
        <f t="shared" si="169"/>
        <v/>
      </c>
      <c r="AP363" s="49" t="str">
        <f t="shared" si="170"/>
        <v/>
      </c>
      <c r="AQ363" s="66" t="str">
        <f>IF(AM363="","",('SIP CALCULATOR'!$E$7/12)*100)</f>
        <v/>
      </c>
      <c r="AR363" s="62" t="str">
        <f>IF(AM363="","",ROUND(IF(((AM363-1)/12)=0,'SIP CALCULATOR'!$E$4,IF(INT(((AM363-1)/12))-((AM363-1)/12)=0,AR362+('SIP CALCULATOR'!$E$5/100)*AR362,AR362)),2))</f>
        <v/>
      </c>
      <c r="AS363" t="e">
        <f t="shared" si="171"/>
        <v>#VALUE!</v>
      </c>
      <c r="AY363">
        <f t="shared" si="179"/>
        <v>356</v>
      </c>
      <c r="AZ363">
        <f t="shared" si="180"/>
        <v>0</v>
      </c>
      <c r="BA363">
        <f t="shared" si="162"/>
        <v>356</v>
      </c>
      <c r="BB363" s="110">
        <f t="shared" si="184"/>
        <v>-26602572294.247108</v>
      </c>
      <c r="BC363">
        <f>$BB$8*'SIP CALCULATOR'!$E$48/100</f>
        <v>13148944.405985834</v>
      </c>
      <c r="BD363" s="110">
        <f t="shared" si="185"/>
        <v>-221797676.98877579</v>
      </c>
      <c r="BF363" s="110">
        <f t="shared" si="182"/>
        <v>-22266069243.827343</v>
      </c>
      <c r="BG363" t="str">
        <f t="shared" si="183"/>
        <v>-</v>
      </c>
      <c r="BI363" t="str">
        <f t="shared" si="181"/>
        <v>-</v>
      </c>
      <c r="BL363">
        <f t="shared" si="173"/>
        <v>360</v>
      </c>
      <c r="BM363" s="110">
        <f t="shared" si="174"/>
        <v>248240529.48036098</v>
      </c>
      <c r="BO363">
        <f>('SIP CALCULATOR'!$D$32/12)/100</f>
        <v>5.0000000000000001E-3</v>
      </c>
      <c r="BP363">
        <f t="shared" si="175"/>
        <v>4468329.5306464983</v>
      </c>
      <c r="BQ363" s="110">
        <f t="shared" si="176"/>
        <v>252708859.01100749</v>
      </c>
    </row>
    <row r="364" spans="12:69" x14ac:dyDescent="0.3">
      <c r="L364">
        <v>504</v>
      </c>
      <c r="N364">
        <f t="shared" si="166"/>
        <v>363</v>
      </c>
      <c r="O364" s="48">
        <f t="shared" si="186"/>
        <v>2.2748021567558369E+20</v>
      </c>
      <c r="P364" s="3">
        <f t="shared" si="191"/>
        <v>2.0589113209464902E+19</v>
      </c>
      <c r="Q364">
        <f t="shared" si="167"/>
        <v>1.8530201888518357E+20</v>
      </c>
      <c r="AD364" s="50">
        <f>$M$2*(((1+'Main Backend Calculation'!$M$4)^('Main Backend Calculation'!AH364)-1)/'Main Backend Calculation'!$M$4)*(1+$M$4)</f>
        <v>4096815782.580687</v>
      </c>
      <c r="AF364">
        <f t="shared" si="192"/>
        <v>5.7691360667380731E+20</v>
      </c>
      <c r="AH364">
        <f t="shared" si="168"/>
        <v>363</v>
      </c>
      <c r="AI364" s="60">
        <f t="shared" si="165"/>
        <v>5.769136066779041E+20</v>
      </c>
      <c r="AK364">
        <v>408</v>
      </c>
      <c r="AM364" s="36" t="str">
        <f>IF('SIP CALCULATOR'!$E$6&gt;'Main Backend Calculation'!AM363,AM363+1,"")</f>
        <v/>
      </c>
      <c r="AN364" t="str">
        <f t="shared" si="172"/>
        <v/>
      </c>
      <c r="AO364" s="49" t="str">
        <f t="shared" si="169"/>
        <v/>
      </c>
      <c r="AP364" s="49" t="str">
        <f t="shared" si="170"/>
        <v/>
      </c>
      <c r="AQ364" s="66" t="str">
        <f>IF(AM364="","",('SIP CALCULATOR'!$E$7/12)*100)</f>
        <v/>
      </c>
      <c r="AR364" s="62" t="str">
        <f>IF(AM364="","",ROUND(IF(((AM364-1)/12)=0,'SIP CALCULATOR'!$E$4,IF(INT(((AM364-1)/12))-((AM364-1)/12)=0,AR363+('SIP CALCULATOR'!$E$5/100)*AR363,AR363)),2))</f>
        <v/>
      </c>
      <c r="AS364" t="e">
        <f t="shared" si="171"/>
        <v>#VALUE!</v>
      </c>
      <c r="AY364">
        <f t="shared" si="179"/>
        <v>357</v>
      </c>
      <c r="AZ364">
        <f t="shared" si="180"/>
        <v>0</v>
      </c>
      <c r="BA364">
        <f t="shared" si="162"/>
        <v>357</v>
      </c>
      <c r="BB364" s="110">
        <f t="shared" si="184"/>
        <v>-26837518915.641872</v>
      </c>
      <c r="BC364">
        <f>$BB$8*'SIP CALCULATOR'!$E$48/100</f>
        <v>13148944.405985834</v>
      </c>
      <c r="BD364" s="110">
        <f t="shared" si="185"/>
        <v>-223755565.50039881</v>
      </c>
      <c r="BF364" s="110">
        <f t="shared" si="182"/>
        <v>-22489824809.327744</v>
      </c>
      <c r="BG364" t="str">
        <f t="shared" si="183"/>
        <v>-</v>
      </c>
      <c r="BI364" t="str">
        <f t="shared" si="181"/>
        <v>-</v>
      </c>
      <c r="BL364">
        <f t="shared" si="173"/>
        <v>361</v>
      </c>
      <c r="BM364" s="110">
        <f t="shared" si="174"/>
        <v>252708859.01100749</v>
      </c>
      <c r="BO364">
        <f>('SIP CALCULATOR'!$D$32/12)/100</f>
        <v>5.0000000000000001E-3</v>
      </c>
      <c r="BP364">
        <f t="shared" si="175"/>
        <v>4561394.905148685</v>
      </c>
      <c r="BQ364" s="110">
        <f t="shared" si="176"/>
        <v>257270253.91615617</v>
      </c>
    </row>
    <row r="365" spans="12:69" x14ac:dyDescent="0.3">
      <c r="L365">
        <v>516</v>
      </c>
      <c r="N365">
        <f t="shared" si="166"/>
        <v>364</v>
      </c>
      <c r="O365" s="48">
        <f t="shared" si="186"/>
        <v>2.5224728587966552E+20</v>
      </c>
      <c r="P365" s="3">
        <f t="shared" si="191"/>
        <v>2.0589113209464902E+19</v>
      </c>
      <c r="Q365">
        <f t="shared" si="167"/>
        <v>2.0589113209464848E+20</v>
      </c>
      <c r="AD365" s="50">
        <f>$M$2*(((1+'Main Backend Calculation'!$M$4)^('Main Backend Calculation'!AH365)-1)/'Main Backend Calculation'!$M$4)*(1+$M$4)</f>
        <v>4172160734.7597384</v>
      </c>
      <c r="AF365">
        <f t="shared" si="192"/>
        <v>5.7691360667380731E+20</v>
      </c>
      <c r="AH365">
        <f t="shared" si="168"/>
        <v>364</v>
      </c>
      <c r="AI365" s="60">
        <f t="shared" si="165"/>
        <v>5.7691360667797946E+20</v>
      </c>
      <c r="AK365">
        <v>420</v>
      </c>
      <c r="AM365" s="36" t="str">
        <f>IF('SIP CALCULATOR'!$E$6&gt;'Main Backend Calculation'!AM364,AM364+1,"")</f>
        <v/>
      </c>
      <c r="AN365" t="str">
        <f t="shared" si="172"/>
        <v/>
      </c>
      <c r="AO365" s="49" t="str">
        <f t="shared" si="169"/>
        <v/>
      </c>
      <c r="AP365" s="49" t="str">
        <f t="shared" si="170"/>
        <v/>
      </c>
      <c r="AQ365" s="66" t="str">
        <f>IF(AM365="","",('SIP CALCULATOR'!$E$7/12)*100)</f>
        <v/>
      </c>
      <c r="AR365" s="62" t="str">
        <f>IF(AM365="","",ROUND(IF(((AM365-1)/12)=0,'SIP CALCULATOR'!$E$4,IF(INT(((AM365-1)/12))-((AM365-1)/12)=0,AR364+('SIP CALCULATOR'!$E$5/100)*AR364,AR364)),2))</f>
        <v/>
      </c>
      <c r="AS365" t="e">
        <f t="shared" si="171"/>
        <v>#VALUE!</v>
      </c>
      <c r="AY365">
        <f t="shared" si="179"/>
        <v>358</v>
      </c>
      <c r="AZ365">
        <f t="shared" si="180"/>
        <v>0</v>
      </c>
      <c r="BA365">
        <f t="shared" si="162"/>
        <v>358</v>
      </c>
      <c r="BB365" s="110">
        <f t="shared" si="184"/>
        <v>-27074423425.54826</v>
      </c>
      <c r="BC365">
        <f>$BB$8*'SIP CALCULATOR'!$E$48/100</f>
        <v>13148944.405985834</v>
      </c>
      <c r="BD365" s="110">
        <f t="shared" si="185"/>
        <v>-225729769.74961871</v>
      </c>
      <c r="BF365" s="110">
        <f t="shared" si="182"/>
        <v>-22715554579.077362</v>
      </c>
      <c r="BG365" t="str">
        <f t="shared" si="183"/>
        <v>-</v>
      </c>
      <c r="BI365" t="str">
        <f t="shared" si="181"/>
        <v>-</v>
      </c>
      <c r="BL365">
        <f t="shared" si="173"/>
        <v>362</v>
      </c>
      <c r="BM365" s="110">
        <f t="shared" si="174"/>
        <v>257270253.91615617</v>
      </c>
      <c r="BO365">
        <f>('SIP CALCULATOR'!$D$32/12)/100</f>
        <v>5.0000000000000001E-3</v>
      </c>
      <c r="BP365">
        <f t="shared" si="175"/>
        <v>4656591.5958824269</v>
      </c>
      <c r="BQ365" s="110">
        <f t="shared" si="176"/>
        <v>261926845.51203859</v>
      </c>
    </row>
    <row r="366" spans="12:69" x14ac:dyDescent="0.3">
      <c r="L366">
        <v>528</v>
      </c>
      <c r="N366">
        <f t="shared" si="166"/>
        <v>365</v>
      </c>
      <c r="O366" s="48">
        <f t="shared" si="186"/>
        <v>2.7746923412176929E+20</v>
      </c>
      <c r="P366" s="3">
        <f t="shared" si="191"/>
        <v>2.0589113209464902E+19</v>
      </c>
      <c r="Q366">
        <f t="shared" si="167"/>
        <v>2.264802453041134E+20</v>
      </c>
      <c r="AD366" s="50">
        <f>$M$2*(((1+'Main Backend Calculation'!$M$4)^('Main Backend Calculation'!AH366)-1)/'Main Backend Calculation'!$M$4)*(1+$M$4)</f>
        <v>4248889490.6644483</v>
      </c>
      <c r="AF366">
        <f t="shared" si="192"/>
        <v>5.7691360667380731E+20</v>
      </c>
      <c r="AH366">
        <f t="shared" si="168"/>
        <v>365</v>
      </c>
      <c r="AI366" s="60">
        <f t="shared" si="165"/>
        <v>5.7691360667805621E+20</v>
      </c>
      <c r="AK366">
        <v>432</v>
      </c>
      <c r="AM366" s="36" t="str">
        <f>IF('SIP CALCULATOR'!$E$6&gt;'Main Backend Calculation'!AM365,AM365+1,"")</f>
        <v/>
      </c>
      <c r="AN366" t="str">
        <f t="shared" si="172"/>
        <v/>
      </c>
      <c r="AO366" s="49" t="str">
        <f t="shared" si="169"/>
        <v/>
      </c>
      <c r="AP366" s="49" t="str">
        <f t="shared" si="170"/>
        <v/>
      </c>
      <c r="AQ366" s="66" t="str">
        <f>IF(AM366="","",('SIP CALCULATOR'!$E$7/12)*100)</f>
        <v/>
      </c>
      <c r="AR366" s="62" t="str">
        <f>IF(AM366="","",ROUND(IF(((AM366-1)/12)=0,'SIP CALCULATOR'!$E$4,IF(INT(((AM366-1)/12))-((AM366-1)/12)=0,AR365+('SIP CALCULATOR'!$E$5/100)*AR365,AR365)),2))</f>
        <v/>
      </c>
      <c r="AS366" t="e">
        <f t="shared" si="171"/>
        <v>#VALUE!</v>
      </c>
      <c r="AY366">
        <f t="shared" si="179"/>
        <v>359</v>
      </c>
      <c r="AZ366">
        <f t="shared" si="180"/>
        <v>0</v>
      </c>
      <c r="BA366">
        <f t="shared" si="162"/>
        <v>359</v>
      </c>
      <c r="BB366" s="110">
        <f t="shared" si="184"/>
        <v>-27313302139.703865</v>
      </c>
      <c r="BC366">
        <f>$BB$8*'SIP CALCULATOR'!$E$48/100</f>
        <v>13148944.405985834</v>
      </c>
      <c r="BD366" s="110">
        <f t="shared" si="185"/>
        <v>-227720425.70091546</v>
      </c>
      <c r="BF366" s="110">
        <f t="shared" si="182"/>
        <v>-22943275004.778278</v>
      </c>
      <c r="BG366" t="str">
        <f t="shared" si="183"/>
        <v>-</v>
      </c>
      <c r="BI366" t="str">
        <f t="shared" si="181"/>
        <v>-</v>
      </c>
      <c r="BL366">
        <f t="shared" si="173"/>
        <v>363</v>
      </c>
      <c r="BM366" s="110">
        <f t="shared" si="174"/>
        <v>261926845.51203859</v>
      </c>
      <c r="BO366">
        <f>('SIP CALCULATOR'!$D$32/12)/100</f>
        <v>5.0000000000000001E-3</v>
      </c>
      <c r="BP366">
        <f t="shared" si="175"/>
        <v>4753972.2460435005</v>
      </c>
      <c r="BQ366" s="110">
        <f t="shared" si="176"/>
        <v>266680817.75808209</v>
      </c>
    </row>
    <row r="367" spans="12:69" x14ac:dyDescent="0.3">
      <c r="L367">
        <v>540</v>
      </c>
      <c r="N367">
        <f t="shared" si="166"/>
        <v>366</v>
      </c>
      <c r="O367" s="48">
        <f t="shared" si="186"/>
        <v>3.0315441480262825E+20</v>
      </c>
      <c r="P367" s="3">
        <f t="shared" si="191"/>
        <v>2.0589113209464902E+19</v>
      </c>
      <c r="Q367">
        <f t="shared" si="167"/>
        <v>2.4706935851357831E+20</v>
      </c>
      <c r="AD367" s="50">
        <f>$M$2*(((1+'Main Backend Calculation'!$M$4)^('Main Backend Calculation'!AH367)-1)/'Main Backend Calculation'!$M$4)*(1+$M$4)</f>
        <v>4327027465.5707674</v>
      </c>
      <c r="AF367">
        <f t="shared" si="192"/>
        <v>5.7691360667380731E+20</v>
      </c>
      <c r="AH367">
        <f t="shared" si="168"/>
        <v>366</v>
      </c>
      <c r="AI367" s="60">
        <f t="shared" si="165"/>
        <v>5.7691360667813433E+20</v>
      </c>
      <c r="AK367">
        <v>444</v>
      </c>
      <c r="AM367" s="36" t="str">
        <f>IF('SIP CALCULATOR'!$E$6&gt;'Main Backend Calculation'!AM366,AM366+1,"")</f>
        <v/>
      </c>
      <c r="AN367" t="str">
        <f t="shared" si="172"/>
        <v/>
      </c>
      <c r="AO367" s="49" t="str">
        <f t="shared" si="169"/>
        <v/>
      </c>
      <c r="AP367" s="49" t="str">
        <f t="shared" si="170"/>
        <v/>
      </c>
      <c r="AQ367" s="66" t="str">
        <f>IF(AM367="","",('SIP CALCULATOR'!$E$7/12)*100)</f>
        <v/>
      </c>
      <c r="AR367" s="62" t="str">
        <f>IF(AM367="","",ROUND(IF(((AM367-1)/12)=0,'SIP CALCULATOR'!$E$4,IF(INT(((AM367-1)/12))-((AM367-1)/12)=0,AR366+('SIP CALCULATOR'!$E$5/100)*AR366,AR366)),2))</f>
        <v/>
      </c>
      <c r="AS367" t="e">
        <f t="shared" si="171"/>
        <v>#VALUE!</v>
      </c>
      <c r="AY367">
        <f t="shared" si="179"/>
        <v>360</v>
      </c>
      <c r="AZ367">
        <f t="shared" si="180"/>
        <v>0</v>
      </c>
      <c r="BA367">
        <f t="shared" si="162"/>
        <v>360</v>
      </c>
      <c r="BB367" s="110">
        <f t="shared" si="184"/>
        <v>-27554171509.810768</v>
      </c>
      <c r="BC367">
        <f>$BB$8*'SIP CALCULATOR'!$E$48/100</f>
        <v>13148944.405985834</v>
      </c>
      <c r="BD367" s="110">
        <f t="shared" si="185"/>
        <v>-229727670.45180631</v>
      </c>
      <c r="BF367" s="110">
        <f t="shared" si="182"/>
        <v>-23173002675.230083</v>
      </c>
      <c r="BG367" t="str">
        <f t="shared" si="183"/>
        <v>-</v>
      </c>
      <c r="BI367" t="str">
        <f t="shared" si="181"/>
        <v>-</v>
      </c>
      <c r="BL367">
        <f t="shared" si="173"/>
        <v>364</v>
      </c>
      <c r="BM367" s="110">
        <f t="shared" si="174"/>
        <v>266680817.75808209</v>
      </c>
      <c r="BO367">
        <f>('SIP CALCULATOR'!$D$32/12)/100</f>
        <v>5.0000000000000001E-3</v>
      </c>
      <c r="BP367">
        <f t="shared" si="175"/>
        <v>4853590.8831970943</v>
      </c>
      <c r="BQ367" s="110">
        <f t="shared" si="176"/>
        <v>271534408.64127916</v>
      </c>
    </row>
    <row r="368" spans="12:69" x14ac:dyDescent="0.3">
      <c r="L368">
        <v>552</v>
      </c>
      <c r="N368">
        <f t="shared" si="166"/>
        <v>367</v>
      </c>
      <c r="O368" s="48">
        <f t="shared" si="186"/>
        <v>3.2931133576193245E+20</v>
      </c>
      <c r="P368" s="3">
        <f t="shared" si="191"/>
        <v>2.0589113209464902E+19</v>
      </c>
      <c r="Q368">
        <f t="shared" si="167"/>
        <v>2.6765847172304323E+20</v>
      </c>
      <c r="AD368" s="50">
        <f>$M$2*(((1+'Main Backend Calculation'!$M$4)^('Main Backend Calculation'!AH368)-1)/'Main Backend Calculation'!$M$4)*(1+$M$4)</f>
        <v>4406600541.5377903</v>
      </c>
      <c r="AF368">
        <f t="shared" si="192"/>
        <v>5.7691360667380731E+20</v>
      </c>
      <c r="AH368">
        <f t="shared" si="168"/>
        <v>367</v>
      </c>
      <c r="AI368" s="60">
        <f t="shared" si="165"/>
        <v>5.7691360667821389E+20</v>
      </c>
      <c r="AK368">
        <v>456</v>
      </c>
      <c r="AM368" s="36" t="str">
        <f>IF('SIP CALCULATOR'!$E$6&gt;'Main Backend Calculation'!AM367,AM367+1,"")</f>
        <v/>
      </c>
      <c r="AN368" t="str">
        <f t="shared" si="172"/>
        <v/>
      </c>
      <c r="AO368" s="49" t="str">
        <f t="shared" si="169"/>
        <v/>
      </c>
      <c r="AP368" s="49" t="str">
        <f t="shared" si="170"/>
        <v/>
      </c>
      <c r="AQ368" s="66" t="str">
        <f>IF(AM368="","",('SIP CALCULATOR'!$E$7/12)*100)</f>
        <v/>
      </c>
      <c r="AR368" s="62" t="str">
        <f>IF(AM368="","",ROUND(IF(((AM368-1)/12)=0,'SIP CALCULATOR'!$E$4,IF(INT(((AM368-1)/12))-((AM368-1)/12)=0,AR367+('SIP CALCULATOR'!$E$5/100)*AR367,AR367)),2))</f>
        <v/>
      </c>
      <c r="AS368" t="e">
        <f t="shared" si="171"/>
        <v>#VALUE!</v>
      </c>
      <c r="AY368">
        <f t="shared" si="179"/>
        <v>361</v>
      </c>
      <c r="AZ368">
        <f t="shared" si="180"/>
        <v>0</v>
      </c>
      <c r="BA368">
        <f t="shared" si="162"/>
        <v>361</v>
      </c>
      <c r="BB368" s="110">
        <f t="shared" si="184"/>
        <v>-27797048124.66856</v>
      </c>
      <c r="BC368">
        <f>$BB$8*'SIP CALCULATOR'!$E$48/100</f>
        <v>13148944.405985834</v>
      </c>
      <c r="BD368" s="110">
        <f t="shared" si="185"/>
        <v>-231751642.2422879</v>
      </c>
      <c r="BF368" s="110">
        <f t="shared" si="182"/>
        <v>-23404754317.47237</v>
      </c>
      <c r="BG368" t="str">
        <f t="shared" si="183"/>
        <v>-</v>
      </c>
      <c r="BI368" t="str">
        <f t="shared" si="181"/>
        <v>-</v>
      </c>
      <c r="BL368">
        <f t="shared" si="173"/>
        <v>365</v>
      </c>
      <c r="BM368" s="110">
        <f t="shared" si="174"/>
        <v>271534408.64127916</v>
      </c>
      <c r="BO368">
        <f>('SIP CALCULATOR'!$D$32/12)/100</f>
        <v>5.0000000000000001E-3</v>
      </c>
      <c r="BP368">
        <f t="shared" si="175"/>
        <v>4955502.9577033445</v>
      </c>
      <c r="BQ368" s="110">
        <f t="shared" si="176"/>
        <v>276489911.59898251</v>
      </c>
    </row>
    <row r="369" spans="12:69" x14ac:dyDescent="0.3">
      <c r="L369">
        <v>564</v>
      </c>
      <c r="N369">
        <f t="shared" si="166"/>
        <v>368</v>
      </c>
      <c r="O369" s="48">
        <f t="shared" si="186"/>
        <v>3.5594866109642605E+20</v>
      </c>
      <c r="P369" s="3">
        <f t="shared" si="191"/>
        <v>2.0589113209464902E+19</v>
      </c>
      <c r="Q369">
        <f t="shared" si="167"/>
        <v>2.8824758493250814E+20</v>
      </c>
      <c r="AD369" s="50">
        <f>$M$2*(((1+'Main Backend Calculation'!$M$4)^('Main Backend Calculation'!AH369)-1)/'Main Backend Calculation'!$M$4)*(1+$M$4)</f>
        <v>4487635075.9808054</v>
      </c>
      <c r="AF369">
        <f t="shared" si="192"/>
        <v>5.7691360667380731E+20</v>
      </c>
      <c r="AH369">
        <f t="shared" si="168"/>
        <v>368</v>
      </c>
      <c r="AI369" s="60">
        <f t="shared" si="165"/>
        <v>5.7691360667829495E+20</v>
      </c>
      <c r="AK369">
        <v>468</v>
      </c>
      <c r="AM369" s="36" t="str">
        <f>IF('SIP CALCULATOR'!$E$6&gt;'Main Backend Calculation'!AM368,AM368+1,"")</f>
        <v/>
      </c>
      <c r="AN369" t="str">
        <f t="shared" si="172"/>
        <v/>
      </c>
      <c r="AO369" s="49" t="str">
        <f t="shared" si="169"/>
        <v/>
      </c>
      <c r="AP369" s="49" t="str">
        <f t="shared" si="170"/>
        <v/>
      </c>
      <c r="AQ369" s="66" t="str">
        <f>IF(AM369="","",('SIP CALCULATOR'!$E$7/12)*100)</f>
        <v/>
      </c>
      <c r="AR369" s="62" t="str">
        <f>IF(AM369="","",ROUND(IF(((AM369-1)/12)=0,'SIP CALCULATOR'!$E$4,IF(INT(((AM369-1)/12))-((AM369-1)/12)=0,AR368+('SIP CALCULATOR'!$E$5/100)*AR368,AR368)),2))</f>
        <v/>
      </c>
      <c r="AS369" t="e">
        <f t="shared" si="171"/>
        <v>#VALUE!</v>
      </c>
      <c r="AY369">
        <f t="shared" si="179"/>
        <v>362</v>
      </c>
      <c r="AZ369">
        <f t="shared" si="180"/>
        <v>0</v>
      </c>
      <c r="BA369">
        <f t="shared" ref="BA369:BA432" si="193">BA368+1</f>
        <v>362</v>
      </c>
      <c r="BB369" s="110">
        <f t="shared" si="184"/>
        <v>-28041948711.316833</v>
      </c>
      <c r="BC369">
        <f>$BB$8*'SIP CALCULATOR'!$E$48/100</f>
        <v>13148944.405985834</v>
      </c>
      <c r="BD369" s="110">
        <f t="shared" si="185"/>
        <v>-233792480.46435684</v>
      </c>
      <c r="BF369" s="110">
        <f t="shared" si="182"/>
        <v>-23638546797.936726</v>
      </c>
      <c r="BG369" t="str">
        <f t="shared" si="183"/>
        <v>-</v>
      </c>
      <c r="BI369" t="str">
        <f t="shared" si="181"/>
        <v>-</v>
      </c>
      <c r="BL369">
        <f t="shared" si="173"/>
        <v>366</v>
      </c>
      <c r="BM369" s="110">
        <f t="shared" si="174"/>
        <v>276489911.59898251</v>
      </c>
      <c r="BO369">
        <f>('SIP CALCULATOR'!$D$32/12)/100</f>
        <v>5.0000000000000001E-3</v>
      </c>
      <c r="BP369">
        <f t="shared" si="175"/>
        <v>5059765.3822613796</v>
      </c>
      <c r="BQ369" s="110">
        <f t="shared" si="176"/>
        <v>281549676.98124391</v>
      </c>
    </row>
    <row r="370" spans="12:69" x14ac:dyDescent="0.3">
      <c r="L370">
        <v>576</v>
      </c>
      <c r="N370">
        <f t="shared" si="166"/>
        <v>369</v>
      </c>
      <c r="O370" s="48">
        <f t="shared" si="186"/>
        <v>3.8307521402976207E+20</v>
      </c>
      <c r="P370" s="3">
        <f t="shared" si="191"/>
        <v>2.0589113209464902E+19</v>
      </c>
      <c r="Q370">
        <f t="shared" si="167"/>
        <v>3.0883669814197302E+20</v>
      </c>
      <c r="AD370" s="50">
        <f>$M$2*(((1+'Main Backend Calculation'!$M$4)^('Main Backend Calculation'!AH370)-1)/'Main Backend Calculation'!$M$4)*(1+$M$4)</f>
        <v>4570157910.4018049</v>
      </c>
      <c r="AF370">
        <f t="shared" si="192"/>
        <v>5.7691360667380731E+20</v>
      </c>
      <c r="AH370">
        <f t="shared" si="168"/>
        <v>369</v>
      </c>
      <c r="AI370" s="60">
        <f t="shared" si="165"/>
        <v>5.7691360667837746E+20</v>
      </c>
      <c r="AK370">
        <v>480</v>
      </c>
      <c r="AM370" s="36" t="str">
        <f>IF('SIP CALCULATOR'!$E$6&gt;'Main Backend Calculation'!AM369,AM369+1,"")</f>
        <v/>
      </c>
      <c r="AN370" t="str">
        <f t="shared" si="172"/>
        <v/>
      </c>
      <c r="AO370" s="49" t="str">
        <f t="shared" si="169"/>
        <v/>
      </c>
      <c r="AP370" s="49" t="str">
        <f t="shared" si="170"/>
        <v/>
      </c>
      <c r="AQ370" s="66" t="str">
        <f>IF(AM370="","",('SIP CALCULATOR'!$E$7/12)*100)</f>
        <v/>
      </c>
      <c r="AR370" s="62" t="str">
        <f>IF(AM370="","",ROUND(IF(((AM370-1)/12)=0,'SIP CALCULATOR'!$E$4,IF(INT(((AM370-1)/12))-((AM370-1)/12)=0,AR369+('SIP CALCULATOR'!$E$5/100)*AR369,AR369)),2))</f>
        <v/>
      </c>
      <c r="AS370" t="e">
        <f t="shared" si="171"/>
        <v>#VALUE!</v>
      </c>
      <c r="AY370">
        <f t="shared" si="179"/>
        <v>363</v>
      </c>
      <c r="AZ370">
        <f t="shared" si="180"/>
        <v>0</v>
      </c>
      <c r="BA370">
        <f t="shared" si="193"/>
        <v>363</v>
      </c>
      <c r="BB370" s="110">
        <f t="shared" si="184"/>
        <v>-28288890136.187176</v>
      </c>
      <c r="BC370">
        <f>$BB$8*'SIP CALCULATOR'!$E$48/100</f>
        <v>13148944.405985834</v>
      </c>
      <c r="BD370" s="110">
        <f t="shared" si="185"/>
        <v>-235850325.6716097</v>
      </c>
      <c r="BF370" s="110">
        <f t="shared" si="182"/>
        <v>-23874397123.608334</v>
      </c>
      <c r="BG370" t="str">
        <f t="shared" si="183"/>
        <v>-</v>
      </c>
      <c r="BI370" t="str">
        <f t="shared" si="181"/>
        <v>-</v>
      </c>
      <c r="BL370">
        <f t="shared" si="173"/>
        <v>367</v>
      </c>
      <c r="BM370" s="110">
        <f t="shared" si="174"/>
        <v>281549676.98124391</v>
      </c>
      <c r="BO370">
        <f>('SIP CALCULATOR'!$D$32/12)/100</f>
        <v>5.0000000000000001E-3</v>
      </c>
      <c r="BP370">
        <f t="shared" si="175"/>
        <v>5166436.572605826</v>
      </c>
      <c r="BQ370" s="110">
        <f t="shared" si="176"/>
        <v>286716113.55384976</v>
      </c>
    </row>
    <row r="371" spans="12:69" x14ac:dyDescent="0.3">
      <c r="L371">
        <v>588</v>
      </c>
      <c r="N371">
        <f t="shared" si="166"/>
        <v>370</v>
      </c>
      <c r="O371" s="48">
        <f t="shared" si="186"/>
        <v>4.1069997983506629E+20</v>
      </c>
      <c r="P371" s="3">
        <f t="shared" si="191"/>
        <v>2.0589113209464902E+19</v>
      </c>
      <c r="Q371">
        <f t="shared" si="167"/>
        <v>3.294258113514379E+20</v>
      </c>
      <c r="AD371" s="50">
        <f>$M$2*(((1+'Main Backend Calculation'!$M$4)^('Main Backend Calculation'!AH371)-1)/'Main Backend Calculation'!$M$4)*(1+$M$4)</f>
        <v>4654196379.2803373</v>
      </c>
      <c r="AF371">
        <f t="shared" si="192"/>
        <v>5.7691360667380731E+20</v>
      </c>
      <c r="AH371">
        <f t="shared" si="168"/>
        <v>370</v>
      </c>
      <c r="AI371" s="60">
        <f t="shared" si="165"/>
        <v>5.7691360667846148E+20</v>
      </c>
      <c r="AK371">
        <v>492</v>
      </c>
      <c r="AM371" s="36" t="str">
        <f>IF('SIP CALCULATOR'!$E$6&gt;'Main Backend Calculation'!AM370,AM370+1,"")</f>
        <v/>
      </c>
      <c r="AN371" t="str">
        <f t="shared" si="172"/>
        <v/>
      </c>
      <c r="AO371" s="49" t="str">
        <f t="shared" si="169"/>
        <v/>
      </c>
      <c r="AP371" s="49" t="str">
        <f t="shared" si="170"/>
        <v/>
      </c>
      <c r="AQ371" s="66" t="str">
        <f>IF(AM371="","",('SIP CALCULATOR'!$E$7/12)*100)</f>
        <v/>
      </c>
      <c r="AR371" s="62" t="str">
        <f>IF(AM371="","",ROUND(IF(((AM371-1)/12)=0,'SIP CALCULATOR'!$E$4,IF(INT(((AM371-1)/12))-((AM371-1)/12)=0,AR370+('SIP CALCULATOR'!$E$5/100)*AR370,AR370)),2))</f>
        <v/>
      </c>
      <c r="AS371" t="e">
        <f t="shared" si="171"/>
        <v>#VALUE!</v>
      </c>
      <c r="AY371">
        <f t="shared" si="179"/>
        <v>364</v>
      </c>
      <c r="AZ371">
        <f t="shared" si="180"/>
        <v>0</v>
      </c>
      <c r="BA371">
        <f t="shared" si="193"/>
        <v>364</v>
      </c>
      <c r="BB371" s="110">
        <f t="shared" si="184"/>
        <v>-28537889406.264771</v>
      </c>
      <c r="BC371">
        <f>$BB$8*'SIP CALCULATOR'!$E$48/100</f>
        <v>13148944.405985834</v>
      </c>
      <c r="BD371" s="110">
        <f t="shared" si="185"/>
        <v>-237925319.58892301</v>
      </c>
      <c r="BF371" s="110">
        <f t="shared" si="182"/>
        <v>-24112322443.197258</v>
      </c>
      <c r="BG371" t="str">
        <f t="shared" si="183"/>
        <v>-</v>
      </c>
      <c r="BI371" t="str">
        <f t="shared" si="181"/>
        <v>-</v>
      </c>
      <c r="BL371">
        <f t="shared" si="173"/>
        <v>368</v>
      </c>
      <c r="BM371" s="110">
        <f t="shared" si="174"/>
        <v>286716113.55384976</v>
      </c>
      <c r="BO371">
        <f>('SIP CALCULATOR'!$D$32/12)/100</f>
        <v>5.0000000000000001E-3</v>
      </c>
      <c r="BP371">
        <f t="shared" si="175"/>
        <v>5275576.4893908352</v>
      </c>
      <c r="BQ371" s="110">
        <f t="shared" si="176"/>
        <v>291991690.04324061</v>
      </c>
    </row>
    <row r="372" spans="12:69" x14ac:dyDescent="0.3">
      <c r="L372">
        <v>600</v>
      </c>
      <c r="N372">
        <f t="shared" si="166"/>
        <v>371</v>
      </c>
      <c r="O372" s="48">
        <f t="shared" si="186"/>
        <v>4.388321088111771E+20</v>
      </c>
      <c r="P372" s="3">
        <f t="shared" si="191"/>
        <v>2.0589113209464902E+19</v>
      </c>
      <c r="Q372">
        <f t="shared" si="167"/>
        <v>3.5001492456090278E+20</v>
      </c>
      <c r="AD372" s="50">
        <f>$M$2*(((1+'Main Backend Calculation'!$M$4)^('Main Backend Calculation'!AH372)-1)/'Main Backend Calculation'!$M$4)*(1+$M$4)</f>
        <v>4739778319.1276512</v>
      </c>
      <c r="AF372">
        <f t="shared" si="192"/>
        <v>5.7691360667380731E+20</v>
      </c>
      <c r="AH372">
        <f t="shared" si="168"/>
        <v>371</v>
      </c>
      <c r="AI372" s="60">
        <f t="shared" si="165"/>
        <v>5.7691360667854707E+20</v>
      </c>
      <c r="AK372">
        <v>504</v>
      </c>
      <c r="AM372" s="36" t="str">
        <f>IF('SIP CALCULATOR'!$E$6&gt;'Main Backend Calculation'!AM371,AM371+1,"")</f>
        <v/>
      </c>
      <c r="AN372" t="str">
        <f t="shared" si="172"/>
        <v/>
      </c>
      <c r="AO372" s="49" t="str">
        <f t="shared" si="169"/>
        <v/>
      </c>
      <c r="AP372" s="49" t="str">
        <f t="shared" si="170"/>
        <v/>
      </c>
      <c r="AQ372" s="66" t="str">
        <f>IF(AM372="","",('SIP CALCULATOR'!$E$7/12)*100)</f>
        <v/>
      </c>
      <c r="AR372" s="62" t="str">
        <f>IF(AM372="","",ROUND(IF(((AM372-1)/12)=0,'SIP CALCULATOR'!$E$4,IF(INT(((AM372-1)/12))-((AM372-1)/12)=0,AR371+('SIP CALCULATOR'!$E$5/100)*AR371,AR371)),2))</f>
        <v/>
      </c>
      <c r="AS372" t="e">
        <f t="shared" si="171"/>
        <v>#VALUE!</v>
      </c>
      <c r="AY372">
        <f t="shared" si="179"/>
        <v>365</v>
      </c>
      <c r="AZ372">
        <f t="shared" si="180"/>
        <v>0</v>
      </c>
      <c r="BA372">
        <f t="shared" si="193"/>
        <v>365</v>
      </c>
      <c r="BB372" s="110">
        <f t="shared" si="184"/>
        <v>-28788963670.259682</v>
      </c>
      <c r="BC372">
        <f>$BB$8*'SIP CALCULATOR'!$E$48/100</f>
        <v>13148944.405985834</v>
      </c>
      <c r="BD372" s="110">
        <f t="shared" si="185"/>
        <v>-240017605.1222139</v>
      </c>
      <c r="BF372" s="110">
        <f t="shared" si="182"/>
        <v>-24352340048.319473</v>
      </c>
      <c r="BG372" t="str">
        <f t="shared" si="183"/>
        <v>-</v>
      </c>
      <c r="BI372" t="str">
        <f t="shared" si="181"/>
        <v>-</v>
      </c>
      <c r="BL372">
        <f t="shared" si="173"/>
        <v>369</v>
      </c>
      <c r="BM372" s="110">
        <f t="shared" si="174"/>
        <v>291991690.04324061</v>
      </c>
      <c r="BO372">
        <f>('SIP CALCULATOR'!$D$32/12)/100</f>
        <v>5.0000000000000001E-3</v>
      </c>
      <c r="BP372">
        <f t="shared" si="175"/>
        <v>5387246.6812977884</v>
      </c>
      <c r="BQ372" s="110">
        <f t="shared" si="176"/>
        <v>297378936.72453839</v>
      </c>
    </row>
    <row r="373" spans="12:69" x14ac:dyDescent="0.3">
      <c r="L373">
        <v>612</v>
      </c>
      <c r="N373">
        <f t="shared" si="166"/>
        <v>372</v>
      </c>
      <c r="O373" s="48">
        <f t="shared" si="186"/>
        <v>4.6748091931354785E+20</v>
      </c>
      <c r="P373" s="3">
        <f t="shared" si="191"/>
        <v>2.0589113209464902E+19</v>
      </c>
      <c r="Q373">
        <f t="shared" si="167"/>
        <v>3.7060403777036766E+20</v>
      </c>
      <c r="AD373" s="50">
        <f>$M$2*(((1+'Main Backend Calculation'!$M$4)^('Main Backend Calculation'!AH373)-1)/'Main Backend Calculation'!$M$4)*(1+$M$4)</f>
        <v>4826932077.7071409</v>
      </c>
      <c r="AF373">
        <f t="shared" si="192"/>
        <v>5.7691360667380731E+20</v>
      </c>
      <c r="AH373">
        <f t="shared" si="168"/>
        <v>372</v>
      </c>
      <c r="AI373" s="60">
        <f t="shared" si="165"/>
        <v>5.7691360667863423E+20</v>
      </c>
      <c r="AK373">
        <v>516</v>
      </c>
      <c r="AM373" s="36" t="str">
        <f>IF('SIP CALCULATOR'!$E$6&gt;'Main Backend Calculation'!AM372,AM372+1,"")</f>
        <v/>
      </c>
      <c r="AN373" t="str">
        <f t="shared" si="172"/>
        <v/>
      </c>
      <c r="AO373" s="49" t="str">
        <f t="shared" si="169"/>
        <v/>
      </c>
      <c r="AP373" s="49" t="str">
        <f t="shared" si="170"/>
        <v/>
      </c>
      <c r="AQ373" s="66" t="str">
        <f>IF(AM373="","",('SIP CALCULATOR'!$E$7/12)*100)</f>
        <v/>
      </c>
      <c r="AR373" s="62" t="str">
        <f>IF(AM373="","",ROUND(IF(((AM373-1)/12)=0,'SIP CALCULATOR'!$E$4,IF(INT(((AM373-1)/12))-((AM373-1)/12)=0,AR372+('SIP CALCULATOR'!$E$5/100)*AR372,AR372)),2))</f>
        <v/>
      </c>
      <c r="AS373" t="e">
        <f t="shared" si="171"/>
        <v>#VALUE!</v>
      </c>
      <c r="AY373">
        <f t="shared" si="179"/>
        <v>366</v>
      </c>
      <c r="AZ373">
        <f t="shared" si="180"/>
        <v>0</v>
      </c>
      <c r="BA373">
        <f t="shared" si="193"/>
        <v>366</v>
      </c>
      <c r="BB373" s="110">
        <f t="shared" si="184"/>
        <v>-29042130219.787884</v>
      </c>
      <c r="BC373">
        <f>$BB$8*'SIP CALCULATOR'!$E$48/100</f>
        <v>13148944.405985834</v>
      </c>
      <c r="BD373" s="110">
        <f t="shared" si="185"/>
        <v>-242127326.36828229</v>
      </c>
      <c r="BF373" s="110">
        <f t="shared" si="182"/>
        <v>-24594467374.687756</v>
      </c>
      <c r="BG373" t="str">
        <f t="shared" si="183"/>
        <v>-</v>
      </c>
      <c r="BI373" t="str">
        <f t="shared" si="181"/>
        <v>-</v>
      </c>
      <c r="BL373">
        <f t="shared" si="173"/>
        <v>370</v>
      </c>
      <c r="BM373" s="110">
        <f t="shared" si="174"/>
        <v>297378936.72453839</v>
      </c>
      <c r="BO373">
        <f>('SIP CALCULATOR'!$D$32/12)/100</f>
        <v>5.0000000000000001E-3</v>
      </c>
      <c r="BP373">
        <f t="shared" si="175"/>
        <v>5501510.3294039611</v>
      </c>
      <c r="BQ373" s="110">
        <f t="shared" si="176"/>
        <v>302880447.05394232</v>
      </c>
    </row>
    <row r="374" spans="12:69" x14ac:dyDescent="0.3">
      <c r="L374">
        <v>624</v>
      </c>
      <c r="N374">
        <f t="shared" si="166"/>
        <v>373</v>
      </c>
      <c r="O374" s="48">
        <f t="shared" si="186"/>
        <v>5.3783412725974552E+20</v>
      </c>
      <c r="P374" s="3">
        <f>$P$373+($P$373*$M$5)</f>
        <v>6.1767339628394709E+19</v>
      </c>
      <c r="Q374">
        <f t="shared" si="167"/>
        <v>4.3237137739876237E+20</v>
      </c>
      <c r="AD374" s="50">
        <f>$M$2*(((1+'Main Backend Calculation'!$M$4)^('Main Backend Calculation'!AH374)-1)/'Main Backend Calculation'!$M$4)*(1+$M$4)</f>
        <v>4915686523.4241161</v>
      </c>
      <c r="AF374">
        <f>$AK$33*(((1+$M$4)^($AH$33)-1)/$AC$3)*(1+$AC$3)</f>
        <v>1.8044625428142445E+21</v>
      </c>
      <c r="AH374">
        <f t="shared" si="168"/>
        <v>373</v>
      </c>
      <c r="AI374" s="60">
        <f t="shared" si="165"/>
        <v>1.8044625428191602E+21</v>
      </c>
      <c r="AK374">
        <v>528</v>
      </c>
      <c r="AM374" s="36" t="str">
        <f>IF('SIP CALCULATOR'!$E$6&gt;'Main Backend Calculation'!AM373,AM373+1,"")</f>
        <v/>
      </c>
      <c r="AN374" t="str">
        <f t="shared" si="172"/>
        <v/>
      </c>
      <c r="AO374" s="49" t="str">
        <f t="shared" si="169"/>
        <v/>
      </c>
      <c r="AP374" s="49" t="str">
        <f t="shared" si="170"/>
        <v/>
      </c>
      <c r="AQ374" s="66" t="str">
        <f>IF(AM374="","",('SIP CALCULATOR'!$E$7/12)*100)</f>
        <v/>
      </c>
      <c r="AR374" s="62" t="str">
        <f>IF(AM374="","",ROUND(IF(((AM374-1)/12)=0,'SIP CALCULATOR'!$E$4,IF(INT(((AM374-1)/12))-((AM374-1)/12)=0,AR373+('SIP CALCULATOR'!$E$5/100)*AR373,AR373)),2))</f>
        <v/>
      </c>
      <c r="AS374" t="e">
        <f t="shared" si="171"/>
        <v>#VALUE!</v>
      </c>
      <c r="AY374">
        <f t="shared" si="179"/>
        <v>367</v>
      </c>
      <c r="AZ374">
        <f t="shared" si="180"/>
        <v>0</v>
      </c>
      <c r="BA374">
        <f t="shared" si="193"/>
        <v>367</v>
      </c>
      <c r="BB374" s="110">
        <f t="shared" si="184"/>
        <v>-29297406490.562153</v>
      </c>
      <c r="BC374">
        <f>$BB$8*'SIP CALCULATOR'!$E$48/100</f>
        <v>13148944.405985834</v>
      </c>
      <c r="BD374" s="110">
        <f t="shared" si="185"/>
        <v>-244254628.62473449</v>
      </c>
      <c r="BF374" s="110">
        <f t="shared" si="182"/>
        <v>-24838722003.312489</v>
      </c>
      <c r="BG374" t="str">
        <f t="shared" si="183"/>
        <v>-</v>
      </c>
      <c r="BI374" t="str">
        <f t="shared" si="181"/>
        <v>-</v>
      </c>
      <c r="BL374">
        <f t="shared" si="173"/>
        <v>371</v>
      </c>
      <c r="BM374" s="110">
        <f t="shared" si="174"/>
        <v>302880447.05394232</v>
      </c>
      <c r="BO374">
        <f>('SIP CALCULATOR'!$D$32/12)/100</f>
        <v>5.0000000000000001E-3</v>
      </c>
      <c r="BP374">
        <f t="shared" si="175"/>
        <v>5618432.2928506304</v>
      </c>
      <c r="BQ374" s="110">
        <f t="shared" si="176"/>
        <v>308498879.34679294</v>
      </c>
    </row>
    <row r="375" spans="12:69" x14ac:dyDescent="0.3">
      <c r="L375">
        <v>636</v>
      </c>
      <c r="N375">
        <f t="shared" si="166"/>
        <v>374</v>
      </c>
      <c r="O375" s="48">
        <f t="shared" si="186"/>
        <v>6.0947945934236366E+20</v>
      </c>
      <c r="P375" s="3">
        <f t="shared" ref="P375:P385" si="194">$P$373+($P$373*$M$5)</f>
        <v>6.1767339628394709E+19</v>
      </c>
      <c r="Q375">
        <f t="shared" si="167"/>
        <v>4.9413871702715708E+20</v>
      </c>
      <c r="AD375" s="50">
        <f>$M$2*(((1+'Main Backend Calculation'!$M$4)^('Main Backend Calculation'!AH375)-1)/'Main Backend Calculation'!$M$4)*(1+$M$4)</f>
        <v>5006071054.8880444</v>
      </c>
      <c r="AF375">
        <f t="shared" ref="AF375:AF385" si="195">$AK$33*(((1+$M$4)^($AH$33)-1)/$AC$3)*(1+$AC$3)</f>
        <v>1.8044625428142445E+21</v>
      </c>
      <c r="AH375">
        <f t="shared" si="168"/>
        <v>374</v>
      </c>
      <c r="AI375" s="60">
        <f t="shared" si="165"/>
        <v>1.8044625428192507E+21</v>
      </c>
      <c r="AK375">
        <v>540</v>
      </c>
      <c r="AM375" s="36" t="str">
        <f>IF('SIP CALCULATOR'!$E$6&gt;'Main Backend Calculation'!AM374,AM374+1,"")</f>
        <v/>
      </c>
      <c r="AN375" t="str">
        <f t="shared" si="172"/>
        <v/>
      </c>
      <c r="AO375" s="49" t="str">
        <f t="shared" si="169"/>
        <v/>
      </c>
      <c r="AP375" s="49" t="str">
        <f t="shared" si="170"/>
        <v/>
      </c>
      <c r="AQ375" s="66" t="str">
        <f>IF(AM375="","",('SIP CALCULATOR'!$E$7/12)*100)</f>
        <v/>
      </c>
      <c r="AR375" s="62" t="str">
        <f>IF(AM375="","",ROUND(IF(((AM375-1)/12)=0,'SIP CALCULATOR'!$E$4,IF(INT(((AM375-1)/12))-((AM375-1)/12)=0,AR374+('SIP CALCULATOR'!$E$5/100)*AR374,AR374)),2))</f>
        <v/>
      </c>
      <c r="AS375" t="e">
        <f t="shared" si="171"/>
        <v>#VALUE!</v>
      </c>
      <c r="AY375">
        <f t="shared" si="179"/>
        <v>368</v>
      </c>
      <c r="AZ375">
        <f t="shared" si="180"/>
        <v>0</v>
      </c>
      <c r="BA375">
        <f t="shared" si="193"/>
        <v>368</v>
      </c>
      <c r="BB375" s="110">
        <f t="shared" si="184"/>
        <v>-29554810063.592873</v>
      </c>
      <c r="BC375">
        <f>$BB$8*'SIP CALCULATOR'!$E$48/100</f>
        <v>13148944.405985834</v>
      </c>
      <c r="BD375" s="110">
        <f t="shared" si="185"/>
        <v>-246399658.3999905</v>
      </c>
      <c r="BF375" s="110">
        <f t="shared" si="182"/>
        <v>-25085121661.712479</v>
      </c>
      <c r="BG375" t="str">
        <f t="shared" si="183"/>
        <v>-</v>
      </c>
      <c r="BI375" t="str">
        <f t="shared" si="181"/>
        <v>-</v>
      </c>
      <c r="BL375">
        <f t="shared" si="173"/>
        <v>372</v>
      </c>
      <c r="BM375" s="110">
        <f t="shared" si="174"/>
        <v>308498879.34679294</v>
      </c>
      <c r="BO375">
        <f>('SIP CALCULATOR'!$D$32/12)/100</f>
        <v>5.0000000000000001E-3</v>
      </c>
      <c r="BP375">
        <f t="shared" si="175"/>
        <v>5738079.1558503481</v>
      </c>
      <c r="BQ375" s="110">
        <f t="shared" si="176"/>
        <v>314236958.50264329</v>
      </c>
    </row>
    <row r="376" spans="12:69" x14ac:dyDescent="0.3">
      <c r="L376">
        <v>648</v>
      </c>
      <c r="N376">
        <f t="shared" si="166"/>
        <v>375</v>
      </c>
      <c r="O376" s="48">
        <f t="shared" si="186"/>
        <v>6.8244064702770866E+20</v>
      </c>
      <c r="P376" s="3">
        <f t="shared" si="194"/>
        <v>6.1767339628394709E+19</v>
      </c>
      <c r="Q376">
        <f t="shared" si="167"/>
        <v>5.5590605665555179E+20</v>
      </c>
      <c r="AD376" s="50">
        <f>$M$2*(((1+'Main Backend Calculation'!$M$4)^('Main Backend Calculation'!AH376)-1)/'Main Backend Calculation'!$M$4)*(1+$M$4)</f>
        <v>5098115610.6504087</v>
      </c>
      <c r="AF376">
        <f t="shared" si="195"/>
        <v>1.8044625428142445E+21</v>
      </c>
      <c r="AH376">
        <f t="shared" si="168"/>
        <v>375</v>
      </c>
      <c r="AI376" s="60">
        <f t="shared" si="165"/>
        <v>1.8044625428193427E+21</v>
      </c>
      <c r="AK376">
        <v>552</v>
      </c>
      <c r="AM376" s="36" t="str">
        <f>IF('SIP CALCULATOR'!$E$6&gt;'Main Backend Calculation'!AM375,AM375+1,"")</f>
        <v/>
      </c>
      <c r="AN376" t="str">
        <f t="shared" si="172"/>
        <v/>
      </c>
      <c r="AO376" s="49" t="str">
        <f t="shared" si="169"/>
        <v/>
      </c>
      <c r="AP376" s="49" t="str">
        <f t="shared" si="170"/>
        <v/>
      </c>
      <c r="AQ376" s="66" t="str">
        <f>IF(AM376="","",('SIP CALCULATOR'!$E$7/12)*100)</f>
        <v/>
      </c>
      <c r="AR376" s="62" t="str">
        <f>IF(AM376="","",ROUND(IF(((AM376-1)/12)=0,'SIP CALCULATOR'!$E$4,IF(INT(((AM376-1)/12))-((AM376-1)/12)=0,AR375+('SIP CALCULATOR'!$E$5/100)*AR375,AR375)),2))</f>
        <v/>
      </c>
      <c r="AS376" t="e">
        <f t="shared" si="171"/>
        <v>#VALUE!</v>
      </c>
      <c r="AY376">
        <f t="shared" si="179"/>
        <v>369</v>
      </c>
      <c r="AZ376">
        <f t="shared" si="180"/>
        <v>0</v>
      </c>
      <c r="BA376">
        <f t="shared" si="193"/>
        <v>369</v>
      </c>
      <c r="BB376" s="110">
        <f t="shared" si="184"/>
        <v>-29814358666.398849</v>
      </c>
      <c r="BC376">
        <f>$BB$8*'SIP CALCULATOR'!$E$48/100</f>
        <v>13148944.405985834</v>
      </c>
      <c r="BD376" s="110">
        <f t="shared" si="185"/>
        <v>-248562563.42337364</v>
      </c>
      <c r="BF376" s="110">
        <f t="shared" si="182"/>
        <v>-25333684225.135853</v>
      </c>
      <c r="BG376" t="str">
        <f t="shared" si="183"/>
        <v>-</v>
      </c>
      <c r="BI376" t="str">
        <f t="shared" si="181"/>
        <v>-</v>
      </c>
      <c r="BL376">
        <f t="shared" si="173"/>
        <v>373</v>
      </c>
      <c r="BM376" s="110">
        <f t="shared" si="174"/>
        <v>314236958.50264329</v>
      </c>
      <c r="BO376">
        <f>('SIP CALCULATOR'!$D$32/12)/100</f>
        <v>5.0000000000000001E-3</v>
      </c>
      <c r="BP376">
        <f t="shared" si="175"/>
        <v>5860519.2760742977</v>
      </c>
      <c r="BQ376" s="110">
        <f t="shared" si="176"/>
        <v>320097477.77871758</v>
      </c>
    </row>
    <row r="377" spans="12:69" x14ac:dyDescent="0.3">
      <c r="L377">
        <v>660</v>
      </c>
      <c r="N377">
        <f t="shared" si="166"/>
        <v>376</v>
      </c>
      <c r="O377" s="48">
        <f t="shared" si="186"/>
        <v>7.5674185763997168E+20</v>
      </c>
      <c r="P377" s="3">
        <f t="shared" si="194"/>
        <v>6.1767339628394709E+19</v>
      </c>
      <c r="Q377">
        <f t="shared" si="167"/>
        <v>6.1767339628394657E+20</v>
      </c>
      <c r="AD377" s="50">
        <f>$M$2*(((1+'Main Backend Calculation'!$M$4)^('Main Backend Calculation'!AH377)-1)/'Main Backend Calculation'!$M$4)*(1+$M$4)</f>
        <v>5191850679.1214151</v>
      </c>
      <c r="AF377">
        <f t="shared" si="195"/>
        <v>1.8044625428142445E+21</v>
      </c>
      <c r="AH377">
        <f t="shared" si="168"/>
        <v>376</v>
      </c>
      <c r="AI377" s="60">
        <f t="shared" si="165"/>
        <v>1.8044625428194363E+21</v>
      </c>
      <c r="AK377">
        <v>564</v>
      </c>
      <c r="AM377" s="36" t="str">
        <f>IF('SIP CALCULATOR'!$E$6&gt;'Main Backend Calculation'!AM376,AM376+1,"")</f>
        <v/>
      </c>
      <c r="AN377" t="str">
        <f t="shared" si="172"/>
        <v/>
      </c>
      <c r="AO377" s="49" t="str">
        <f t="shared" si="169"/>
        <v/>
      </c>
      <c r="AP377" s="49" t="str">
        <f t="shared" si="170"/>
        <v/>
      </c>
      <c r="AQ377" s="66" t="str">
        <f>IF(AM377="","",('SIP CALCULATOR'!$E$7/12)*100)</f>
        <v/>
      </c>
      <c r="AR377" s="62" t="str">
        <f>IF(AM377="","",ROUND(IF(((AM377-1)/12)=0,'SIP CALCULATOR'!$E$4,IF(INT(((AM377-1)/12))-((AM377-1)/12)=0,AR376+('SIP CALCULATOR'!$E$5/100)*AR376,AR376)),2))</f>
        <v/>
      </c>
      <c r="AS377" t="e">
        <f t="shared" si="171"/>
        <v>#VALUE!</v>
      </c>
      <c r="AY377">
        <f t="shared" si="179"/>
        <v>370</v>
      </c>
      <c r="AZ377">
        <f t="shared" si="180"/>
        <v>0</v>
      </c>
      <c r="BA377">
        <f t="shared" si="193"/>
        <v>370</v>
      </c>
      <c r="BB377" s="110">
        <f t="shared" si="184"/>
        <v>-30076070174.22821</v>
      </c>
      <c r="BC377">
        <f>$BB$8*'SIP CALCULATOR'!$E$48/100</f>
        <v>13148944.405985834</v>
      </c>
      <c r="BD377" s="110">
        <f t="shared" si="185"/>
        <v>-250743492.655285</v>
      </c>
      <c r="BF377" s="110">
        <f t="shared" si="182"/>
        <v>-25584427717.791138</v>
      </c>
      <c r="BG377" t="str">
        <f t="shared" si="183"/>
        <v>-</v>
      </c>
      <c r="BI377" t="str">
        <f t="shared" si="181"/>
        <v>-</v>
      </c>
      <c r="BL377">
        <f t="shared" si="173"/>
        <v>374</v>
      </c>
      <c r="BM377" s="110">
        <f t="shared" si="174"/>
        <v>320097477.77871758</v>
      </c>
      <c r="BO377">
        <f>('SIP CALCULATOR'!$D$32/12)/100</f>
        <v>5.0000000000000001E-3</v>
      </c>
      <c r="BP377">
        <f t="shared" si="175"/>
        <v>5985822.8344620196</v>
      </c>
      <c r="BQ377" s="110">
        <f t="shared" si="176"/>
        <v>326083300.61317962</v>
      </c>
    </row>
    <row r="378" spans="12:69" x14ac:dyDescent="0.3">
      <c r="L378">
        <v>672</v>
      </c>
      <c r="N378">
        <f t="shared" si="166"/>
        <v>377</v>
      </c>
      <c r="O378" s="48">
        <f t="shared" si="186"/>
        <v>8.324077023663008E+20</v>
      </c>
      <c r="P378" s="3">
        <f t="shared" si="194"/>
        <v>6.1767339628394709E+19</v>
      </c>
      <c r="Q378">
        <f t="shared" si="167"/>
        <v>6.7944073591234127E+20</v>
      </c>
      <c r="AD378" s="50">
        <f>$M$2*(((1+'Main Backend Calculation'!$M$4)^('Main Backend Calculation'!AH378)-1)/'Main Backend Calculation'!$M$4)*(1+$M$4)</f>
        <v>5287307308.6688213</v>
      </c>
      <c r="AF378">
        <f t="shared" si="195"/>
        <v>1.8044625428142445E+21</v>
      </c>
      <c r="AH378">
        <f t="shared" si="168"/>
        <v>377</v>
      </c>
      <c r="AI378" s="60">
        <f t="shared" si="165"/>
        <v>1.8044625428195317E+21</v>
      </c>
      <c r="AK378">
        <v>576</v>
      </c>
      <c r="AM378" s="36" t="str">
        <f>IF('SIP CALCULATOR'!$E$6&gt;'Main Backend Calculation'!AM377,AM377+1,"")</f>
        <v/>
      </c>
      <c r="AN378" t="str">
        <f t="shared" si="172"/>
        <v/>
      </c>
      <c r="AO378" s="49" t="str">
        <f t="shared" si="169"/>
        <v/>
      </c>
      <c r="AP378" s="49" t="str">
        <f t="shared" si="170"/>
        <v/>
      </c>
      <c r="AQ378" s="66" t="str">
        <f>IF(AM378="","",('SIP CALCULATOR'!$E$7/12)*100)</f>
        <v/>
      </c>
      <c r="AR378" s="62" t="str">
        <f>IF(AM378="","",ROUND(IF(((AM378-1)/12)=0,'SIP CALCULATOR'!$E$4,IF(INT(((AM378-1)/12))-((AM378-1)/12)=0,AR377+('SIP CALCULATOR'!$E$5/100)*AR377,AR377)),2))</f>
        <v/>
      </c>
      <c r="AS378" t="e">
        <f t="shared" si="171"/>
        <v>#VALUE!</v>
      </c>
      <c r="AY378">
        <f t="shared" si="179"/>
        <v>371</v>
      </c>
      <c r="AZ378">
        <f t="shared" si="180"/>
        <v>0</v>
      </c>
      <c r="BA378">
        <f t="shared" si="193"/>
        <v>371</v>
      </c>
      <c r="BB378" s="110">
        <f t="shared" si="184"/>
        <v>-30339962611.289482</v>
      </c>
      <c r="BC378">
        <f>$BB$8*'SIP CALCULATOR'!$E$48/100</f>
        <v>13148944.405985834</v>
      </c>
      <c r="BD378" s="110">
        <f t="shared" si="185"/>
        <v>-252942596.29746222</v>
      </c>
      <c r="BF378" s="110">
        <f t="shared" si="182"/>
        <v>-25837370314.0886</v>
      </c>
      <c r="BG378" t="str">
        <f t="shared" si="183"/>
        <v>-</v>
      </c>
      <c r="BI378" t="str">
        <f t="shared" si="181"/>
        <v>-</v>
      </c>
      <c r="BL378">
        <f t="shared" si="173"/>
        <v>375</v>
      </c>
      <c r="BM378" s="110">
        <f t="shared" si="174"/>
        <v>326083300.61317962</v>
      </c>
      <c r="BO378">
        <f>('SIP CALCULATOR'!$D$32/12)/100</f>
        <v>5.0000000000000001E-3</v>
      </c>
      <c r="BP378">
        <f t="shared" si="175"/>
        <v>6114061.8864971176</v>
      </c>
      <c r="BQ378" s="110">
        <f t="shared" si="176"/>
        <v>332197362.49967676</v>
      </c>
    </row>
    <row r="379" spans="12:69" x14ac:dyDescent="0.3">
      <c r="L379">
        <v>684</v>
      </c>
      <c r="N379">
        <f t="shared" si="166"/>
        <v>378</v>
      </c>
      <c r="O379" s="48">
        <f t="shared" si="186"/>
        <v>9.0946324440889583E+20</v>
      </c>
      <c r="P379" s="3">
        <f t="shared" si="194"/>
        <v>6.1767339628394709E+19</v>
      </c>
      <c r="Q379">
        <f t="shared" si="167"/>
        <v>7.4120807554073598E+20</v>
      </c>
      <c r="AD379" s="50">
        <f>$M$2*(((1+'Main Backend Calculation'!$M$4)^('Main Backend Calculation'!AH379)-1)/'Main Backend Calculation'!$M$4)*(1+$M$4)</f>
        <v>5384517117.9022799</v>
      </c>
      <c r="AF379">
        <f t="shared" si="195"/>
        <v>1.8044625428142445E+21</v>
      </c>
      <c r="AH379">
        <f t="shared" si="168"/>
        <v>378</v>
      </c>
      <c r="AI379" s="60">
        <f t="shared" si="165"/>
        <v>1.8044625428196289E+21</v>
      </c>
      <c r="AK379">
        <v>588</v>
      </c>
      <c r="AM379" s="36" t="str">
        <f>IF('SIP CALCULATOR'!$E$6&gt;'Main Backend Calculation'!AM378,AM378+1,"")</f>
        <v/>
      </c>
      <c r="AN379" t="str">
        <f t="shared" si="172"/>
        <v/>
      </c>
      <c r="AO379" s="49" t="str">
        <f t="shared" si="169"/>
        <v/>
      </c>
      <c r="AP379" s="49" t="str">
        <f t="shared" si="170"/>
        <v/>
      </c>
      <c r="AQ379" s="66" t="str">
        <f>IF(AM379="","",('SIP CALCULATOR'!$E$7/12)*100)</f>
        <v/>
      </c>
      <c r="AR379" s="62" t="str">
        <f>IF(AM379="","",ROUND(IF(((AM379-1)/12)=0,'SIP CALCULATOR'!$E$4,IF(INT(((AM379-1)/12))-((AM379-1)/12)=0,AR378+('SIP CALCULATOR'!$E$5/100)*AR378,AR378)),2))</f>
        <v/>
      </c>
      <c r="AS379" t="e">
        <f t="shared" si="171"/>
        <v>#VALUE!</v>
      </c>
      <c r="AY379">
        <f t="shared" si="179"/>
        <v>372</v>
      </c>
      <c r="AZ379">
        <f t="shared" si="180"/>
        <v>0</v>
      </c>
      <c r="BA379">
        <f t="shared" si="193"/>
        <v>372</v>
      </c>
      <c r="BB379" s="110">
        <f t="shared" si="184"/>
        <v>-30606054151.992931</v>
      </c>
      <c r="BC379">
        <f>$BB$8*'SIP CALCULATOR'!$E$48/100</f>
        <v>13148944.405985834</v>
      </c>
      <c r="BD379" s="110">
        <f t="shared" si="185"/>
        <v>-255160025.80332431</v>
      </c>
      <c r="BF379" s="110">
        <f t="shared" si="182"/>
        <v>-26092530339.891926</v>
      </c>
      <c r="BG379" t="str">
        <f t="shared" si="183"/>
        <v>-</v>
      </c>
      <c r="BI379" t="str">
        <f t="shared" si="181"/>
        <v>-</v>
      </c>
      <c r="BL379">
        <f t="shared" si="173"/>
        <v>376</v>
      </c>
      <c r="BM379" s="110">
        <f t="shared" si="174"/>
        <v>332197362.49967676</v>
      </c>
      <c r="BO379">
        <f>('SIP CALCULATOR'!$D$32/12)/100</f>
        <v>5.0000000000000001E-3</v>
      </c>
      <c r="BP379">
        <f t="shared" si="175"/>
        <v>6245310.4149939241</v>
      </c>
      <c r="BQ379" s="110">
        <f t="shared" si="176"/>
        <v>338442672.91467071</v>
      </c>
    </row>
    <row r="380" spans="12:69" x14ac:dyDescent="0.3">
      <c r="L380">
        <v>696</v>
      </c>
      <c r="N380">
        <f t="shared" si="166"/>
        <v>379</v>
      </c>
      <c r="O380" s="48">
        <f t="shared" si="186"/>
        <v>9.8793400728682719E+20</v>
      </c>
      <c r="P380" s="3">
        <f t="shared" si="194"/>
        <v>6.1767339628394709E+19</v>
      </c>
      <c r="Q380">
        <f t="shared" si="167"/>
        <v>8.0297541516913069E+20</v>
      </c>
      <c r="AD380" s="50">
        <f>$M$2*(((1+'Main Backend Calculation'!$M$4)^('Main Backend Calculation'!AH380)-1)/'Main Backend Calculation'!$M$4)*(1+$M$4)</f>
        <v>5483512306.1465063</v>
      </c>
      <c r="AF380">
        <f t="shared" si="195"/>
        <v>1.8044625428142445E+21</v>
      </c>
      <c r="AH380">
        <f t="shared" si="168"/>
        <v>379</v>
      </c>
      <c r="AI380" s="60">
        <f t="shared" si="165"/>
        <v>1.804462542819728E+21</v>
      </c>
      <c r="AK380">
        <v>600</v>
      </c>
      <c r="AM380" s="36" t="str">
        <f>IF('SIP CALCULATOR'!$E$6&gt;'Main Backend Calculation'!AM379,AM379+1,"")</f>
        <v/>
      </c>
      <c r="AN380" t="str">
        <f t="shared" si="172"/>
        <v/>
      </c>
      <c r="AO380" s="49" t="str">
        <f t="shared" si="169"/>
        <v/>
      </c>
      <c r="AP380" s="49" t="str">
        <f t="shared" si="170"/>
        <v/>
      </c>
      <c r="AQ380" s="66" t="str">
        <f>IF(AM380="","",('SIP CALCULATOR'!$E$7/12)*100)</f>
        <v/>
      </c>
      <c r="AR380" s="62" t="str">
        <f>IF(AM380="","",ROUND(IF(((AM380-1)/12)=0,'SIP CALCULATOR'!$E$4,IF(INT(((AM380-1)/12))-((AM380-1)/12)=0,AR379+('SIP CALCULATOR'!$E$5/100)*AR379,AR379)),2))</f>
        <v/>
      </c>
      <c r="AS380" t="e">
        <f t="shared" si="171"/>
        <v>#VALUE!</v>
      </c>
      <c r="AY380">
        <f t="shared" si="179"/>
        <v>373</v>
      </c>
      <c r="AZ380">
        <f t="shared" si="180"/>
        <v>0</v>
      </c>
      <c r="BA380">
        <f t="shared" si="193"/>
        <v>373</v>
      </c>
      <c r="BB380" s="110">
        <f t="shared" si="184"/>
        <v>-30874363122.202244</v>
      </c>
      <c r="BC380">
        <f>$BB$8*'SIP CALCULATOR'!$E$48/100</f>
        <v>13148944.405985834</v>
      </c>
      <c r="BD380" s="110">
        <f t="shared" si="185"/>
        <v>-257395933.88840196</v>
      </c>
      <c r="BF380" s="110">
        <f t="shared" si="182"/>
        <v>-26349926273.780327</v>
      </c>
      <c r="BG380" t="str">
        <f t="shared" si="183"/>
        <v>-</v>
      </c>
      <c r="BI380" t="str">
        <f t="shared" si="181"/>
        <v>-</v>
      </c>
      <c r="BL380">
        <f t="shared" si="173"/>
        <v>377</v>
      </c>
      <c r="BM380" s="110">
        <f t="shared" si="174"/>
        <v>338442672.91467071</v>
      </c>
      <c r="BO380">
        <f>('SIP CALCULATOR'!$D$32/12)/100</f>
        <v>5.0000000000000001E-3</v>
      </c>
      <c r="BP380">
        <f t="shared" si="175"/>
        <v>6379644.3844415434</v>
      </c>
      <c r="BQ380" s="110">
        <f t="shared" si="176"/>
        <v>344822317.29911226</v>
      </c>
    </row>
    <row r="381" spans="12:69" x14ac:dyDescent="0.3">
      <c r="L381">
        <v>708</v>
      </c>
      <c r="N381">
        <f t="shared" si="166"/>
        <v>380</v>
      </c>
      <c r="O381" s="48">
        <f t="shared" si="186"/>
        <v>1.0678459832903269E+21</v>
      </c>
      <c r="P381" s="3">
        <f t="shared" si="194"/>
        <v>6.1767339628394709E+19</v>
      </c>
      <c r="Q381">
        <f t="shared" si="167"/>
        <v>8.647427547975254E+20</v>
      </c>
      <c r="AD381" s="50">
        <f>$M$2*(((1+'Main Backend Calculation'!$M$4)^('Main Backend Calculation'!AH381)-1)/'Main Backend Calculation'!$M$4)*(1+$M$4)</f>
        <v>5584325664.1068535</v>
      </c>
      <c r="AF381">
        <f t="shared" si="195"/>
        <v>1.8044625428142445E+21</v>
      </c>
      <c r="AH381">
        <f t="shared" si="168"/>
        <v>380</v>
      </c>
      <c r="AI381" s="60">
        <f t="shared" si="165"/>
        <v>1.804462542819829E+21</v>
      </c>
      <c r="AK381">
        <v>612</v>
      </c>
      <c r="AM381" s="36" t="str">
        <f>IF('SIP CALCULATOR'!$E$6&gt;'Main Backend Calculation'!AM380,AM380+1,"")</f>
        <v/>
      </c>
      <c r="AN381" t="str">
        <f t="shared" si="172"/>
        <v/>
      </c>
      <c r="AO381" s="49" t="str">
        <f t="shared" si="169"/>
        <v/>
      </c>
      <c r="AP381" s="49" t="str">
        <f t="shared" si="170"/>
        <v/>
      </c>
      <c r="AQ381" s="66" t="str">
        <f>IF(AM381="","",('SIP CALCULATOR'!$E$7/12)*100)</f>
        <v/>
      </c>
      <c r="AR381" s="62" t="str">
        <f>IF(AM381="","",ROUND(IF(((AM381-1)/12)=0,'SIP CALCULATOR'!$E$4,IF(INT(((AM381-1)/12))-((AM381-1)/12)=0,AR380+('SIP CALCULATOR'!$E$5/100)*AR380,AR380)),2))</f>
        <v/>
      </c>
      <c r="AS381" t="e">
        <f t="shared" si="171"/>
        <v>#VALUE!</v>
      </c>
      <c r="AY381">
        <f t="shared" si="179"/>
        <v>374</v>
      </c>
      <c r="AZ381">
        <f t="shared" si="180"/>
        <v>0</v>
      </c>
      <c r="BA381">
        <f t="shared" si="193"/>
        <v>374</v>
      </c>
      <c r="BB381" s="110">
        <f t="shared" si="184"/>
        <v>-31144908000.496632</v>
      </c>
      <c r="BC381">
        <f>$BB$8*'SIP CALCULATOR'!$E$48/100</f>
        <v>13148944.405985834</v>
      </c>
      <c r="BD381" s="110">
        <f t="shared" si="185"/>
        <v>-259650474.54085517</v>
      </c>
      <c r="BF381" s="110">
        <f t="shared" si="182"/>
        <v>-26609576748.321182</v>
      </c>
      <c r="BG381" t="str">
        <f t="shared" si="183"/>
        <v>-</v>
      </c>
      <c r="BI381" t="str">
        <f t="shared" si="181"/>
        <v>-</v>
      </c>
      <c r="BL381">
        <f t="shared" si="173"/>
        <v>378</v>
      </c>
      <c r="BM381" s="110">
        <f t="shared" si="174"/>
        <v>344822317.29911226</v>
      </c>
      <c r="BO381">
        <f>('SIP CALCULATOR'!$D$32/12)/100</f>
        <v>5.0000000000000001E-3</v>
      </c>
      <c r="BP381">
        <f t="shared" si="175"/>
        <v>6517141.7969532218</v>
      </c>
      <c r="BQ381" s="110">
        <f t="shared" si="176"/>
        <v>351339459.09606546</v>
      </c>
    </row>
    <row r="382" spans="12:69" x14ac:dyDescent="0.3">
      <c r="L382">
        <v>720</v>
      </c>
      <c r="N382">
        <f t="shared" si="166"/>
        <v>381</v>
      </c>
      <c r="O382" s="48">
        <f t="shared" si="186"/>
        <v>1.1492256420903543E+21</v>
      </c>
      <c r="P382" s="3">
        <f t="shared" si="194"/>
        <v>6.1767339628394709E+19</v>
      </c>
      <c r="Q382">
        <f t="shared" si="167"/>
        <v>9.2651009442592011E+20</v>
      </c>
      <c r="AD382" s="50">
        <f>$M$2*(((1+'Main Backend Calculation'!$M$4)^('Main Backend Calculation'!AH382)-1)/'Main Backend Calculation'!$M$4)*(1+$M$4)</f>
        <v>5686990584.730752</v>
      </c>
      <c r="AF382">
        <f t="shared" si="195"/>
        <v>1.8044625428142445E+21</v>
      </c>
      <c r="AH382">
        <f t="shared" si="168"/>
        <v>381</v>
      </c>
      <c r="AI382" s="60">
        <f t="shared" si="165"/>
        <v>1.8044625428199315E+21</v>
      </c>
      <c r="AK382">
        <v>624</v>
      </c>
      <c r="AM382" s="36" t="str">
        <f>IF('SIP CALCULATOR'!$E$6&gt;'Main Backend Calculation'!AM381,AM381+1,"")</f>
        <v/>
      </c>
      <c r="AN382" t="str">
        <f t="shared" si="172"/>
        <v/>
      </c>
      <c r="AO382" s="49" t="str">
        <f t="shared" si="169"/>
        <v/>
      </c>
      <c r="AP382" s="49" t="str">
        <f t="shared" si="170"/>
        <v/>
      </c>
      <c r="AQ382" s="66" t="str">
        <f>IF(AM382="","",('SIP CALCULATOR'!$E$7/12)*100)</f>
        <v/>
      </c>
      <c r="AR382" s="62" t="str">
        <f>IF(AM382="","",ROUND(IF(((AM382-1)/12)=0,'SIP CALCULATOR'!$E$4,IF(INT(((AM382-1)/12))-((AM382-1)/12)=0,AR381+('SIP CALCULATOR'!$E$5/100)*AR381,AR381)),2))</f>
        <v/>
      </c>
      <c r="AS382" t="e">
        <f t="shared" si="171"/>
        <v>#VALUE!</v>
      </c>
      <c r="AY382">
        <f t="shared" si="179"/>
        <v>375</v>
      </c>
      <c r="AZ382">
        <f t="shared" si="180"/>
        <v>0</v>
      </c>
      <c r="BA382">
        <f t="shared" si="193"/>
        <v>375</v>
      </c>
      <c r="BB382" s="110">
        <f t="shared" si="184"/>
        <v>-31417707419.443474</v>
      </c>
      <c r="BC382">
        <f>$BB$8*'SIP CALCULATOR'!$E$48/100</f>
        <v>13148944.405985834</v>
      </c>
      <c r="BD382" s="110">
        <f t="shared" si="185"/>
        <v>-261923803.03207886</v>
      </c>
      <c r="BF382" s="110">
        <f t="shared" si="182"/>
        <v>-26871500551.35326</v>
      </c>
      <c r="BG382" t="str">
        <f t="shared" si="183"/>
        <v>-</v>
      </c>
      <c r="BI382" t="str">
        <f t="shared" si="181"/>
        <v>-</v>
      </c>
      <c r="BL382">
        <f t="shared" si="173"/>
        <v>379</v>
      </c>
      <c r="BM382" s="110">
        <f t="shared" si="174"/>
        <v>351339459.09606546</v>
      </c>
      <c r="BO382">
        <f>('SIP CALCULATOR'!$D$32/12)/100</f>
        <v>5.0000000000000001E-3</v>
      </c>
      <c r="BP382">
        <f t="shared" si="175"/>
        <v>6657882.7498704409</v>
      </c>
      <c r="BQ382" s="110">
        <f t="shared" si="176"/>
        <v>357997341.84593588</v>
      </c>
    </row>
    <row r="383" spans="12:69" x14ac:dyDescent="0.3">
      <c r="N383">
        <f t="shared" si="166"/>
        <v>382</v>
      </c>
      <c r="O383" s="48">
        <f t="shared" si="186"/>
        <v>1.2320999395062868E+21</v>
      </c>
      <c r="P383" s="3">
        <f t="shared" si="194"/>
        <v>6.1767339628394709E+19</v>
      </c>
      <c r="Q383">
        <f t="shared" si="167"/>
        <v>9.8827743405431482E+20</v>
      </c>
      <c r="AD383" s="50">
        <f>$M$2*(((1+'Main Backend Calculation'!$M$4)^('Main Backend Calculation'!AH383)-1)/'Main Backend Calculation'!$M$4)*(1+$M$4)</f>
        <v>5791541074.2686253</v>
      </c>
      <c r="AF383">
        <f t="shared" si="195"/>
        <v>1.8044625428142445E+21</v>
      </c>
      <c r="AH383">
        <f t="shared" si="168"/>
        <v>382</v>
      </c>
      <c r="AI383" s="60">
        <f t="shared" si="165"/>
        <v>1.8044625428200361E+21</v>
      </c>
      <c r="AK383">
        <v>636</v>
      </c>
      <c r="AM383" s="36" t="str">
        <f>IF('SIP CALCULATOR'!$E$6&gt;'Main Backend Calculation'!AM382,AM382+1,"")</f>
        <v/>
      </c>
      <c r="AN383" t="str">
        <f t="shared" si="172"/>
        <v/>
      </c>
      <c r="AO383" s="49" t="str">
        <f t="shared" si="169"/>
        <v/>
      </c>
      <c r="AP383" s="49" t="str">
        <f t="shared" si="170"/>
        <v/>
      </c>
      <c r="AQ383" s="66" t="str">
        <f>IF(AM383="","",('SIP CALCULATOR'!$E$7/12)*100)</f>
        <v/>
      </c>
      <c r="AR383" s="62" t="str">
        <f>IF(AM383="","",ROUND(IF(((AM383-1)/12)=0,'SIP CALCULATOR'!$E$4,IF(INT(((AM383-1)/12))-((AM383-1)/12)=0,AR382+('SIP CALCULATOR'!$E$5/100)*AR382,AR382)),2))</f>
        <v/>
      </c>
      <c r="AS383" t="e">
        <f t="shared" si="171"/>
        <v>#VALUE!</v>
      </c>
      <c r="AY383">
        <f t="shared" si="179"/>
        <v>376</v>
      </c>
      <c r="AZ383">
        <f t="shared" si="180"/>
        <v>0</v>
      </c>
      <c r="BA383">
        <f t="shared" si="193"/>
        <v>376</v>
      </c>
      <c r="BB383" s="110">
        <f t="shared" si="184"/>
        <v>-31692780166.881538</v>
      </c>
      <c r="BC383">
        <f>$BB$8*'SIP CALCULATOR'!$E$48/100</f>
        <v>13148944.405985834</v>
      </c>
      <c r="BD383" s="110">
        <f t="shared" si="185"/>
        <v>-264216075.92739606</v>
      </c>
      <c r="BF383" s="110">
        <f t="shared" si="182"/>
        <v>-27135716627.280655</v>
      </c>
      <c r="BG383" t="str">
        <f t="shared" si="183"/>
        <v>-</v>
      </c>
      <c r="BI383" t="str">
        <f t="shared" si="181"/>
        <v>-</v>
      </c>
      <c r="BL383">
        <f t="shared" si="173"/>
        <v>380</v>
      </c>
      <c r="BM383" s="110">
        <f t="shared" si="174"/>
        <v>357997341.84593588</v>
      </c>
      <c r="BO383">
        <f>('SIP CALCULATOR'!$D$32/12)/100</f>
        <v>5.0000000000000001E-3</v>
      </c>
      <c r="BP383">
        <f t="shared" si="175"/>
        <v>6801949.495072782</v>
      </c>
      <c r="BQ383" s="110">
        <f t="shared" si="176"/>
        <v>364799291.34100866</v>
      </c>
    </row>
    <row r="384" spans="12:69" x14ac:dyDescent="0.3">
      <c r="N384">
        <f t="shared" si="166"/>
        <v>383</v>
      </c>
      <c r="O384" s="48">
        <f t="shared" si="186"/>
        <v>1.3164963264346393E+21</v>
      </c>
      <c r="P384" s="3">
        <f t="shared" si="194"/>
        <v>6.1767339628394709E+19</v>
      </c>
      <c r="Q384">
        <f t="shared" si="167"/>
        <v>1.0500447736827095E+21</v>
      </c>
      <c r="AD384" s="50">
        <f>$M$2*(((1+'Main Backend Calculation'!$M$4)^('Main Backend Calculation'!AH384)-1)/'Main Backend Calculation'!$M$4)*(1+$M$4)</f>
        <v>5898011763.5379715</v>
      </c>
      <c r="AF384">
        <f t="shared" si="195"/>
        <v>1.8044625428142445E+21</v>
      </c>
      <c r="AH384">
        <f t="shared" si="168"/>
        <v>383</v>
      </c>
      <c r="AI384" s="60">
        <f t="shared" si="165"/>
        <v>1.8044625428201425E+21</v>
      </c>
      <c r="AK384">
        <v>648</v>
      </c>
      <c r="AM384" s="36" t="str">
        <f>IF('SIP CALCULATOR'!$E$6&gt;'Main Backend Calculation'!AM383,AM383+1,"")</f>
        <v/>
      </c>
      <c r="AN384" t="str">
        <f t="shared" si="172"/>
        <v/>
      </c>
      <c r="AO384" s="49" t="str">
        <f t="shared" si="169"/>
        <v/>
      </c>
      <c r="AP384" s="49" t="str">
        <f t="shared" si="170"/>
        <v/>
      </c>
      <c r="AQ384" s="66" t="str">
        <f>IF(AM384="","",('SIP CALCULATOR'!$E$7/12)*100)</f>
        <v/>
      </c>
      <c r="AR384" s="62" t="str">
        <f>IF(AM384="","",ROUND(IF(((AM384-1)/12)=0,'SIP CALCULATOR'!$E$4,IF(INT(((AM384-1)/12))-((AM384-1)/12)=0,AR383+('SIP CALCULATOR'!$E$5/100)*AR383,AR383)),2))</f>
        <v/>
      </c>
      <c r="AS384" t="e">
        <f t="shared" si="171"/>
        <v>#VALUE!</v>
      </c>
      <c r="AY384">
        <f t="shared" si="179"/>
        <v>377</v>
      </c>
      <c r="AZ384">
        <f t="shared" si="180"/>
        <v>0</v>
      </c>
      <c r="BA384">
        <f t="shared" si="193"/>
        <v>377</v>
      </c>
      <c r="BB384" s="110">
        <f t="shared" si="184"/>
        <v>-31970145187.21492</v>
      </c>
      <c r="BC384">
        <f>$BB$8*'SIP CALCULATOR'!$E$48/100</f>
        <v>13148944.405985834</v>
      </c>
      <c r="BD384" s="110">
        <f t="shared" si="185"/>
        <v>-266527451.09684089</v>
      </c>
      <c r="BF384" s="110">
        <f t="shared" si="182"/>
        <v>-27402244078.377495</v>
      </c>
      <c r="BG384" t="str">
        <f t="shared" si="183"/>
        <v>-</v>
      </c>
      <c r="BI384" t="str">
        <f t="shared" si="181"/>
        <v>-</v>
      </c>
      <c r="BL384">
        <f t="shared" si="173"/>
        <v>381</v>
      </c>
      <c r="BM384" s="110">
        <f t="shared" si="174"/>
        <v>364799291.34100866</v>
      </c>
      <c r="BO384">
        <f>('SIP CALCULATOR'!$D$32/12)/100</f>
        <v>5.0000000000000001E-3</v>
      </c>
      <c r="BP384">
        <f t="shared" si="175"/>
        <v>6949426.500046215</v>
      </c>
      <c r="BQ384" s="110">
        <f t="shared" si="176"/>
        <v>371748717.84105486</v>
      </c>
    </row>
    <row r="385" spans="12:69" x14ac:dyDescent="0.3">
      <c r="N385">
        <f t="shared" si="166"/>
        <v>384</v>
      </c>
      <c r="O385" s="48">
        <f t="shared" si="186"/>
        <v>1.4024427579417722E+21</v>
      </c>
      <c r="P385" s="3">
        <f t="shared" si="194"/>
        <v>6.1767339628394709E+19</v>
      </c>
      <c r="Q385">
        <f t="shared" si="167"/>
        <v>1.1118121133111042E+21</v>
      </c>
      <c r="AD385" s="50">
        <f>$M$2*(((1+'Main Backend Calculation'!$M$4)^('Main Backend Calculation'!AH385)-1)/'Main Backend Calculation'!$M$4)*(1+$M$4)</f>
        <v>6006437919.3943071</v>
      </c>
      <c r="AF385">
        <f t="shared" si="195"/>
        <v>1.8044625428142445E+21</v>
      </c>
      <c r="AH385">
        <f t="shared" si="168"/>
        <v>384</v>
      </c>
      <c r="AI385" s="60">
        <f t="shared" si="165"/>
        <v>1.804462542820251E+21</v>
      </c>
      <c r="AK385">
        <v>660</v>
      </c>
      <c r="AM385" s="36" t="str">
        <f>IF('SIP CALCULATOR'!$E$6&gt;'Main Backend Calculation'!AM384,AM384+1,"")</f>
        <v/>
      </c>
      <c r="AN385" t="str">
        <f t="shared" si="172"/>
        <v/>
      </c>
      <c r="AO385" s="49" t="str">
        <f t="shared" si="169"/>
        <v/>
      </c>
      <c r="AP385" s="49" t="str">
        <f t="shared" si="170"/>
        <v/>
      </c>
      <c r="AQ385" s="66" t="str">
        <f>IF(AM385="","",('SIP CALCULATOR'!$E$7/12)*100)</f>
        <v/>
      </c>
      <c r="AR385" s="62" t="str">
        <f>IF(AM385="","",ROUND(IF(((AM385-1)/12)=0,'SIP CALCULATOR'!$E$4,IF(INT(((AM385-1)/12))-((AM385-1)/12)=0,AR384+('SIP CALCULATOR'!$E$5/100)*AR384,AR384)),2))</f>
        <v/>
      </c>
      <c r="AS385" t="e">
        <f t="shared" si="171"/>
        <v>#VALUE!</v>
      </c>
      <c r="AY385">
        <f t="shared" si="179"/>
        <v>378</v>
      </c>
      <c r="AZ385">
        <f t="shared" si="180"/>
        <v>0</v>
      </c>
      <c r="BA385">
        <f t="shared" si="193"/>
        <v>378</v>
      </c>
      <c r="BB385" s="110">
        <f t="shared" si="184"/>
        <v>-32249821582.717747</v>
      </c>
      <c r="BC385">
        <f>$BB$8*'SIP CALCULATOR'!$E$48/100</f>
        <v>13148944.405985834</v>
      </c>
      <c r="BD385" s="110">
        <f t="shared" si="185"/>
        <v>-268858087.72603112</v>
      </c>
      <c r="BF385" s="110">
        <f t="shared" si="182"/>
        <v>-27671102166.103527</v>
      </c>
      <c r="BG385" t="str">
        <f t="shared" si="183"/>
        <v>-</v>
      </c>
      <c r="BI385" t="str">
        <f t="shared" si="181"/>
        <v>-</v>
      </c>
      <c r="BL385">
        <f t="shared" si="173"/>
        <v>382</v>
      </c>
      <c r="BM385" s="110">
        <f t="shared" si="174"/>
        <v>371748717.84105486</v>
      </c>
      <c r="BO385">
        <f>('SIP CALCULATOR'!$D$32/12)/100</f>
        <v>5.0000000000000001E-3</v>
      </c>
      <c r="BP385">
        <f t="shared" si="175"/>
        <v>7100400.5107641481</v>
      </c>
      <c r="BQ385" s="110">
        <f t="shared" si="176"/>
        <v>378849118.35181898</v>
      </c>
    </row>
    <row r="386" spans="12:69" x14ac:dyDescent="0.3">
      <c r="N386">
        <f t="shared" si="166"/>
        <v>385</v>
      </c>
      <c r="O386" s="48">
        <f t="shared" si="186"/>
        <v>1.6135023817803859E+21</v>
      </c>
      <c r="P386" s="3">
        <f>$P$385+($P$385*$M$5)</f>
        <v>1.8530201888518413E+20</v>
      </c>
      <c r="Q386">
        <f t="shared" si="167"/>
        <v>1.2971141321962884E+21</v>
      </c>
      <c r="AD386" s="50">
        <f>$M$2*(((1+'Main Backend Calculation'!$M$4)^('Main Backend Calculation'!AH386)-1)/'Main Backend Calculation'!$M$4)*(1+$M$4)</f>
        <v>6116855456.412797</v>
      </c>
      <c r="AF386">
        <f>$AK$34*(((1+$M$4)^($AH$34)-1)/$AC$3)*(1+$AC$3)</f>
        <v>5.6386147701204944E+21</v>
      </c>
      <c r="AH386">
        <f t="shared" si="168"/>
        <v>385</v>
      </c>
      <c r="AI386" s="60">
        <f t="shared" si="165"/>
        <v>5.6386147701266108E+21</v>
      </c>
      <c r="AK386">
        <v>672</v>
      </c>
      <c r="AM386" s="36" t="str">
        <f>IF('SIP CALCULATOR'!$E$6&gt;'Main Backend Calculation'!AM385,AM385+1,"")</f>
        <v/>
      </c>
      <c r="AN386" t="str">
        <f t="shared" si="172"/>
        <v/>
      </c>
      <c r="AO386" s="49" t="str">
        <f t="shared" si="169"/>
        <v/>
      </c>
      <c r="AP386" s="49" t="str">
        <f t="shared" si="170"/>
        <v/>
      </c>
      <c r="AQ386" s="66" t="str">
        <f>IF(AM386="","",('SIP CALCULATOR'!$E$7/12)*100)</f>
        <v/>
      </c>
      <c r="AR386" s="62" t="str">
        <f>IF(AM386="","",ROUND(IF(((AM386-1)/12)=0,'SIP CALCULATOR'!$E$4,IF(INT(((AM386-1)/12))-((AM386-1)/12)=0,AR385+('SIP CALCULATOR'!$E$5/100)*AR385,AR385)),2))</f>
        <v/>
      </c>
      <c r="AS386" t="e">
        <f t="shared" si="171"/>
        <v>#VALUE!</v>
      </c>
      <c r="AY386">
        <f t="shared" si="179"/>
        <v>379</v>
      </c>
      <c r="AZ386">
        <f t="shared" si="180"/>
        <v>0</v>
      </c>
      <c r="BA386">
        <f t="shared" si="193"/>
        <v>379</v>
      </c>
      <c r="BB386" s="110">
        <f t="shared" si="184"/>
        <v>-32531828614.849766</v>
      </c>
      <c r="BC386">
        <f>$BB$8*'SIP CALCULATOR'!$E$48/100</f>
        <v>13148944.405985834</v>
      </c>
      <c r="BD386" s="110">
        <f t="shared" si="185"/>
        <v>-271208146.32713127</v>
      </c>
      <c r="BF386" s="110">
        <f t="shared" si="182"/>
        <v>-27942310312.430656</v>
      </c>
      <c r="BG386" t="str">
        <f t="shared" si="183"/>
        <v>-</v>
      </c>
      <c r="BI386" t="str">
        <f t="shared" si="181"/>
        <v>-</v>
      </c>
      <c r="BL386">
        <f t="shared" si="173"/>
        <v>383</v>
      </c>
      <c r="BM386" s="110">
        <f t="shared" si="174"/>
        <v>378849118.35181898</v>
      </c>
      <c r="BO386">
        <f>('SIP CALCULATOR'!$D$32/12)/100</f>
        <v>5.0000000000000001E-3</v>
      </c>
      <c r="BP386">
        <f t="shared" si="175"/>
        <v>7254960.6164373336</v>
      </c>
      <c r="BQ386" s="110">
        <f t="shared" si="176"/>
        <v>386104078.96825629</v>
      </c>
    </row>
    <row r="387" spans="12:69" x14ac:dyDescent="0.3">
      <c r="N387">
        <f t="shared" si="166"/>
        <v>386</v>
      </c>
      <c r="O387" s="48">
        <f t="shared" si="186"/>
        <v>1.8284383780282614E+21</v>
      </c>
      <c r="P387" s="3">
        <f t="shared" ref="P387:P397" si="196">$P$385+($P$385*$M$5)</f>
        <v>1.8530201888518413E+20</v>
      </c>
      <c r="Q387">
        <f t="shared" si="167"/>
        <v>1.4824161510814725E+21</v>
      </c>
      <c r="AD387" s="50">
        <f>$M$2*(((1+'Main Backend Calculation'!$M$4)^('Main Backend Calculation'!AH387)-1)/'Main Backend Calculation'!$M$4)*(1+$M$4)</f>
        <v>6229300948.7844362</v>
      </c>
      <c r="AF387">
        <f t="shared" ref="AF387:AF397" si="197">$AK$34*(((1+$M$4)^($AH$34)-1)/$AC$3)*(1+$AC$3)</f>
        <v>5.6386147701204944E+21</v>
      </c>
      <c r="AH387">
        <f t="shared" si="168"/>
        <v>386</v>
      </c>
      <c r="AI387" s="60">
        <f t="shared" ref="AI387:AI450" si="198">AD387+AF387</f>
        <v>5.638614770126724E+21</v>
      </c>
      <c r="AK387">
        <v>684</v>
      </c>
      <c r="AM387" s="36" t="str">
        <f>IF('SIP CALCULATOR'!$E$6&gt;'Main Backend Calculation'!AM386,AM386+1,"")</f>
        <v/>
      </c>
      <c r="AN387" t="str">
        <f t="shared" si="172"/>
        <v/>
      </c>
      <c r="AO387" s="49" t="str">
        <f t="shared" si="169"/>
        <v/>
      </c>
      <c r="AP387" s="49" t="str">
        <f t="shared" si="170"/>
        <v/>
      </c>
      <c r="AQ387" s="66" t="str">
        <f>IF(AM387="","",('SIP CALCULATOR'!$E$7/12)*100)</f>
        <v/>
      </c>
      <c r="AR387" s="62" t="str">
        <f>IF(AM387="","",ROUND(IF(((AM387-1)/12)=0,'SIP CALCULATOR'!$E$4,IF(INT(((AM387-1)/12))-((AM387-1)/12)=0,AR386+('SIP CALCULATOR'!$E$5/100)*AR386,AR386)),2))</f>
        <v/>
      </c>
      <c r="AS387" t="e">
        <f t="shared" si="171"/>
        <v>#VALUE!</v>
      </c>
      <c r="AY387">
        <f t="shared" si="179"/>
        <v>380</v>
      </c>
      <c r="AZ387">
        <f t="shared" si="180"/>
        <v>0</v>
      </c>
      <c r="BA387">
        <f t="shared" si="193"/>
        <v>380</v>
      </c>
      <c r="BB387" s="110">
        <f t="shared" si="184"/>
        <v>-32816185705.582886</v>
      </c>
      <c r="BC387">
        <f>$BB$8*'SIP CALCULATOR'!$E$48/100</f>
        <v>13148944.405985834</v>
      </c>
      <c r="BD387" s="110">
        <f t="shared" si="185"/>
        <v>-273577788.74990726</v>
      </c>
      <c r="BF387" s="110">
        <f t="shared" si="182"/>
        <v>-28215888101.180565</v>
      </c>
      <c r="BG387" t="str">
        <f t="shared" si="183"/>
        <v>-</v>
      </c>
      <c r="BI387" t="str">
        <f t="shared" si="181"/>
        <v>-</v>
      </c>
      <c r="BL387">
        <f t="shared" si="173"/>
        <v>384</v>
      </c>
      <c r="BM387" s="110">
        <f t="shared" si="174"/>
        <v>386104078.96825629</v>
      </c>
      <c r="BO387">
        <f>('SIP CALCULATOR'!$D$32/12)/100</f>
        <v>5.0000000000000001E-3</v>
      </c>
      <c r="BP387">
        <f t="shared" si="175"/>
        <v>7413198.3161905203</v>
      </c>
      <c r="BQ387" s="110">
        <f t="shared" si="176"/>
        <v>393517277.28444684</v>
      </c>
    </row>
    <row r="388" spans="12:69" x14ac:dyDescent="0.3">
      <c r="N388">
        <f t="shared" ref="N388:N451" si="199">N387+1</f>
        <v>387</v>
      </c>
      <c r="O388" s="48">
        <f t="shared" si="186"/>
        <v>2.0473219410843179E+21</v>
      </c>
      <c r="P388" s="3">
        <f t="shared" si="196"/>
        <v>1.8530201888518413E+20</v>
      </c>
      <c r="Q388">
        <f t="shared" ref="Q388:Q451" si="200">Q387+P388</f>
        <v>1.6677181699666566E+21</v>
      </c>
      <c r="AD388" s="50">
        <f>$M$2*(((1+'Main Backend Calculation'!$M$4)^('Main Backend Calculation'!AH388)-1)/'Main Backend Calculation'!$M$4)*(1+$M$4)</f>
        <v>6343811642.4307098</v>
      </c>
      <c r="AF388">
        <f t="shared" si="197"/>
        <v>5.6386147701204944E+21</v>
      </c>
      <c r="AH388">
        <f t="shared" ref="AH388:AH451" si="201">AH387+1</f>
        <v>387</v>
      </c>
      <c r="AI388" s="60">
        <f t="shared" si="198"/>
        <v>5.6386147701268383E+21</v>
      </c>
      <c r="AK388">
        <v>696</v>
      </c>
      <c r="AM388" s="36" t="str">
        <f>IF('SIP CALCULATOR'!$E$6&gt;'Main Backend Calculation'!AM387,AM387+1,"")</f>
        <v/>
      </c>
      <c r="AN388" t="str">
        <f t="shared" si="172"/>
        <v/>
      </c>
      <c r="AO388" s="49" t="str">
        <f t="shared" si="169"/>
        <v/>
      </c>
      <c r="AP388" s="49" t="str">
        <f t="shared" si="170"/>
        <v/>
      </c>
      <c r="AQ388" s="66" t="str">
        <f>IF(AM388="","",('SIP CALCULATOR'!$E$7/12)*100)</f>
        <v/>
      </c>
      <c r="AR388" s="62" t="str">
        <f>IF(AM388="","",ROUND(IF(((AM388-1)/12)=0,'SIP CALCULATOR'!$E$4,IF(INT(((AM388-1)/12))-((AM388-1)/12)=0,AR387+('SIP CALCULATOR'!$E$5/100)*AR387,AR387)),2))</f>
        <v/>
      </c>
      <c r="AS388" t="e">
        <f t="shared" si="171"/>
        <v>#VALUE!</v>
      </c>
      <c r="AY388">
        <f t="shared" si="179"/>
        <v>381</v>
      </c>
      <c r="AZ388">
        <f t="shared" si="180"/>
        <v>0</v>
      </c>
      <c r="BA388">
        <f t="shared" si="193"/>
        <v>381</v>
      </c>
      <c r="BB388" s="110">
        <f t="shared" si="184"/>
        <v>-33102912438.738781</v>
      </c>
      <c r="BC388">
        <f>$BB$8*'SIP CALCULATOR'!$E$48/100</f>
        <v>13148944.405985834</v>
      </c>
      <c r="BD388" s="110">
        <f t="shared" si="185"/>
        <v>-275967178.19287306</v>
      </c>
      <c r="BF388" s="110">
        <f t="shared" si="182"/>
        <v>-28491855279.37344</v>
      </c>
      <c r="BG388" t="str">
        <f t="shared" si="183"/>
        <v>-</v>
      </c>
      <c r="BI388" t="str">
        <f t="shared" si="181"/>
        <v>-</v>
      </c>
      <c r="BL388">
        <f t="shared" si="173"/>
        <v>385</v>
      </c>
      <c r="BM388" s="110">
        <f t="shared" si="174"/>
        <v>393517277.28444684</v>
      </c>
      <c r="BO388">
        <f>('SIP CALCULATOR'!$D$32/12)/100</f>
        <v>5.0000000000000001E-3</v>
      </c>
      <c r="BP388">
        <f t="shared" si="175"/>
        <v>7575207.5877256012</v>
      </c>
      <c r="BQ388" s="110">
        <f t="shared" si="176"/>
        <v>401092484.87217242</v>
      </c>
    </row>
    <row r="389" spans="12:69" x14ac:dyDescent="0.3">
      <c r="N389">
        <f t="shared" si="199"/>
        <v>388</v>
      </c>
      <c r="O389" s="48">
        <f t="shared" si="186"/>
        <v>2.270225572921129E+21</v>
      </c>
      <c r="P389" s="3">
        <f t="shared" si="196"/>
        <v>1.8530201888518413E+20</v>
      </c>
      <c r="Q389">
        <f t="shared" si="200"/>
        <v>1.8530201888518407E+21</v>
      </c>
      <c r="AD389" s="50">
        <f>$M$2*(((1+'Main Backend Calculation'!$M$4)^('Main Backend Calculation'!AH389)-1)/'Main Backend Calculation'!$M$4)*(1+$M$4)</f>
        <v>6460425467.3407564</v>
      </c>
      <c r="AF389">
        <f t="shared" si="197"/>
        <v>5.6386147701204944E+21</v>
      </c>
      <c r="AH389">
        <f t="shared" si="201"/>
        <v>388</v>
      </c>
      <c r="AI389" s="60">
        <f t="shared" si="198"/>
        <v>5.6386147701269547E+21</v>
      </c>
      <c r="AK389">
        <v>708</v>
      </c>
      <c r="AM389" s="36" t="str">
        <f>IF('SIP CALCULATOR'!$E$6&gt;'Main Backend Calculation'!AM388,AM388+1,"")</f>
        <v/>
      </c>
      <c r="AN389" t="str">
        <f t="shared" si="172"/>
        <v/>
      </c>
      <c r="AO389" s="49" t="str">
        <f t="shared" ref="AO389:AO452" si="202">IF(AM389="","",AN389*AQ389/100)</f>
        <v/>
      </c>
      <c r="AP389" s="49" t="str">
        <f t="shared" ref="AP389:AP452" si="203">IF(AM389="","",AN389+AO389)</f>
        <v/>
      </c>
      <c r="AQ389" s="66" t="str">
        <f>IF(AM389="","",('SIP CALCULATOR'!$E$7/12)*100)</f>
        <v/>
      </c>
      <c r="AR389" s="62" t="str">
        <f>IF(AM389="","",ROUND(IF(((AM389-1)/12)=0,'SIP CALCULATOR'!$E$4,IF(INT(((AM389-1)/12))-((AM389-1)/12)=0,AR388+('SIP CALCULATOR'!$E$5/100)*AR388,AR388)),2))</f>
        <v/>
      </c>
      <c r="AS389" t="e">
        <f t="shared" ref="AS389:AS452" si="204">AS388+AR389</f>
        <v>#VALUE!</v>
      </c>
      <c r="AY389">
        <f t="shared" si="179"/>
        <v>382</v>
      </c>
      <c r="AZ389">
        <f t="shared" si="180"/>
        <v>0</v>
      </c>
      <c r="BA389">
        <f t="shared" si="193"/>
        <v>382</v>
      </c>
      <c r="BB389" s="110">
        <f t="shared" si="184"/>
        <v>-33392028561.337643</v>
      </c>
      <c r="BC389">
        <f>$BB$8*'SIP CALCULATOR'!$E$48/100</f>
        <v>13148944.405985834</v>
      </c>
      <c r="BD389" s="110">
        <f t="shared" si="185"/>
        <v>-278376479.21453023</v>
      </c>
      <c r="BF389" s="110">
        <f t="shared" si="182"/>
        <v>-28770231758.587971</v>
      </c>
      <c r="BG389" t="str">
        <f t="shared" si="183"/>
        <v>-</v>
      </c>
      <c r="BI389" t="str">
        <f t="shared" si="181"/>
        <v>-</v>
      </c>
      <c r="BL389">
        <f t="shared" si="173"/>
        <v>386</v>
      </c>
      <c r="BM389" s="110">
        <f t="shared" si="174"/>
        <v>401092484.87217242</v>
      </c>
      <c r="BO389">
        <f>('SIP CALCULATOR'!$D$32/12)/100</f>
        <v>5.0000000000000001E-3</v>
      </c>
      <c r="BP389">
        <f t="shared" si="175"/>
        <v>7741084.9580329275</v>
      </c>
      <c r="BQ389" s="110">
        <f t="shared" si="176"/>
        <v>408833569.83020532</v>
      </c>
    </row>
    <row r="390" spans="12:69" x14ac:dyDescent="0.3">
      <c r="N390">
        <f t="shared" si="199"/>
        <v>389</v>
      </c>
      <c r="O390" s="48">
        <f t="shared" si="186"/>
        <v>2.4972231071001388E+21</v>
      </c>
      <c r="P390" s="3">
        <f t="shared" si="196"/>
        <v>1.8530201888518413E+20</v>
      </c>
      <c r="Q390">
        <f t="shared" si="200"/>
        <v>2.0383222077370249E+21</v>
      </c>
      <c r="AD390" s="50">
        <f>$M$2*(((1+'Main Backend Calculation'!$M$4)^('Main Backend Calculation'!AH390)-1)/'Main Backend Calculation'!$M$4)*(1+$M$4)</f>
        <v>6579181050.1351357</v>
      </c>
      <c r="AF390">
        <f t="shared" si="197"/>
        <v>5.6386147701204944E+21</v>
      </c>
      <c r="AH390">
        <f t="shared" si="201"/>
        <v>389</v>
      </c>
      <c r="AI390" s="60">
        <f t="shared" si="198"/>
        <v>5.6386147701270732E+21</v>
      </c>
      <c r="AK390">
        <v>720</v>
      </c>
      <c r="AM390" s="36" t="str">
        <f>IF('SIP CALCULATOR'!$E$6&gt;'Main Backend Calculation'!AM389,AM389+1,"")</f>
        <v/>
      </c>
      <c r="AN390" t="str">
        <f t="shared" ref="AN390:AN453" si="205">IF(AM389="","",AP389+AR390)</f>
        <v/>
      </c>
      <c r="AO390" s="49" t="str">
        <f t="shared" si="202"/>
        <v/>
      </c>
      <c r="AP390" s="49" t="str">
        <f t="shared" si="203"/>
        <v/>
      </c>
      <c r="AQ390" s="66" t="str">
        <f>IF(AM390="","",('SIP CALCULATOR'!$E$7/12)*100)</f>
        <v/>
      </c>
      <c r="AR390" s="62" t="str">
        <f>IF(AM390="","",ROUND(IF(((AM390-1)/12)=0,'SIP CALCULATOR'!$E$4,IF(INT(((AM390-1)/12))-((AM390-1)/12)=0,AR389+('SIP CALCULATOR'!$E$5/100)*AR389,AR389)),2))</f>
        <v/>
      </c>
      <c r="AS390" t="e">
        <f t="shared" si="204"/>
        <v>#VALUE!</v>
      </c>
      <c r="AY390">
        <f t="shared" si="179"/>
        <v>383</v>
      </c>
      <c r="AZ390">
        <f t="shared" si="180"/>
        <v>0</v>
      </c>
      <c r="BA390">
        <f t="shared" si="193"/>
        <v>383</v>
      </c>
      <c r="BB390" s="110">
        <f t="shared" si="184"/>
        <v>-33683553984.95816</v>
      </c>
      <c r="BC390">
        <f>$BB$8*'SIP CALCULATOR'!$E$48/100</f>
        <v>13148944.405985834</v>
      </c>
      <c r="BD390" s="110">
        <f t="shared" si="185"/>
        <v>-280805857.74470121</v>
      </c>
      <c r="BF390" s="110">
        <f t="shared" si="182"/>
        <v>-29051037616.332672</v>
      </c>
      <c r="BG390" t="str">
        <f t="shared" si="183"/>
        <v>-</v>
      </c>
      <c r="BI390" t="str">
        <f t="shared" si="181"/>
        <v>-</v>
      </c>
      <c r="BL390">
        <f t="shared" ref="BL390:BL453" si="206">BL389+1</f>
        <v>387</v>
      </c>
      <c r="BM390" s="110">
        <f t="shared" ref="BM390:BM453" si="207">BQ389</f>
        <v>408833569.83020532</v>
      </c>
      <c r="BO390">
        <f>('SIP CALCULATOR'!$D$32/12)/100</f>
        <v>5.0000000000000001E-3</v>
      </c>
      <c r="BP390">
        <f t="shared" ref="BP390:BP453" si="208">(BM390*BO390*BL390)/100</f>
        <v>7910929.5762144737</v>
      </c>
      <c r="BQ390" s="110">
        <f t="shared" ref="BQ390:BQ453" si="209">BM390+BP390</f>
        <v>416744499.40641981</v>
      </c>
    </row>
    <row r="391" spans="12:69" x14ac:dyDescent="0.3">
      <c r="N391">
        <f t="shared" si="199"/>
        <v>390</v>
      </c>
      <c r="O391" s="48">
        <f t="shared" si="186"/>
        <v>2.7283897332279468E+21</v>
      </c>
      <c r="P391" s="3">
        <f t="shared" si="196"/>
        <v>1.8530201888518413E+20</v>
      </c>
      <c r="Q391">
        <f t="shared" si="200"/>
        <v>2.223624226622209E+21</v>
      </c>
      <c r="AD391" s="50">
        <f>$M$2*(((1+'Main Backend Calculation'!$M$4)^('Main Backend Calculation'!AH391)-1)/'Main Backend Calculation'!$M$4)*(1+$M$4)</f>
        <v>6700117726.8603067</v>
      </c>
      <c r="AF391">
        <f t="shared" si="197"/>
        <v>5.6386147701204944E+21</v>
      </c>
      <c r="AH391">
        <f t="shared" si="201"/>
        <v>390</v>
      </c>
      <c r="AI391" s="60">
        <f t="shared" si="198"/>
        <v>5.6386147701271948E+21</v>
      </c>
      <c r="AM391" s="36" t="str">
        <f>IF('SIP CALCULATOR'!$E$6&gt;'Main Backend Calculation'!AM390,AM390+1,"")</f>
        <v/>
      </c>
      <c r="AN391" t="str">
        <f t="shared" si="205"/>
        <v/>
      </c>
      <c r="AO391" s="49" t="str">
        <f t="shared" si="202"/>
        <v/>
      </c>
      <c r="AP391" s="49" t="str">
        <f t="shared" si="203"/>
        <v/>
      </c>
      <c r="AQ391" s="66" t="str">
        <f>IF(AM391="","",('SIP CALCULATOR'!$E$7/12)*100)</f>
        <v/>
      </c>
      <c r="AR391" s="62" t="str">
        <f>IF(AM391="","",ROUND(IF(((AM391-1)/12)=0,'SIP CALCULATOR'!$E$4,IF(INT(((AM391-1)/12))-((AM391-1)/12)=0,AR390+('SIP CALCULATOR'!$E$5/100)*AR390,AR390)),2))</f>
        <v/>
      </c>
      <c r="AS391" t="e">
        <f t="shared" si="204"/>
        <v>#VALUE!</v>
      </c>
      <c r="AY391">
        <f t="shared" si="179"/>
        <v>384</v>
      </c>
      <c r="AZ391">
        <f t="shared" si="180"/>
        <v>0</v>
      </c>
      <c r="BA391">
        <f t="shared" si="193"/>
        <v>384</v>
      </c>
      <c r="BB391" s="110">
        <f t="shared" si="184"/>
        <v>-33977508787.108849</v>
      </c>
      <c r="BC391">
        <f>$BB$8*'SIP CALCULATOR'!$E$48/100</f>
        <v>13148944.405985834</v>
      </c>
      <c r="BD391" s="110">
        <f t="shared" si="185"/>
        <v>-283255481.09595698</v>
      </c>
      <c r="BF391" s="110">
        <f t="shared" si="182"/>
        <v>-29334293097.428631</v>
      </c>
      <c r="BG391" t="str">
        <f t="shared" si="183"/>
        <v>-</v>
      </c>
      <c r="BI391" t="str">
        <f t="shared" si="181"/>
        <v>-</v>
      </c>
      <c r="BL391">
        <f t="shared" si="206"/>
        <v>388</v>
      </c>
      <c r="BM391" s="110">
        <f t="shared" si="207"/>
        <v>416744499.40641981</v>
      </c>
      <c r="BO391">
        <f>('SIP CALCULATOR'!$D$32/12)/100</f>
        <v>5.0000000000000001E-3</v>
      </c>
      <c r="BP391">
        <f t="shared" si="208"/>
        <v>8084843.2884845445</v>
      </c>
      <c r="BQ391" s="110">
        <f t="shared" si="209"/>
        <v>424829342.69490439</v>
      </c>
    </row>
    <row r="392" spans="12:69" x14ac:dyDescent="0.3">
      <c r="N392">
        <f t="shared" si="199"/>
        <v>391</v>
      </c>
      <c r="O392" s="48">
        <f t="shared" si="186"/>
        <v>2.9638020218617641E+21</v>
      </c>
      <c r="P392" s="3">
        <f t="shared" si="196"/>
        <v>1.8530201888518413E+20</v>
      </c>
      <c r="Q392">
        <f t="shared" si="200"/>
        <v>2.4089262455073931E+21</v>
      </c>
      <c r="AD392" s="50">
        <f>$M$2*(((1+'Main Backend Calculation'!$M$4)^('Main Backend Calculation'!AH392)-1)/'Main Backend Calculation'!$M$4)*(1+$M$4)</f>
        <v>6823275556.018136</v>
      </c>
      <c r="AF392">
        <f t="shared" si="197"/>
        <v>5.6386147701204944E+21</v>
      </c>
      <c r="AH392">
        <f t="shared" si="201"/>
        <v>391</v>
      </c>
      <c r="AI392" s="60">
        <f t="shared" si="198"/>
        <v>5.6386147701273175E+21</v>
      </c>
      <c r="AM392" s="36" t="str">
        <f>IF('SIP CALCULATOR'!$E$6&gt;'Main Backend Calculation'!AM391,AM391+1,"")</f>
        <v/>
      </c>
      <c r="AN392" t="str">
        <f t="shared" si="205"/>
        <v/>
      </c>
      <c r="AO392" s="49" t="str">
        <f t="shared" si="202"/>
        <v/>
      </c>
      <c r="AP392" s="49" t="str">
        <f t="shared" si="203"/>
        <v/>
      </c>
      <c r="AQ392" s="66" t="str">
        <f>IF(AM392="","",('SIP CALCULATOR'!$E$7/12)*100)</f>
        <v/>
      </c>
      <c r="AR392" s="62" t="str">
        <f>IF(AM392="","",ROUND(IF(((AM392-1)/12)=0,'SIP CALCULATOR'!$E$4,IF(INT(((AM392-1)/12))-((AM392-1)/12)=0,AR391+('SIP CALCULATOR'!$E$5/100)*AR391,AR391)),2))</f>
        <v/>
      </c>
      <c r="AS392" t="e">
        <f t="shared" si="204"/>
        <v>#VALUE!</v>
      </c>
      <c r="AY392">
        <f t="shared" si="179"/>
        <v>385</v>
      </c>
      <c r="AZ392">
        <f t="shared" si="180"/>
        <v>0</v>
      </c>
      <c r="BA392">
        <f t="shared" si="193"/>
        <v>385</v>
      </c>
      <c r="BB392" s="110">
        <f t="shared" si="184"/>
        <v>-34273913212.610794</v>
      </c>
      <c r="BC392">
        <f>$BB$8*'SIP CALCULATOR'!$E$48/100</f>
        <v>13148944.405985834</v>
      </c>
      <c r="BD392" s="110">
        <f t="shared" si="185"/>
        <v>-285725517.97513986</v>
      </c>
      <c r="BF392" s="110">
        <f t="shared" si="182"/>
        <v>-29620018615.40377</v>
      </c>
      <c r="BG392" t="str">
        <f t="shared" si="183"/>
        <v>-</v>
      </c>
      <c r="BI392" t="str">
        <f t="shared" si="181"/>
        <v>-</v>
      </c>
      <c r="BL392">
        <f t="shared" si="206"/>
        <v>389</v>
      </c>
      <c r="BM392" s="110">
        <f t="shared" si="207"/>
        <v>424829342.69490439</v>
      </c>
      <c r="BO392">
        <f>('SIP CALCULATOR'!$D$32/12)/100</f>
        <v>5.0000000000000001E-3</v>
      </c>
      <c r="BP392">
        <f t="shared" si="208"/>
        <v>8262930.7154158903</v>
      </c>
      <c r="BQ392" s="110">
        <f t="shared" si="209"/>
        <v>433092273.41032028</v>
      </c>
    </row>
    <row r="393" spans="12:69" x14ac:dyDescent="0.3">
      <c r="N393">
        <f t="shared" si="199"/>
        <v>392</v>
      </c>
      <c r="O393" s="48">
        <f t="shared" si="186"/>
        <v>3.2035379498722866E+21</v>
      </c>
      <c r="P393" s="3">
        <f t="shared" si="196"/>
        <v>1.8530201888518413E+20</v>
      </c>
      <c r="Q393">
        <f t="shared" si="200"/>
        <v>2.5942282643925773E+21</v>
      </c>
      <c r="AD393" s="50">
        <f>$M$2*(((1+'Main Backend Calculation'!$M$4)^('Main Backend Calculation'!AH393)-1)/'Main Backend Calculation'!$M$4)*(1+$M$4)</f>
        <v>6948695331.8346853</v>
      </c>
      <c r="AF393">
        <f t="shared" si="197"/>
        <v>5.6386147701204944E+21</v>
      </c>
      <c r="AH393">
        <f t="shared" si="201"/>
        <v>392</v>
      </c>
      <c r="AI393" s="60">
        <f t="shared" si="198"/>
        <v>5.6386147701274433E+21</v>
      </c>
      <c r="AM393" s="36" t="str">
        <f>IF('SIP CALCULATOR'!$E$6&gt;'Main Backend Calculation'!AM392,AM392+1,"")</f>
        <v/>
      </c>
      <c r="AN393" t="str">
        <f t="shared" si="205"/>
        <v/>
      </c>
      <c r="AO393" s="49" t="str">
        <f t="shared" si="202"/>
        <v/>
      </c>
      <c r="AP393" s="49" t="str">
        <f t="shared" si="203"/>
        <v/>
      </c>
      <c r="AQ393" s="66" t="str">
        <f>IF(AM393="","",('SIP CALCULATOR'!$E$7/12)*100)</f>
        <v/>
      </c>
      <c r="AR393" s="62" t="str">
        <f>IF(AM393="","",ROUND(IF(((AM393-1)/12)=0,'SIP CALCULATOR'!$E$4,IF(INT(((AM393-1)/12))-((AM393-1)/12)=0,AR392+('SIP CALCULATOR'!$E$5/100)*AR392,AR392)),2))</f>
        <v/>
      </c>
      <c r="AS393" t="e">
        <f t="shared" si="204"/>
        <v>#VALUE!</v>
      </c>
      <c r="AY393">
        <f t="shared" ref="AY393:AY456" si="210">BA393</f>
        <v>386</v>
      </c>
      <c r="AZ393">
        <f t="shared" ref="AZ393:AZ456" si="211">IF(BB393&lt;0,0,BB393)</f>
        <v>0</v>
      </c>
      <c r="BA393">
        <f t="shared" si="193"/>
        <v>386</v>
      </c>
      <c r="BB393" s="110">
        <f t="shared" si="184"/>
        <v>-34572787674.99192</v>
      </c>
      <c r="BC393">
        <f>$BB$8*'SIP CALCULATOR'!$E$48/100</f>
        <v>13148944.405985834</v>
      </c>
      <c r="BD393" s="110">
        <f t="shared" si="185"/>
        <v>-288216138.49498254</v>
      </c>
      <c r="BF393" s="110">
        <f t="shared" si="182"/>
        <v>-29908234753.898754</v>
      </c>
      <c r="BG393" t="str">
        <f t="shared" si="183"/>
        <v>-</v>
      </c>
      <c r="BI393" t="str">
        <f t="shared" ref="BI393:BI456" si="212">IF(BD393&gt;0,BD393,"-")</f>
        <v>-</v>
      </c>
      <c r="BL393">
        <f t="shared" si="206"/>
        <v>390</v>
      </c>
      <c r="BM393" s="110">
        <f t="shared" si="207"/>
        <v>433092273.41032028</v>
      </c>
      <c r="BO393">
        <f>('SIP CALCULATOR'!$D$32/12)/100</f>
        <v>5.0000000000000001E-3</v>
      </c>
      <c r="BP393">
        <f t="shared" si="208"/>
        <v>8445299.3315012455</v>
      </c>
      <c r="BQ393" s="110">
        <f t="shared" si="209"/>
        <v>441537572.74182153</v>
      </c>
    </row>
    <row r="394" spans="12:69" x14ac:dyDescent="0.3">
      <c r="N394">
        <f t="shared" si="199"/>
        <v>393</v>
      </c>
      <c r="O394" s="48">
        <f t="shared" si="186"/>
        <v>3.4476769262723929E+21</v>
      </c>
      <c r="P394" s="3">
        <f t="shared" si="196"/>
        <v>1.8530201888518413E+20</v>
      </c>
      <c r="Q394">
        <f t="shared" si="200"/>
        <v>2.7795302832777614E+21</v>
      </c>
      <c r="AD394" s="50">
        <f>$M$2*(((1+'Main Backend Calculation'!$M$4)^('Main Backend Calculation'!AH394)-1)/'Main Backend Calculation'!$M$4)*(1+$M$4)</f>
        <v>7076418597.7726927</v>
      </c>
      <c r="AF394">
        <f t="shared" si="197"/>
        <v>5.6386147701204944E+21</v>
      </c>
      <c r="AH394">
        <f t="shared" si="201"/>
        <v>393</v>
      </c>
      <c r="AI394" s="60">
        <f t="shared" si="198"/>
        <v>5.6386147701275713E+21</v>
      </c>
      <c r="AM394" s="36" t="str">
        <f>IF('SIP CALCULATOR'!$E$6&gt;'Main Backend Calculation'!AM393,AM393+1,"")</f>
        <v/>
      </c>
      <c r="AN394" t="str">
        <f t="shared" si="205"/>
        <v/>
      </c>
      <c r="AO394" s="49" t="str">
        <f t="shared" si="202"/>
        <v/>
      </c>
      <c r="AP394" s="49" t="str">
        <f t="shared" si="203"/>
        <v/>
      </c>
      <c r="AQ394" s="66" t="str">
        <f>IF(AM394="","",('SIP CALCULATOR'!$E$7/12)*100)</f>
        <v/>
      </c>
      <c r="AR394" s="62" t="str">
        <f>IF(AM394="","",ROUND(IF(((AM394-1)/12)=0,'SIP CALCULATOR'!$E$4,IF(INT(((AM394-1)/12))-((AM394-1)/12)=0,AR393+('SIP CALCULATOR'!$E$5/100)*AR393,AR393)),2))</f>
        <v/>
      </c>
      <c r="AS394" t="e">
        <f t="shared" si="204"/>
        <v>#VALUE!</v>
      </c>
      <c r="AY394">
        <f t="shared" si="210"/>
        <v>387</v>
      </c>
      <c r="AZ394">
        <f t="shared" si="211"/>
        <v>0</v>
      </c>
      <c r="BA394">
        <f t="shared" si="193"/>
        <v>387</v>
      </c>
      <c r="BB394" s="110">
        <f t="shared" si="184"/>
        <v>-34874152757.892883</v>
      </c>
      <c r="BC394">
        <f>$BB$8*'SIP CALCULATOR'!$E$48/100</f>
        <v>13148944.405985834</v>
      </c>
      <c r="BD394" s="110">
        <f t="shared" si="185"/>
        <v>-290727514.18582392</v>
      </c>
      <c r="BF394" s="110">
        <f t="shared" ref="BF394:BF457" si="213">BF393+BD394</f>
        <v>-30198962268.084579</v>
      </c>
      <c r="BG394" t="str">
        <f t="shared" ref="BG394:BG457" si="214">IF(BB394&gt;0,BB394,"-")</f>
        <v>-</v>
      </c>
      <c r="BI394" t="str">
        <f t="shared" si="212"/>
        <v>-</v>
      </c>
      <c r="BL394">
        <f t="shared" si="206"/>
        <v>391</v>
      </c>
      <c r="BM394" s="110">
        <f t="shared" si="207"/>
        <v>441537572.74182153</v>
      </c>
      <c r="BO394">
        <f>('SIP CALCULATOR'!$D$32/12)/100</f>
        <v>5.0000000000000001E-3</v>
      </c>
      <c r="BP394">
        <f t="shared" si="208"/>
        <v>8632059.5471026096</v>
      </c>
      <c r="BQ394" s="110">
        <f t="shared" si="209"/>
        <v>450169632.28892416</v>
      </c>
    </row>
    <row r="395" spans="12:69" x14ac:dyDescent="0.3">
      <c r="L395">
        <v>348</v>
      </c>
      <c r="N395">
        <f t="shared" si="199"/>
        <v>394</v>
      </c>
      <c r="O395" s="48">
        <f t="shared" si="186"/>
        <v>3.6962998185202145E+21</v>
      </c>
      <c r="P395" s="3">
        <f t="shared" si="196"/>
        <v>1.8530201888518413E+20</v>
      </c>
      <c r="Q395">
        <f t="shared" si="200"/>
        <v>2.9648323021629455E+21</v>
      </c>
      <c r="AD395" s="50">
        <f>$M$2*(((1+'Main Backend Calculation'!$M$4)^('Main Backend Calculation'!AH395)-1)/'Main Backend Calculation'!$M$4)*(1+$M$4)</f>
        <v>7206487660.2922468</v>
      </c>
      <c r="AF395">
        <f t="shared" si="197"/>
        <v>5.6386147701204944E+21</v>
      </c>
      <c r="AH395">
        <f t="shared" si="201"/>
        <v>394</v>
      </c>
      <c r="AI395" s="60">
        <f t="shared" si="198"/>
        <v>5.6386147701277013E+21</v>
      </c>
      <c r="AM395" s="36" t="str">
        <f>IF('SIP CALCULATOR'!$E$6&gt;'Main Backend Calculation'!AM394,AM394+1,"")</f>
        <v/>
      </c>
      <c r="AN395" t="str">
        <f t="shared" si="205"/>
        <v/>
      </c>
      <c r="AO395" s="49" t="str">
        <f t="shared" si="202"/>
        <v/>
      </c>
      <c r="AP395" s="49" t="str">
        <f t="shared" si="203"/>
        <v/>
      </c>
      <c r="AQ395" s="66" t="str">
        <f>IF(AM395="","",('SIP CALCULATOR'!$E$7/12)*100)</f>
        <v/>
      </c>
      <c r="AR395" s="62" t="str">
        <f>IF(AM395="","",ROUND(IF(((AM395-1)/12)=0,'SIP CALCULATOR'!$E$4,IF(INT(((AM395-1)/12))-((AM395-1)/12)=0,AR394+('SIP CALCULATOR'!$E$5/100)*AR394,AR394)),2))</f>
        <v/>
      </c>
      <c r="AS395" t="e">
        <f t="shared" si="204"/>
        <v>#VALUE!</v>
      </c>
      <c r="AY395">
        <f t="shared" si="210"/>
        <v>388</v>
      </c>
      <c r="AZ395">
        <f t="shared" si="211"/>
        <v>0</v>
      </c>
      <c r="BA395">
        <f t="shared" si="193"/>
        <v>388</v>
      </c>
      <c r="BB395" s="110">
        <f t="shared" ref="BB395:BB458" si="215">(BB394-BC394)+BD394</f>
        <v>-35178029216.484688</v>
      </c>
      <c r="BC395">
        <f>$BB$8*'SIP CALCULATOR'!$E$48/100</f>
        <v>13148944.405985834</v>
      </c>
      <c r="BD395" s="110">
        <f t="shared" ref="BD395:BD458" si="216">(BB395-BC395)*$BE$8/100</f>
        <v>-293259818.00742227</v>
      </c>
      <c r="BF395" s="110">
        <f t="shared" si="213"/>
        <v>-30492222086.092003</v>
      </c>
      <c r="BG395" t="str">
        <f t="shared" si="214"/>
        <v>-</v>
      </c>
      <c r="BI395" t="str">
        <f t="shared" si="212"/>
        <v>-</v>
      </c>
      <c r="BL395">
        <f t="shared" si="206"/>
        <v>392</v>
      </c>
      <c r="BM395" s="110">
        <f t="shared" si="207"/>
        <v>450169632.28892416</v>
      </c>
      <c r="BO395">
        <f>('SIP CALCULATOR'!$D$32/12)/100</f>
        <v>5.0000000000000001E-3</v>
      </c>
      <c r="BP395">
        <f t="shared" si="208"/>
        <v>8823324.7928629145</v>
      </c>
      <c r="BQ395" s="110">
        <f t="shared" si="209"/>
        <v>458992957.08178705</v>
      </c>
    </row>
    <row r="396" spans="12:69" x14ac:dyDescent="0.3">
      <c r="L396">
        <v>360</v>
      </c>
      <c r="N396">
        <f t="shared" si="199"/>
        <v>395</v>
      </c>
      <c r="O396" s="48">
        <f t="shared" si="186"/>
        <v>3.9494889793052968E+21</v>
      </c>
      <c r="P396" s="3">
        <f t="shared" si="196"/>
        <v>1.8530201888518413E+20</v>
      </c>
      <c r="Q396">
        <f t="shared" si="200"/>
        <v>3.1501343210481296E+21</v>
      </c>
      <c r="AD396" s="50">
        <f>$M$2*(((1+'Main Backend Calculation'!$M$4)^('Main Backend Calculation'!AH396)-1)/'Main Backend Calculation'!$M$4)*(1+$M$4)</f>
        <v>7338945602.8641701</v>
      </c>
      <c r="AF396">
        <f t="shared" si="197"/>
        <v>5.6386147701204944E+21</v>
      </c>
      <c r="AH396">
        <f t="shared" si="201"/>
        <v>395</v>
      </c>
      <c r="AI396" s="60">
        <f t="shared" si="198"/>
        <v>5.6386147701278334E+21</v>
      </c>
      <c r="AM396" s="36" t="str">
        <f>IF('SIP CALCULATOR'!$E$6&gt;'Main Backend Calculation'!AM395,AM395+1,"")</f>
        <v/>
      </c>
      <c r="AN396" t="str">
        <f t="shared" si="205"/>
        <v/>
      </c>
      <c r="AO396" s="49" t="str">
        <f t="shared" si="202"/>
        <v/>
      </c>
      <c r="AP396" s="49" t="str">
        <f t="shared" si="203"/>
        <v/>
      </c>
      <c r="AQ396" s="66" t="str">
        <f>IF(AM396="","",('SIP CALCULATOR'!$E$7/12)*100)</f>
        <v/>
      </c>
      <c r="AR396" s="62" t="str">
        <f>IF(AM396="","",ROUND(IF(((AM396-1)/12)=0,'SIP CALCULATOR'!$E$4,IF(INT(((AM396-1)/12))-((AM396-1)/12)=0,AR395+('SIP CALCULATOR'!$E$5/100)*AR395,AR395)),2))</f>
        <v/>
      </c>
      <c r="AS396" t="e">
        <f t="shared" si="204"/>
        <v>#VALUE!</v>
      </c>
      <c r="AY396">
        <f t="shared" si="210"/>
        <v>389</v>
      </c>
      <c r="AZ396">
        <f t="shared" si="211"/>
        <v>0</v>
      </c>
      <c r="BA396">
        <f t="shared" si="193"/>
        <v>389</v>
      </c>
      <c r="BB396" s="110">
        <f t="shared" si="215"/>
        <v>-35484437978.898094</v>
      </c>
      <c r="BC396">
        <f>$BB$8*'SIP CALCULATOR'!$E$48/100</f>
        <v>13148944.405985834</v>
      </c>
      <c r="BD396" s="110">
        <f t="shared" si="216"/>
        <v>-295813224.36086732</v>
      </c>
      <c r="BF396" s="110">
        <f t="shared" si="213"/>
        <v>-30788035310.452869</v>
      </c>
      <c r="BG396" t="str">
        <f t="shared" si="214"/>
        <v>-</v>
      </c>
      <c r="BI396" t="str">
        <f t="shared" si="212"/>
        <v>-</v>
      </c>
      <c r="BL396">
        <f t="shared" si="206"/>
        <v>393</v>
      </c>
      <c r="BM396" s="110">
        <f t="shared" si="207"/>
        <v>458992957.08178705</v>
      </c>
      <c r="BO396">
        <f>('SIP CALCULATOR'!$D$32/12)/100</f>
        <v>5.0000000000000001E-3</v>
      </c>
      <c r="BP396">
        <f t="shared" si="208"/>
        <v>9019211.6066571157</v>
      </c>
      <c r="BQ396" s="110">
        <f t="shared" si="209"/>
        <v>468012168.68844414</v>
      </c>
    </row>
    <row r="397" spans="12:69" x14ac:dyDescent="0.3">
      <c r="L397">
        <v>372</v>
      </c>
      <c r="N397">
        <f t="shared" si="199"/>
        <v>396</v>
      </c>
      <c r="O397" s="48">
        <f t="shared" si="186"/>
        <v>4.2073282738267205E+21</v>
      </c>
      <c r="P397" s="3">
        <f t="shared" si="196"/>
        <v>1.8530201888518413E+20</v>
      </c>
      <c r="Q397">
        <f t="shared" si="200"/>
        <v>3.3354363399333138E+21</v>
      </c>
      <c r="AD397" s="50">
        <f>$M$2*(((1+'Main Backend Calculation'!$M$4)^('Main Backend Calculation'!AH397)-1)/'Main Backend Calculation'!$M$4)*(1+$M$4)</f>
        <v>7473836300.2408047</v>
      </c>
      <c r="AF397">
        <f t="shared" si="197"/>
        <v>5.6386147701204944E+21</v>
      </c>
      <c r="AH397">
        <f t="shared" si="201"/>
        <v>396</v>
      </c>
      <c r="AI397" s="60">
        <f t="shared" si="198"/>
        <v>5.6386147701279687E+21</v>
      </c>
      <c r="AM397" s="36" t="str">
        <f>IF('SIP CALCULATOR'!$E$6&gt;'Main Backend Calculation'!AM396,AM396+1,"")</f>
        <v/>
      </c>
      <c r="AN397" t="str">
        <f t="shared" si="205"/>
        <v/>
      </c>
      <c r="AO397" s="49" t="str">
        <f t="shared" si="202"/>
        <v/>
      </c>
      <c r="AP397" s="49" t="str">
        <f t="shared" si="203"/>
        <v/>
      </c>
      <c r="AQ397" s="66" t="str">
        <f>IF(AM397="","",('SIP CALCULATOR'!$E$7/12)*100)</f>
        <v/>
      </c>
      <c r="AR397" s="62" t="str">
        <f>IF(AM397="","",ROUND(IF(((AM397-1)/12)=0,'SIP CALCULATOR'!$E$4,IF(INT(((AM397-1)/12))-((AM397-1)/12)=0,AR396+('SIP CALCULATOR'!$E$5/100)*AR396,AR396)),2))</f>
        <v/>
      </c>
      <c r="AS397" t="e">
        <f t="shared" si="204"/>
        <v>#VALUE!</v>
      </c>
      <c r="AY397">
        <f t="shared" si="210"/>
        <v>390</v>
      </c>
      <c r="AZ397">
        <f t="shared" si="211"/>
        <v>0</v>
      </c>
      <c r="BA397">
        <f t="shared" si="193"/>
        <v>390</v>
      </c>
      <c r="BB397" s="110">
        <f t="shared" si="215"/>
        <v>-35793400147.664948</v>
      </c>
      <c r="BC397">
        <f>$BB$8*'SIP CALCULATOR'!$E$48/100</f>
        <v>13148944.405985834</v>
      </c>
      <c r="BD397" s="110">
        <f t="shared" si="216"/>
        <v>-298387909.10059106</v>
      </c>
      <c r="BF397" s="110">
        <f t="shared" si="213"/>
        <v>-31086423219.553459</v>
      </c>
      <c r="BG397" t="str">
        <f t="shared" si="214"/>
        <v>-</v>
      </c>
      <c r="BI397" t="str">
        <f t="shared" si="212"/>
        <v>-</v>
      </c>
      <c r="BL397">
        <f t="shared" si="206"/>
        <v>394</v>
      </c>
      <c r="BM397" s="110">
        <f t="shared" si="207"/>
        <v>468012168.68844414</v>
      </c>
      <c r="BO397">
        <f>('SIP CALCULATOR'!$D$32/12)/100</f>
        <v>5.0000000000000001E-3</v>
      </c>
      <c r="BP397">
        <f t="shared" si="208"/>
        <v>9219839.7231623493</v>
      </c>
      <c r="BQ397" s="110">
        <f t="shared" si="209"/>
        <v>477232008.41160649</v>
      </c>
    </row>
    <row r="398" spans="12:69" x14ac:dyDescent="0.3">
      <c r="L398">
        <v>384</v>
      </c>
      <c r="N398">
        <f t="shared" si="199"/>
        <v>397</v>
      </c>
      <c r="O398" s="48">
        <f t="shared" si="186"/>
        <v>4.8405071453425878E+21</v>
      </c>
      <c r="P398" s="3">
        <f>$P$397+($P$397*$M$5)</f>
        <v>5.5590605665555238E+20</v>
      </c>
      <c r="Q398">
        <f t="shared" si="200"/>
        <v>3.8913423965888661E+21</v>
      </c>
      <c r="AD398" s="50">
        <f>$M$2*(((1+'Main Backend Calculation'!$M$4)^('Main Backend Calculation'!AH398)-1)/'Main Backend Calculation'!$M$4)*(1+$M$4)</f>
        <v>7611204432.9888592</v>
      </c>
      <c r="AF398">
        <f>$AK$35*(((1+$M$4)^($AH$35)-1)/$AC$3)*(1+$AC$3)</f>
        <v>1.7603935464862744E+22</v>
      </c>
      <c r="AH398">
        <f t="shared" si="201"/>
        <v>397</v>
      </c>
      <c r="AI398" s="60">
        <f t="shared" si="198"/>
        <v>1.7603935464870354E+22</v>
      </c>
      <c r="AM398" s="36" t="str">
        <f>IF('SIP CALCULATOR'!$E$6&gt;'Main Backend Calculation'!AM397,AM397+1,"")</f>
        <v/>
      </c>
      <c r="AN398" t="str">
        <f t="shared" si="205"/>
        <v/>
      </c>
      <c r="AO398" s="49" t="str">
        <f t="shared" si="202"/>
        <v/>
      </c>
      <c r="AP398" s="49" t="str">
        <f t="shared" si="203"/>
        <v/>
      </c>
      <c r="AQ398" s="66" t="str">
        <f>IF(AM398="","",('SIP CALCULATOR'!$E$7/12)*100)</f>
        <v/>
      </c>
      <c r="AR398" s="62" t="str">
        <f>IF(AM398="","",ROUND(IF(((AM398-1)/12)=0,'SIP CALCULATOR'!$E$4,IF(INT(((AM398-1)/12))-((AM398-1)/12)=0,AR397+('SIP CALCULATOR'!$E$5/100)*AR397,AR397)),2))</f>
        <v/>
      </c>
      <c r="AS398" t="e">
        <f t="shared" si="204"/>
        <v>#VALUE!</v>
      </c>
      <c r="AY398">
        <f t="shared" si="210"/>
        <v>391</v>
      </c>
      <c r="AZ398">
        <f t="shared" si="211"/>
        <v>0</v>
      </c>
      <c r="BA398">
        <f t="shared" si="193"/>
        <v>391</v>
      </c>
      <c r="BB398" s="110">
        <f t="shared" si="215"/>
        <v>-36104937001.171524</v>
      </c>
      <c r="BC398">
        <f>$BB$8*'SIP CALCULATOR'!$E$48/100</f>
        <v>13148944.405985834</v>
      </c>
      <c r="BD398" s="110">
        <f t="shared" si="216"/>
        <v>-300984049.54647923</v>
      </c>
      <c r="BF398" s="110">
        <f t="shared" si="213"/>
        <v>-31387407269.099937</v>
      </c>
      <c r="BG398" t="str">
        <f t="shared" si="214"/>
        <v>-</v>
      </c>
      <c r="BI398" t="str">
        <f t="shared" si="212"/>
        <v>-</v>
      </c>
      <c r="BL398">
        <f t="shared" si="206"/>
        <v>395</v>
      </c>
      <c r="BM398" s="110">
        <f t="shared" si="207"/>
        <v>477232008.41160649</v>
      </c>
      <c r="BO398">
        <f>('SIP CALCULATOR'!$D$32/12)/100</f>
        <v>5.0000000000000001E-3</v>
      </c>
      <c r="BP398">
        <f t="shared" si="208"/>
        <v>9425332.1661292277</v>
      </c>
      <c r="BQ398" s="110">
        <f t="shared" si="209"/>
        <v>486657340.57773572</v>
      </c>
    </row>
    <row r="399" spans="12:69" x14ac:dyDescent="0.3">
      <c r="L399">
        <v>396</v>
      </c>
      <c r="N399">
        <f t="shared" si="199"/>
        <v>398</v>
      </c>
      <c r="O399" s="48">
        <f t="shared" ref="O399:O462" si="217">(O398+(O398*$M$4)+P399)</f>
        <v>5.4853151340862405E+21</v>
      </c>
      <c r="P399" s="3">
        <f t="shared" ref="P399:P409" si="218">$P$397+($P$397*$M$5)</f>
        <v>5.5590605665555238E+20</v>
      </c>
      <c r="Q399">
        <f t="shared" si="200"/>
        <v>4.4472484532444185E+21</v>
      </c>
      <c r="AD399" s="50">
        <f>$M$2*(((1+'Main Backend Calculation'!$M$4)^('Main Backend Calculation'!AH399)-1)/'Main Backend Calculation'!$M$4)*(1+$M$4)</f>
        <v>7751095502.2892132</v>
      </c>
      <c r="AF399">
        <f t="shared" ref="AF399:AF409" si="219">$AK$35*(((1+$M$4)^($AH$35)-1)/$AC$3)*(1+$AC$3)</f>
        <v>1.7603935464862744E+22</v>
      </c>
      <c r="AH399">
        <f t="shared" si="201"/>
        <v>398</v>
      </c>
      <c r="AI399" s="60">
        <f t="shared" si="198"/>
        <v>1.7603935464870495E+22</v>
      </c>
      <c r="AM399" s="36" t="str">
        <f>IF('SIP CALCULATOR'!$E$6&gt;'Main Backend Calculation'!AM398,AM398+1,"")</f>
        <v/>
      </c>
      <c r="AN399" t="str">
        <f t="shared" si="205"/>
        <v/>
      </c>
      <c r="AO399" s="49" t="str">
        <f t="shared" si="202"/>
        <v/>
      </c>
      <c r="AP399" s="49" t="str">
        <f t="shared" si="203"/>
        <v/>
      </c>
      <c r="AQ399" s="66" t="str">
        <f>IF(AM399="","",('SIP CALCULATOR'!$E$7/12)*100)</f>
        <v/>
      </c>
      <c r="AR399" s="62" t="str">
        <f>IF(AM399="","",ROUND(IF(((AM399-1)/12)=0,'SIP CALCULATOR'!$E$4,IF(INT(((AM399-1)/12))-((AM399-1)/12)=0,AR398+('SIP CALCULATOR'!$E$5/100)*AR398,AR398)),2))</f>
        <v/>
      </c>
      <c r="AS399" t="e">
        <f t="shared" si="204"/>
        <v>#VALUE!</v>
      </c>
      <c r="AY399">
        <f t="shared" si="210"/>
        <v>392</v>
      </c>
      <c r="AZ399">
        <f t="shared" si="211"/>
        <v>0</v>
      </c>
      <c r="BA399">
        <f t="shared" si="193"/>
        <v>392</v>
      </c>
      <c r="BB399" s="110">
        <f t="shared" si="215"/>
        <v>-36419069995.123985</v>
      </c>
      <c r="BC399">
        <f>$BB$8*'SIP CALCULATOR'!$E$48/100</f>
        <v>13148944.405985834</v>
      </c>
      <c r="BD399" s="110">
        <f t="shared" si="216"/>
        <v>-303601824.49608308</v>
      </c>
      <c r="BF399" s="110">
        <f t="shared" si="213"/>
        <v>-31691009093.59602</v>
      </c>
      <c r="BG399" t="str">
        <f t="shared" si="214"/>
        <v>-</v>
      </c>
      <c r="BI399" t="str">
        <f t="shared" si="212"/>
        <v>-</v>
      </c>
      <c r="BL399">
        <f t="shared" si="206"/>
        <v>396</v>
      </c>
      <c r="BM399" s="110">
        <f t="shared" si="207"/>
        <v>486657340.57773572</v>
      </c>
      <c r="BO399">
        <f>('SIP CALCULATOR'!$D$32/12)/100</f>
        <v>5.0000000000000001E-3</v>
      </c>
      <c r="BP399">
        <f t="shared" si="208"/>
        <v>9635815.3434391674</v>
      </c>
      <c r="BQ399" s="110">
        <f t="shared" si="209"/>
        <v>496293155.92117488</v>
      </c>
    </row>
    <row r="400" spans="12:69" x14ac:dyDescent="0.3">
      <c r="L400">
        <v>408</v>
      </c>
      <c r="N400">
        <f t="shared" si="199"/>
        <v>399</v>
      </c>
      <c r="O400" s="48">
        <f t="shared" si="217"/>
        <v>6.1419658232544373E+21</v>
      </c>
      <c r="P400" s="3">
        <f t="shared" si="218"/>
        <v>5.5590605665555238E+20</v>
      </c>
      <c r="Q400">
        <f t="shared" si="200"/>
        <v>5.0031545098999714E+21</v>
      </c>
      <c r="AD400" s="50">
        <f>$M$2*(((1+'Main Backend Calculation'!$M$4)^('Main Backend Calculation'!AH400)-1)/'Main Backend Calculation'!$M$4)*(1+$M$4)</f>
        <v>7893555845.0084944</v>
      </c>
      <c r="AF400">
        <f t="shared" si="219"/>
        <v>1.7603935464862744E+22</v>
      </c>
      <c r="AH400">
        <f t="shared" si="201"/>
        <v>399</v>
      </c>
      <c r="AI400" s="60">
        <f t="shared" si="198"/>
        <v>1.7603935464870637E+22</v>
      </c>
      <c r="AM400" s="36" t="str">
        <f>IF('SIP CALCULATOR'!$E$6&gt;'Main Backend Calculation'!AM399,AM399+1,"")</f>
        <v/>
      </c>
      <c r="AN400" t="str">
        <f t="shared" si="205"/>
        <v/>
      </c>
      <c r="AO400" s="49" t="str">
        <f t="shared" si="202"/>
        <v/>
      </c>
      <c r="AP400" s="49" t="str">
        <f t="shared" si="203"/>
        <v/>
      </c>
      <c r="AQ400" s="66" t="str">
        <f>IF(AM400="","",('SIP CALCULATOR'!$E$7/12)*100)</f>
        <v/>
      </c>
      <c r="AR400" s="62" t="str">
        <f>IF(AM400="","",ROUND(IF(((AM400-1)/12)=0,'SIP CALCULATOR'!$E$4,IF(INT(((AM400-1)/12))-((AM400-1)/12)=0,AR399+('SIP CALCULATOR'!$E$5/100)*AR399,AR399)),2))</f>
        <v/>
      </c>
      <c r="AS400" t="e">
        <f t="shared" si="204"/>
        <v>#VALUE!</v>
      </c>
      <c r="AY400">
        <f t="shared" si="210"/>
        <v>393</v>
      </c>
      <c r="AZ400">
        <f t="shared" si="211"/>
        <v>0</v>
      </c>
      <c r="BA400">
        <f t="shared" si="193"/>
        <v>393</v>
      </c>
      <c r="BB400" s="110">
        <f t="shared" si="215"/>
        <v>-36735820764.026054</v>
      </c>
      <c r="BC400">
        <f>$BB$8*'SIP CALCULATOR'!$E$48/100</f>
        <v>13148944.405985834</v>
      </c>
      <c r="BD400" s="110">
        <f t="shared" si="216"/>
        <v>-306241414.23693365</v>
      </c>
      <c r="BF400" s="110">
        <f t="shared" si="213"/>
        <v>-31997250507.832954</v>
      </c>
      <c r="BG400" t="str">
        <f t="shared" si="214"/>
        <v>-</v>
      </c>
      <c r="BI400" t="str">
        <f t="shared" si="212"/>
        <v>-</v>
      </c>
      <c r="BL400">
        <f t="shared" si="206"/>
        <v>397</v>
      </c>
      <c r="BM400" s="110">
        <f t="shared" si="207"/>
        <v>496293155.92117488</v>
      </c>
      <c r="BO400">
        <f>('SIP CALCULATOR'!$D$32/12)/100</f>
        <v>5.0000000000000001E-3</v>
      </c>
      <c r="BP400">
        <f t="shared" si="208"/>
        <v>9851419.1450353209</v>
      </c>
      <c r="BQ400" s="110">
        <f t="shared" si="209"/>
        <v>506144575.06621021</v>
      </c>
    </row>
    <row r="401" spans="12:69" x14ac:dyDescent="0.3">
      <c r="L401">
        <v>420</v>
      </c>
      <c r="N401">
        <f t="shared" si="199"/>
        <v>400</v>
      </c>
      <c r="O401" s="48">
        <f t="shared" si="217"/>
        <v>6.8106767187648981E+21</v>
      </c>
      <c r="P401" s="3">
        <f t="shared" si="218"/>
        <v>5.5590605665555238E+20</v>
      </c>
      <c r="Q401">
        <f t="shared" si="200"/>
        <v>5.5590605665555238E+21</v>
      </c>
      <c r="AD401" s="50">
        <f>$M$2*(((1+'Main Backend Calculation'!$M$4)^('Main Backend Calculation'!AH401)-1)/'Main Backend Calculation'!$M$4)*(1+$M$4)</f>
        <v>8038632649.0475111</v>
      </c>
      <c r="AF401">
        <f t="shared" si="219"/>
        <v>1.7603935464862744E+22</v>
      </c>
      <c r="AH401">
        <f t="shared" si="201"/>
        <v>400</v>
      </c>
      <c r="AI401" s="60">
        <f t="shared" si="198"/>
        <v>1.7603935464870782E+22</v>
      </c>
      <c r="AM401" s="36" t="str">
        <f>IF('SIP CALCULATOR'!$E$6&gt;'Main Backend Calculation'!AM400,AM400+1,"")</f>
        <v/>
      </c>
      <c r="AN401" t="str">
        <f t="shared" si="205"/>
        <v/>
      </c>
      <c r="AO401" s="49" t="str">
        <f t="shared" si="202"/>
        <v/>
      </c>
      <c r="AP401" s="49" t="str">
        <f t="shared" si="203"/>
        <v/>
      </c>
      <c r="AQ401" s="66" t="str">
        <f>IF(AM401="","",('SIP CALCULATOR'!$E$7/12)*100)</f>
        <v/>
      </c>
      <c r="AR401" s="62" t="str">
        <f>IF(AM401="","",ROUND(IF(((AM401-1)/12)=0,'SIP CALCULATOR'!$E$4,IF(INT(((AM401-1)/12))-((AM401-1)/12)=0,AR400+('SIP CALCULATOR'!$E$5/100)*AR400,AR400)),2))</f>
        <v/>
      </c>
      <c r="AS401" t="e">
        <f t="shared" si="204"/>
        <v>#VALUE!</v>
      </c>
      <c r="AY401">
        <f t="shared" si="210"/>
        <v>394</v>
      </c>
      <c r="AZ401">
        <f t="shared" si="211"/>
        <v>0</v>
      </c>
      <c r="BA401">
        <f t="shared" si="193"/>
        <v>394</v>
      </c>
      <c r="BB401" s="110">
        <f t="shared" si="215"/>
        <v>-37055211122.668968</v>
      </c>
      <c r="BC401">
        <f>$BB$8*'SIP CALCULATOR'!$E$48/100</f>
        <v>13148944.405985834</v>
      </c>
      <c r="BD401" s="110">
        <f t="shared" si="216"/>
        <v>-308903000.55895793</v>
      </c>
      <c r="BF401" s="110">
        <f t="shared" si="213"/>
        <v>-32306153508.391911</v>
      </c>
      <c r="BG401" t="str">
        <f t="shared" si="214"/>
        <v>-</v>
      </c>
      <c r="BI401" t="str">
        <f t="shared" si="212"/>
        <v>-</v>
      </c>
      <c r="BL401">
        <f t="shared" si="206"/>
        <v>398</v>
      </c>
      <c r="BM401" s="110">
        <f t="shared" si="207"/>
        <v>506144575.06621021</v>
      </c>
      <c r="BO401">
        <f>('SIP CALCULATOR'!$D$32/12)/100</f>
        <v>5.0000000000000001E-3</v>
      </c>
      <c r="BP401">
        <f t="shared" si="208"/>
        <v>10072277.043817583</v>
      </c>
      <c r="BQ401" s="110">
        <f t="shared" si="209"/>
        <v>516216852.11002779</v>
      </c>
    </row>
    <row r="402" spans="12:69" x14ac:dyDescent="0.3">
      <c r="L402">
        <v>432</v>
      </c>
      <c r="N402">
        <f t="shared" si="199"/>
        <v>401</v>
      </c>
      <c r="O402" s="48">
        <f t="shared" si="217"/>
        <v>7.4916693213019552E+21</v>
      </c>
      <c r="P402" s="3">
        <f t="shared" si="218"/>
        <v>5.5590605665555238E+20</v>
      </c>
      <c r="Q402">
        <f t="shared" si="200"/>
        <v>6.1149666232110762E+21</v>
      </c>
      <c r="AD402" s="50">
        <f>$M$2*(((1+'Main Backend Calculation'!$M$4)^('Main Backend Calculation'!AH402)-1)/'Main Backend Calculation'!$M$4)*(1+$M$4)</f>
        <v>8186373968.971529</v>
      </c>
      <c r="AF402">
        <f t="shared" si="219"/>
        <v>1.7603935464862744E+22</v>
      </c>
      <c r="AH402">
        <f t="shared" si="201"/>
        <v>401</v>
      </c>
      <c r="AI402" s="60">
        <f t="shared" si="198"/>
        <v>1.7603935464870931E+22</v>
      </c>
      <c r="AM402" s="36" t="str">
        <f>IF('SIP CALCULATOR'!$E$6&gt;'Main Backend Calculation'!AM401,AM401+1,"")</f>
        <v/>
      </c>
      <c r="AN402" t="str">
        <f t="shared" si="205"/>
        <v/>
      </c>
      <c r="AO402" s="49" t="str">
        <f t="shared" si="202"/>
        <v/>
      </c>
      <c r="AP402" s="49" t="str">
        <f t="shared" si="203"/>
        <v/>
      </c>
      <c r="AQ402" s="66" t="str">
        <f>IF(AM402="","",('SIP CALCULATOR'!$E$7/12)*100)</f>
        <v/>
      </c>
      <c r="AR402" s="62" t="str">
        <f>IF(AM402="","",ROUND(IF(((AM402-1)/12)=0,'SIP CALCULATOR'!$E$4,IF(INT(((AM402-1)/12))-((AM402-1)/12)=0,AR401+('SIP CALCULATOR'!$E$5/100)*AR401,AR401)),2))</f>
        <v/>
      </c>
      <c r="AS402" t="e">
        <f t="shared" si="204"/>
        <v>#VALUE!</v>
      </c>
      <c r="AY402">
        <f t="shared" si="210"/>
        <v>395</v>
      </c>
      <c r="AZ402">
        <f t="shared" si="211"/>
        <v>0</v>
      </c>
      <c r="BA402">
        <f t="shared" si="193"/>
        <v>395</v>
      </c>
      <c r="BB402" s="110">
        <f t="shared" si="215"/>
        <v>-37377263067.633911</v>
      </c>
      <c r="BC402">
        <f>$BB$8*'SIP CALCULATOR'!$E$48/100</f>
        <v>13148944.405985834</v>
      </c>
      <c r="BD402" s="110">
        <f t="shared" si="216"/>
        <v>-311586766.76699913</v>
      </c>
      <c r="BF402" s="110">
        <f t="shared" si="213"/>
        <v>-32617740275.158909</v>
      </c>
      <c r="BG402" t="str">
        <f t="shared" si="214"/>
        <v>-</v>
      </c>
      <c r="BI402" t="str">
        <f t="shared" si="212"/>
        <v>-</v>
      </c>
      <c r="BL402">
        <f t="shared" si="206"/>
        <v>399</v>
      </c>
      <c r="BM402" s="110">
        <f t="shared" si="207"/>
        <v>516216852.11002779</v>
      </c>
      <c r="BO402">
        <f>('SIP CALCULATOR'!$D$32/12)/100</f>
        <v>5.0000000000000001E-3</v>
      </c>
      <c r="BP402">
        <f t="shared" si="208"/>
        <v>10298526.199595055</v>
      </c>
      <c r="BQ402" s="110">
        <f t="shared" si="209"/>
        <v>526515378.30962282</v>
      </c>
    </row>
    <row r="403" spans="12:69" x14ac:dyDescent="0.3">
      <c r="L403">
        <v>444</v>
      </c>
      <c r="N403">
        <f t="shared" si="199"/>
        <v>402</v>
      </c>
      <c r="O403" s="48">
        <f t="shared" si="217"/>
        <v>8.1851691996854071E+21</v>
      </c>
      <c r="P403" s="3">
        <f t="shared" si="218"/>
        <v>5.5590605665555238E+20</v>
      </c>
      <c r="Q403">
        <f t="shared" si="200"/>
        <v>6.6708726798666286E+21</v>
      </c>
      <c r="AD403" s="50">
        <f>$M$2*(((1+'Main Backend Calculation'!$M$4)^('Main Backend Calculation'!AH403)-1)/'Main Backend Calculation'!$M$4)*(1+$M$4)</f>
        <v>8336828741.9276628</v>
      </c>
      <c r="AF403">
        <f t="shared" si="219"/>
        <v>1.7603935464862744E+22</v>
      </c>
      <c r="AH403">
        <f t="shared" si="201"/>
        <v>402</v>
      </c>
      <c r="AI403" s="60">
        <f t="shared" si="198"/>
        <v>1.760393546487108E+22</v>
      </c>
      <c r="AM403" s="36" t="str">
        <f>IF('SIP CALCULATOR'!$E$6&gt;'Main Backend Calculation'!AM402,AM402+1,"")</f>
        <v/>
      </c>
      <c r="AN403" t="str">
        <f t="shared" si="205"/>
        <v/>
      </c>
      <c r="AO403" s="49" t="str">
        <f t="shared" si="202"/>
        <v/>
      </c>
      <c r="AP403" s="49" t="str">
        <f t="shared" si="203"/>
        <v/>
      </c>
      <c r="AQ403" s="66" t="str">
        <f>IF(AM403="","",('SIP CALCULATOR'!$E$7/12)*100)</f>
        <v/>
      </c>
      <c r="AR403" s="62" t="str">
        <f>IF(AM403="","",ROUND(IF(((AM403-1)/12)=0,'SIP CALCULATOR'!$E$4,IF(INT(((AM403-1)/12))-((AM403-1)/12)=0,AR402+('SIP CALCULATOR'!$E$5/100)*AR402,AR402)),2))</f>
        <v/>
      </c>
      <c r="AS403" t="e">
        <f t="shared" si="204"/>
        <v>#VALUE!</v>
      </c>
      <c r="AY403">
        <f t="shared" si="210"/>
        <v>396</v>
      </c>
      <c r="AZ403">
        <f t="shared" si="211"/>
        <v>0</v>
      </c>
      <c r="BA403">
        <f t="shared" si="193"/>
        <v>396</v>
      </c>
      <c r="BB403" s="110">
        <f t="shared" si="215"/>
        <v>-37701998778.806892</v>
      </c>
      <c r="BC403">
        <f>$BB$8*'SIP CALCULATOR'!$E$48/100</f>
        <v>13148944.405985834</v>
      </c>
      <c r="BD403" s="110">
        <f t="shared" si="216"/>
        <v>-314292897.69344062</v>
      </c>
      <c r="BF403" s="110">
        <f t="shared" si="213"/>
        <v>-32932033172.852348</v>
      </c>
      <c r="BG403" t="str">
        <f t="shared" si="214"/>
        <v>-</v>
      </c>
      <c r="BI403" t="str">
        <f t="shared" si="212"/>
        <v>-</v>
      </c>
      <c r="BL403">
        <f t="shared" si="206"/>
        <v>400</v>
      </c>
      <c r="BM403" s="110">
        <f t="shared" si="207"/>
        <v>526515378.30962282</v>
      </c>
      <c r="BO403">
        <f>('SIP CALCULATOR'!$D$32/12)/100</f>
        <v>5.0000000000000001E-3</v>
      </c>
      <c r="BP403">
        <f t="shared" si="208"/>
        <v>10530307.566192457</v>
      </c>
      <c r="BQ403" s="110">
        <f t="shared" si="209"/>
        <v>537045685.87581527</v>
      </c>
    </row>
    <row r="404" spans="12:69" x14ac:dyDescent="0.3">
      <c r="L404">
        <v>456</v>
      </c>
      <c r="N404">
        <f t="shared" si="199"/>
        <v>403</v>
      </c>
      <c r="O404" s="48">
        <f t="shared" si="217"/>
        <v>8.8914060655868867E+21</v>
      </c>
      <c r="P404" s="3">
        <f t="shared" si="218"/>
        <v>5.5590605665555238E+20</v>
      </c>
      <c r="Q404">
        <f t="shared" si="200"/>
        <v>7.226778736522181E+21</v>
      </c>
      <c r="AD404" s="50">
        <f>$M$2*(((1+'Main Backend Calculation'!$M$4)^('Main Backend Calculation'!AH404)-1)/'Main Backend Calculation'!$M$4)*(1+$M$4)</f>
        <v>8490046803.8545666</v>
      </c>
      <c r="AF404">
        <f t="shared" si="219"/>
        <v>1.7603935464862744E+22</v>
      </c>
      <c r="AH404">
        <f t="shared" si="201"/>
        <v>403</v>
      </c>
      <c r="AI404" s="60">
        <f t="shared" si="198"/>
        <v>1.7603935464871233E+22</v>
      </c>
      <c r="AM404" s="36" t="str">
        <f>IF('SIP CALCULATOR'!$E$6&gt;'Main Backend Calculation'!AM403,AM403+1,"")</f>
        <v/>
      </c>
      <c r="AN404" t="str">
        <f t="shared" si="205"/>
        <v/>
      </c>
      <c r="AO404" s="49" t="str">
        <f t="shared" si="202"/>
        <v/>
      </c>
      <c r="AP404" s="49" t="str">
        <f t="shared" si="203"/>
        <v/>
      </c>
      <c r="AQ404" s="66" t="str">
        <f>IF(AM404="","",('SIP CALCULATOR'!$E$7/12)*100)</f>
        <v/>
      </c>
      <c r="AR404" s="62" t="str">
        <f>IF(AM404="","",ROUND(IF(((AM404-1)/12)=0,'SIP CALCULATOR'!$E$4,IF(INT(((AM404-1)/12))-((AM404-1)/12)=0,AR403+('SIP CALCULATOR'!$E$5/100)*AR403,AR403)),2))</f>
        <v/>
      </c>
      <c r="AS404" t="e">
        <f t="shared" si="204"/>
        <v>#VALUE!</v>
      </c>
      <c r="AY404">
        <f t="shared" si="210"/>
        <v>397</v>
      </c>
      <c r="AZ404">
        <f t="shared" si="211"/>
        <v>0</v>
      </c>
      <c r="BA404">
        <f t="shared" si="193"/>
        <v>397</v>
      </c>
      <c r="BB404" s="110">
        <f t="shared" si="215"/>
        <v>-38029440620.906319</v>
      </c>
      <c r="BC404">
        <f>$BB$8*'SIP CALCULATOR'!$E$48/100</f>
        <v>13148944.405985834</v>
      </c>
      <c r="BD404" s="110">
        <f t="shared" si="216"/>
        <v>-317021579.71093583</v>
      </c>
      <c r="BF404" s="110">
        <f t="shared" si="213"/>
        <v>-33249054752.563286</v>
      </c>
      <c r="BG404" t="str">
        <f t="shared" si="214"/>
        <v>-</v>
      </c>
      <c r="BI404" t="str">
        <f t="shared" si="212"/>
        <v>-</v>
      </c>
      <c r="BL404">
        <f t="shared" si="206"/>
        <v>401</v>
      </c>
      <c r="BM404" s="110">
        <f t="shared" si="207"/>
        <v>537045685.87581527</v>
      </c>
      <c r="BO404">
        <f>('SIP CALCULATOR'!$D$32/12)/100</f>
        <v>5.0000000000000001E-3</v>
      </c>
      <c r="BP404">
        <f t="shared" si="208"/>
        <v>10767766.001810096</v>
      </c>
      <c r="BQ404" s="110">
        <f t="shared" si="209"/>
        <v>547813451.87762535</v>
      </c>
    </row>
    <row r="405" spans="12:69" x14ac:dyDescent="0.3">
      <c r="L405">
        <v>468</v>
      </c>
      <c r="N405">
        <f t="shared" si="199"/>
        <v>404</v>
      </c>
      <c r="O405" s="48">
        <f t="shared" si="217"/>
        <v>9.6106138496184835E+21</v>
      </c>
      <c r="P405" s="3">
        <f t="shared" si="218"/>
        <v>5.5590605665555238E+20</v>
      </c>
      <c r="Q405">
        <f t="shared" si="200"/>
        <v>7.7826847931777333E+21</v>
      </c>
      <c r="AD405" s="50">
        <f>$M$2*(((1+'Main Backend Calculation'!$M$4)^('Main Backend Calculation'!AH405)-1)/'Main Backend Calculation'!$M$4)*(1+$M$4)</f>
        <v>8646078905.9898815</v>
      </c>
      <c r="AF405">
        <f t="shared" si="219"/>
        <v>1.7603935464862744E+22</v>
      </c>
      <c r="AH405">
        <f t="shared" si="201"/>
        <v>404</v>
      </c>
      <c r="AI405" s="60">
        <f t="shared" si="198"/>
        <v>1.760393546487139E+22</v>
      </c>
      <c r="AM405" s="36" t="str">
        <f>IF('SIP CALCULATOR'!$E$6&gt;'Main Backend Calculation'!AM404,AM404+1,"")</f>
        <v/>
      </c>
      <c r="AN405" t="str">
        <f t="shared" si="205"/>
        <v/>
      </c>
      <c r="AO405" s="49" t="str">
        <f t="shared" si="202"/>
        <v/>
      </c>
      <c r="AP405" s="49" t="str">
        <f t="shared" si="203"/>
        <v/>
      </c>
      <c r="AQ405" s="66" t="str">
        <f>IF(AM405="","",('SIP CALCULATOR'!$E$7/12)*100)</f>
        <v/>
      </c>
      <c r="AR405" s="62" t="str">
        <f>IF(AM405="","",ROUND(IF(((AM405-1)/12)=0,'SIP CALCULATOR'!$E$4,IF(INT(((AM405-1)/12))-((AM405-1)/12)=0,AR404+('SIP CALCULATOR'!$E$5/100)*AR404,AR404)),2))</f>
        <v/>
      </c>
      <c r="AS405" t="e">
        <f t="shared" si="204"/>
        <v>#VALUE!</v>
      </c>
      <c r="AY405">
        <f t="shared" si="210"/>
        <v>398</v>
      </c>
      <c r="AZ405">
        <f t="shared" si="211"/>
        <v>0</v>
      </c>
      <c r="BA405">
        <f t="shared" si="193"/>
        <v>398</v>
      </c>
      <c r="BB405" s="110">
        <f t="shared" si="215"/>
        <v>-38359611145.023239</v>
      </c>
      <c r="BC405">
        <f>$BB$8*'SIP CALCULATOR'!$E$48/100</f>
        <v>13148944.405985834</v>
      </c>
      <c r="BD405" s="110">
        <f t="shared" si="216"/>
        <v>-319773000.74524355</v>
      </c>
      <c r="BF405" s="110">
        <f t="shared" si="213"/>
        <v>-33568827753.308529</v>
      </c>
      <c r="BG405" t="str">
        <f t="shared" si="214"/>
        <v>-</v>
      </c>
      <c r="BI405" t="str">
        <f t="shared" si="212"/>
        <v>-</v>
      </c>
      <c r="BL405">
        <f t="shared" si="206"/>
        <v>402</v>
      </c>
      <c r="BM405" s="110">
        <f t="shared" si="207"/>
        <v>547813451.87762535</v>
      </c>
      <c r="BO405">
        <f>('SIP CALCULATOR'!$D$32/12)/100</f>
        <v>5.0000000000000001E-3</v>
      </c>
      <c r="BP405">
        <f t="shared" si="208"/>
        <v>11011050.38274027</v>
      </c>
      <c r="BQ405" s="110">
        <f t="shared" si="209"/>
        <v>558824502.26036561</v>
      </c>
    </row>
    <row r="406" spans="12:69" x14ac:dyDescent="0.3">
      <c r="L406">
        <v>480</v>
      </c>
      <c r="N406">
        <f t="shared" si="199"/>
        <v>405</v>
      </c>
      <c r="O406" s="48">
        <f t="shared" si="217"/>
        <v>1.0343030778818833E+22</v>
      </c>
      <c r="P406" s="3">
        <f t="shared" si="218"/>
        <v>5.5590605665555238E+20</v>
      </c>
      <c r="Q406">
        <f t="shared" si="200"/>
        <v>8.3385908498332857E+21</v>
      </c>
      <c r="AD406" s="50">
        <f>$M$2*(((1+'Main Backend Calculation'!$M$4)^('Main Backend Calculation'!AH406)-1)/'Main Backend Calculation'!$M$4)*(1+$M$4)</f>
        <v>8804976731.6808262</v>
      </c>
      <c r="AF406">
        <f t="shared" si="219"/>
        <v>1.7603935464862744E+22</v>
      </c>
      <c r="AH406">
        <f t="shared" si="201"/>
        <v>405</v>
      </c>
      <c r="AI406" s="60">
        <f t="shared" si="198"/>
        <v>1.760393546487155E+22</v>
      </c>
      <c r="AM406" s="36" t="str">
        <f>IF('SIP CALCULATOR'!$E$6&gt;'Main Backend Calculation'!AM405,AM405+1,"")</f>
        <v/>
      </c>
      <c r="AN406" t="str">
        <f t="shared" si="205"/>
        <v/>
      </c>
      <c r="AO406" s="49" t="str">
        <f t="shared" si="202"/>
        <v/>
      </c>
      <c r="AP406" s="49" t="str">
        <f t="shared" si="203"/>
        <v/>
      </c>
      <c r="AQ406" s="66" t="str">
        <f>IF(AM406="","",('SIP CALCULATOR'!$E$7/12)*100)</f>
        <v/>
      </c>
      <c r="AR406" s="62" t="str">
        <f>IF(AM406="","",ROUND(IF(((AM406-1)/12)=0,'SIP CALCULATOR'!$E$4,IF(INT(((AM406-1)/12))-((AM406-1)/12)=0,AR405+('SIP CALCULATOR'!$E$5/100)*AR405,AR405)),2))</f>
        <v/>
      </c>
      <c r="AS406" t="e">
        <f t="shared" si="204"/>
        <v>#VALUE!</v>
      </c>
      <c r="AY406">
        <f t="shared" si="210"/>
        <v>399</v>
      </c>
      <c r="AZ406">
        <f t="shared" si="211"/>
        <v>0</v>
      </c>
      <c r="BA406">
        <f t="shared" si="193"/>
        <v>399</v>
      </c>
      <c r="BB406" s="110">
        <f t="shared" si="215"/>
        <v>-38692533090.174469</v>
      </c>
      <c r="BC406">
        <f>$BB$8*'SIP CALCULATOR'!$E$48/100</f>
        <v>13148944.405985834</v>
      </c>
      <c r="BD406" s="110">
        <f t="shared" si="216"/>
        <v>-322547350.28817046</v>
      </c>
      <c r="BF406" s="110">
        <f t="shared" si="213"/>
        <v>-33891375103.596699</v>
      </c>
      <c r="BG406" t="str">
        <f t="shared" si="214"/>
        <v>-</v>
      </c>
      <c r="BI406" t="str">
        <f t="shared" si="212"/>
        <v>-</v>
      </c>
      <c r="BL406">
        <f t="shared" si="206"/>
        <v>403</v>
      </c>
      <c r="BM406" s="110">
        <f t="shared" si="207"/>
        <v>558824502.26036561</v>
      </c>
      <c r="BO406">
        <f>('SIP CALCULATOR'!$D$32/12)/100</f>
        <v>5.0000000000000001E-3</v>
      </c>
      <c r="BP406">
        <f t="shared" si="208"/>
        <v>11260313.720546367</v>
      </c>
      <c r="BQ406" s="110">
        <f t="shared" si="209"/>
        <v>570084815.98091197</v>
      </c>
    </row>
    <row r="407" spans="12:69" x14ac:dyDescent="0.3">
      <c r="L407">
        <v>492</v>
      </c>
      <c r="N407">
        <f t="shared" si="199"/>
        <v>406</v>
      </c>
      <c r="O407" s="48">
        <f t="shared" si="217"/>
        <v>1.1088899455562329E+22</v>
      </c>
      <c r="P407" s="3">
        <f t="shared" si="218"/>
        <v>5.5590605665555238E+20</v>
      </c>
      <c r="Q407">
        <f t="shared" si="200"/>
        <v>8.8944969064888381E+21</v>
      </c>
      <c r="AD407" s="50">
        <f>$M$2*(((1+'Main Backend Calculation'!$M$4)^('Main Backend Calculation'!AH407)-1)/'Main Backend Calculation'!$M$4)*(1+$M$4)</f>
        <v>8966792913.5035477</v>
      </c>
      <c r="AF407">
        <f t="shared" si="219"/>
        <v>1.7603935464862744E+22</v>
      </c>
      <c r="AH407">
        <f t="shared" si="201"/>
        <v>406</v>
      </c>
      <c r="AI407" s="60">
        <f t="shared" si="198"/>
        <v>1.7603935464871711E+22</v>
      </c>
      <c r="AM407" s="36" t="str">
        <f>IF('SIP CALCULATOR'!$E$6&gt;'Main Backend Calculation'!AM406,AM406+1,"")</f>
        <v/>
      </c>
      <c r="AN407" t="str">
        <f t="shared" si="205"/>
        <v/>
      </c>
      <c r="AO407" s="49" t="str">
        <f t="shared" si="202"/>
        <v/>
      </c>
      <c r="AP407" s="49" t="str">
        <f t="shared" si="203"/>
        <v/>
      </c>
      <c r="AQ407" s="66" t="str">
        <f>IF(AM407="","",('SIP CALCULATOR'!$E$7/12)*100)</f>
        <v/>
      </c>
      <c r="AR407" s="62" t="str">
        <f>IF(AM407="","",ROUND(IF(((AM407-1)/12)=0,'SIP CALCULATOR'!$E$4,IF(INT(((AM407-1)/12))-((AM407-1)/12)=0,AR406+('SIP CALCULATOR'!$E$5/100)*AR406,AR406)),2))</f>
        <v/>
      </c>
      <c r="AS407" t="e">
        <f t="shared" si="204"/>
        <v>#VALUE!</v>
      </c>
      <c r="AY407">
        <f t="shared" si="210"/>
        <v>400</v>
      </c>
      <c r="AZ407">
        <f t="shared" si="211"/>
        <v>0</v>
      </c>
      <c r="BA407">
        <f t="shared" si="193"/>
        <v>400</v>
      </c>
      <c r="BB407" s="110">
        <f t="shared" si="215"/>
        <v>-39028229384.868622</v>
      </c>
      <c r="BC407">
        <f>$BB$8*'SIP CALCULATOR'!$E$48/100</f>
        <v>13148944.405985834</v>
      </c>
      <c r="BD407" s="110">
        <f t="shared" si="216"/>
        <v>-325344819.4106217</v>
      </c>
      <c r="BF407" s="110">
        <f t="shared" si="213"/>
        <v>-34216719923.00732</v>
      </c>
      <c r="BG407" t="str">
        <f t="shared" si="214"/>
        <v>-</v>
      </c>
      <c r="BI407" t="str">
        <f t="shared" si="212"/>
        <v>-</v>
      </c>
      <c r="BL407">
        <f t="shared" si="206"/>
        <v>404</v>
      </c>
      <c r="BM407" s="110">
        <f t="shared" si="207"/>
        <v>570084815.98091197</v>
      </c>
      <c r="BO407">
        <f>('SIP CALCULATOR'!$D$32/12)/100</f>
        <v>5.0000000000000001E-3</v>
      </c>
      <c r="BP407">
        <f t="shared" si="208"/>
        <v>11515713.282814421</v>
      </c>
      <c r="BQ407" s="110">
        <f t="shared" si="209"/>
        <v>581600529.26372635</v>
      </c>
    </row>
    <row r="408" spans="12:69" x14ac:dyDescent="0.3">
      <c r="L408">
        <v>504</v>
      </c>
      <c r="N408">
        <f t="shared" si="199"/>
        <v>407</v>
      </c>
      <c r="O408" s="48">
        <f t="shared" si="217"/>
        <v>1.1848466937917607E+22</v>
      </c>
      <c r="P408" s="3">
        <f t="shared" si="218"/>
        <v>5.5590605665555238E+20</v>
      </c>
      <c r="Q408">
        <f t="shared" si="200"/>
        <v>9.4504029631443905E+21</v>
      </c>
      <c r="AD408" s="50">
        <f>$M$2*(((1+'Main Backend Calculation'!$M$4)^('Main Backend Calculation'!AH408)-1)/'Main Backend Calculation'!$M$4)*(1+$M$4)</f>
        <v>9131581050.6968956</v>
      </c>
      <c r="AF408">
        <f t="shared" si="219"/>
        <v>1.7603935464862744E+22</v>
      </c>
      <c r="AH408">
        <f t="shared" si="201"/>
        <v>407</v>
      </c>
      <c r="AI408" s="60">
        <f t="shared" si="198"/>
        <v>1.7603935464871875E+22</v>
      </c>
      <c r="AM408" s="36" t="str">
        <f>IF('SIP CALCULATOR'!$E$6&gt;'Main Backend Calculation'!AM407,AM407+1,"")</f>
        <v/>
      </c>
      <c r="AN408" t="str">
        <f t="shared" si="205"/>
        <v/>
      </c>
      <c r="AO408" s="49" t="str">
        <f t="shared" si="202"/>
        <v/>
      </c>
      <c r="AP408" s="49" t="str">
        <f t="shared" si="203"/>
        <v/>
      </c>
      <c r="AQ408" s="66" t="str">
        <f>IF(AM408="","",('SIP CALCULATOR'!$E$7/12)*100)</f>
        <v/>
      </c>
      <c r="AR408" s="62" t="str">
        <f>IF(AM408="","",ROUND(IF(((AM408-1)/12)=0,'SIP CALCULATOR'!$E$4,IF(INT(((AM408-1)/12))-((AM408-1)/12)=0,AR407+('SIP CALCULATOR'!$E$5/100)*AR407,AR407)),2))</f>
        <v/>
      </c>
      <c r="AS408" t="e">
        <f t="shared" si="204"/>
        <v>#VALUE!</v>
      </c>
      <c r="AY408">
        <f t="shared" si="210"/>
        <v>401</v>
      </c>
      <c r="AZ408">
        <f t="shared" si="211"/>
        <v>0</v>
      </c>
      <c r="BA408">
        <f t="shared" si="193"/>
        <v>401</v>
      </c>
      <c r="BB408" s="110">
        <f t="shared" si="215"/>
        <v>-39366723148.685226</v>
      </c>
      <c r="BC408">
        <f>$BB$8*'SIP CALCULATOR'!$E$48/100</f>
        <v>13148944.405985834</v>
      </c>
      <c r="BD408" s="110">
        <f t="shared" si="216"/>
        <v>-328165600.77576005</v>
      </c>
      <c r="BF408" s="110">
        <f t="shared" si="213"/>
        <v>-34544885523.783081</v>
      </c>
      <c r="BG408" t="str">
        <f t="shared" si="214"/>
        <v>-</v>
      </c>
      <c r="BI408" t="str">
        <f t="shared" si="212"/>
        <v>-</v>
      </c>
      <c r="BL408">
        <f t="shared" si="206"/>
        <v>405</v>
      </c>
      <c r="BM408" s="110">
        <f t="shared" si="207"/>
        <v>581600529.26372635</v>
      </c>
      <c r="BO408">
        <f>('SIP CALCULATOR'!$D$32/12)/100</f>
        <v>5.0000000000000001E-3</v>
      </c>
      <c r="BP408">
        <f t="shared" si="208"/>
        <v>11777410.717590459</v>
      </c>
      <c r="BQ408" s="110">
        <f t="shared" si="209"/>
        <v>593377939.9813168</v>
      </c>
    </row>
    <row r="409" spans="12:69" x14ac:dyDescent="0.3">
      <c r="L409">
        <v>516</v>
      </c>
      <c r="N409">
        <f t="shared" si="199"/>
        <v>408</v>
      </c>
      <c r="O409" s="48">
        <f t="shared" si="217"/>
        <v>1.262198482148191E+22</v>
      </c>
      <c r="P409" s="3">
        <f t="shared" si="218"/>
        <v>5.5590605665555238E+20</v>
      </c>
      <c r="Q409">
        <f t="shared" si="200"/>
        <v>1.0006309019799943E+22</v>
      </c>
      <c r="AD409" s="50">
        <f>$M$2*(((1+'Main Backend Calculation'!$M$4)^('Main Backend Calculation'!AH409)-1)/'Main Backend Calculation'!$M$4)*(1+$M$4)</f>
        <v>9299395726.9163837</v>
      </c>
      <c r="AF409">
        <f t="shared" si="219"/>
        <v>1.7603935464862744E+22</v>
      </c>
      <c r="AH409">
        <f t="shared" si="201"/>
        <v>408</v>
      </c>
      <c r="AI409" s="60">
        <f t="shared" si="198"/>
        <v>1.7603935464872043E+22</v>
      </c>
      <c r="AM409" s="36" t="str">
        <f>IF('SIP CALCULATOR'!$E$6&gt;'Main Backend Calculation'!AM408,AM408+1,"")</f>
        <v/>
      </c>
      <c r="AN409" t="str">
        <f t="shared" si="205"/>
        <v/>
      </c>
      <c r="AO409" s="49" t="str">
        <f t="shared" si="202"/>
        <v/>
      </c>
      <c r="AP409" s="49" t="str">
        <f t="shared" si="203"/>
        <v/>
      </c>
      <c r="AQ409" s="66" t="str">
        <f>IF(AM409="","",('SIP CALCULATOR'!$E$7/12)*100)</f>
        <v/>
      </c>
      <c r="AR409" s="62" t="str">
        <f>IF(AM409="","",ROUND(IF(((AM409-1)/12)=0,'SIP CALCULATOR'!$E$4,IF(INT(((AM409-1)/12))-((AM409-1)/12)=0,AR408+('SIP CALCULATOR'!$E$5/100)*AR408,AR408)),2))</f>
        <v/>
      </c>
      <c r="AS409" t="e">
        <f t="shared" si="204"/>
        <v>#VALUE!</v>
      </c>
      <c r="AY409">
        <f t="shared" si="210"/>
        <v>402</v>
      </c>
      <c r="AZ409">
        <f t="shared" si="211"/>
        <v>0</v>
      </c>
      <c r="BA409">
        <f t="shared" si="193"/>
        <v>402</v>
      </c>
      <c r="BB409" s="110">
        <f t="shared" si="215"/>
        <v>-39708037693.866966</v>
      </c>
      <c r="BC409">
        <f>$BB$8*'SIP CALCULATOR'!$E$48/100</f>
        <v>13148944.405985834</v>
      </c>
      <c r="BD409" s="110">
        <f t="shared" si="216"/>
        <v>-331009888.65227461</v>
      </c>
      <c r="BF409" s="110">
        <f t="shared" si="213"/>
        <v>-34875895412.435356</v>
      </c>
      <c r="BG409" t="str">
        <f t="shared" si="214"/>
        <v>-</v>
      </c>
      <c r="BI409" t="str">
        <f t="shared" si="212"/>
        <v>-</v>
      </c>
      <c r="BL409">
        <f t="shared" si="206"/>
        <v>406</v>
      </c>
      <c r="BM409" s="110">
        <f t="shared" si="207"/>
        <v>593377939.9813168</v>
      </c>
      <c r="BO409">
        <f>('SIP CALCULATOR'!$D$32/12)/100</f>
        <v>5.0000000000000001E-3</v>
      </c>
      <c r="BP409">
        <f t="shared" si="208"/>
        <v>12045572.181620732</v>
      </c>
      <c r="BQ409" s="110">
        <f t="shared" si="209"/>
        <v>605423512.16293752</v>
      </c>
    </row>
    <row r="410" spans="12:69" x14ac:dyDescent="0.3">
      <c r="L410">
        <v>528</v>
      </c>
      <c r="N410">
        <f t="shared" si="199"/>
        <v>409</v>
      </c>
      <c r="O410" s="48">
        <f t="shared" si="217"/>
        <v>1.4521521436029545E+22</v>
      </c>
      <c r="P410" s="3">
        <f>$P$409+($P$409*$M$5)</f>
        <v>1.6677181699666571E+21</v>
      </c>
      <c r="Q410">
        <f t="shared" si="200"/>
        <v>1.16740271897666E+22</v>
      </c>
      <c r="AD410" s="50">
        <f>$M$2*(((1+'Main Backend Calculation'!$M$4)^('Main Backend Calculation'!AH410)-1)/'Main Backend Calculation'!$M$4)*(1+$M$4)</f>
        <v>9470292528.3142242</v>
      </c>
      <c r="AF410">
        <f>$AK$36*(((1+$M$4)^($AH$36)-1)/$AC$3)*(1+$AC$3)</f>
        <v>5.491399280682926E+22</v>
      </c>
      <c r="AH410">
        <f t="shared" si="201"/>
        <v>409</v>
      </c>
      <c r="AI410" s="60">
        <f t="shared" si="198"/>
        <v>5.491399280683873E+22</v>
      </c>
      <c r="AM410" s="36" t="str">
        <f>IF('SIP CALCULATOR'!$E$6&gt;'Main Backend Calculation'!AM409,AM409+1,"")</f>
        <v/>
      </c>
      <c r="AN410" t="str">
        <f t="shared" si="205"/>
        <v/>
      </c>
      <c r="AO410" s="49" t="str">
        <f t="shared" si="202"/>
        <v/>
      </c>
      <c r="AP410" s="49" t="str">
        <f t="shared" si="203"/>
        <v/>
      </c>
      <c r="AQ410" s="66" t="str">
        <f>IF(AM410="","",('SIP CALCULATOR'!$E$7/12)*100)</f>
        <v/>
      </c>
      <c r="AR410" s="62" t="str">
        <f>IF(AM410="","",ROUND(IF(((AM410-1)/12)=0,'SIP CALCULATOR'!$E$4,IF(INT(((AM410-1)/12))-((AM410-1)/12)=0,AR409+('SIP CALCULATOR'!$E$5/100)*AR409,AR409)),2))</f>
        <v/>
      </c>
      <c r="AS410" t="e">
        <f t="shared" si="204"/>
        <v>#VALUE!</v>
      </c>
      <c r="AY410">
        <f t="shared" si="210"/>
        <v>403</v>
      </c>
      <c r="AZ410">
        <f t="shared" si="211"/>
        <v>0</v>
      </c>
      <c r="BA410">
        <f t="shared" si="193"/>
        <v>403</v>
      </c>
      <c r="BB410" s="110">
        <f t="shared" si="215"/>
        <v>-40052196526.925224</v>
      </c>
      <c r="BC410">
        <f>$BB$8*'SIP CALCULATOR'!$E$48/100</f>
        <v>13148944.405985834</v>
      </c>
      <c r="BD410" s="110">
        <f t="shared" si="216"/>
        <v>-333877878.92776006</v>
      </c>
      <c r="BF410" s="110">
        <f t="shared" si="213"/>
        <v>-35209773291.363113</v>
      </c>
      <c r="BG410" t="str">
        <f t="shared" si="214"/>
        <v>-</v>
      </c>
      <c r="BI410" t="str">
        <f t="shared" si="212"/>
        <v>-</v>
      </c>
      <c r="BL410">
        <f t="shared" si="206"/>
        <v>407</v>
      </c>
      <c r="BM410" s="110">
        <f t="shared" si="207"/>
        <v>605423512.16293752</v>
      </c>
      <c r="BO410">
        <f>('SIP CALCULATOR'!$D$32/12)/100</f>
        <v>5.0000000000000001E-3</v>
      </c>
      <c r="BP410">
        <f t="shared" si="208"/>
        <v>12320368.472515779</v>
      </c>
      <c r="BQ410" s="110">
        <f t="shared" si="209"/>
        <v>617743880.63545334</v>
      </c>
    </row>
    <row r="411" spans="12:69" x14ac:dyDescent="0.3">
      <c r="L411">
        <v>540</v>
      </c>
      <c r="N411">
        <f t="shared" si="199"/>
        <v>410</v>
      </c>
      <c r="O411" s="48">
        <f t="shared" si="217"/>
        <v>1.6455945402260537E+22</v>
      </c>
      <c r="P411" s="3">
        <f t="shared" ref="P411:P421" si="220">$P$409+($P$409*$M$5)</f>
        <v>1.6677181699666571E+21</v>
      </c>
      <c r="Q411">
        <f t="shared" si="200"/>
        <v>1.3341745359733257E+22</v>
      </c>
      <c r="AD411" s="50">
        <f>$M$2*(((1+'Main Backend Calculation'!$M$4)^('Main Backend Calculation'!AH411)-1)/'Main Backend Calculation'!$M$4)*(1+$M$4)</f>
        <v>9644328061.9514275</v>
      </c>
      <c r="AF411">
        <f t="shared" ref="AF411:AF421" si="221">$AK$36*(((1+$M$4)^($AH$36)-1)/$AC$3)*(1+$AC$3)</f>
        <v>5.491399280682926E+22</v>
      </c>
      <c r="AH411">
        <f t="shared" si="201"/>
        <v>410</v>
      </c>
      <c r="AI411" s="60">
        <f t="shared" si="198"/>
        <v>5.4913992806838907E+22</v>
      </c>
      <c r="AM411" s="36" t="str">
        <f>IF('SIP CALCULATOR'!$E$6&gt;'Main Backend Calculation'!AM410,AM410+1,"")</f>
        <v/>
      </c>
      <c r="AN411" t="str">
        <f t="shared" si="205"/>
        <v/>
      </c>
      <c r="AO411" s="49" t="str">
        <f t="shared" si="202"/>
        <v/>
      </c>
      <c r="AP411" s="49" t="str">
        <f t="shared" si="203"/>
        <v/>
      </c>
      <c r="AQ411" s="66" t="str">
        <f>IF(AM411="","",('SIP CALCULATOR'!$E$7/12)*100)</f>
        <v/>
      </c>
      <c r="AR411" s="62" t="str">
        <f>IF(AM411="","",ROUND(IF(((AM411-1)/12)=0,'SIP CALCULATOR'!$E$4,IF(INT(((AM411-1)/12))-((AM411-1)/12)=0,AR410+('SIP CALCULATOR'!$E$5/100)*AR410,AR410)),2))</f>
        <v/>
      </c>
      <c r="AS411" t="e">
        <f t="shared" si="204"/>
        <v>#VALUE!</v>
      </c>
      <c r="AY411">
        <f t="shared" si="210"/>
        <v>404</v>
      </c>
      <c r="AZ411">
        <f t="shared" si="211"/>
        <v>0</v>
      </c>
      <c r="BA411">
        <f t="shared" si="193"/>
        <v>404</v>
      </c>
      <c r="BB411" s="110">
        <f t="shared" si="215"/>
        <v>-40399223350.258965</v>
      </c>
      <c r="BC411">
        <f>$BB$8*'SIP CALCULATOR'!$E$48/100</f>
        <v>13148944.405985834</v>
      </c>
      <c r="BD411" s="110">
        <f t="shared" si="216"/>
        <v>-336769769.12220788</v>
      </c>
      <c r="BF411" s="110">
        <f t="shared" si="213"/>
        <v>-35546543060.485321</v>
      </c>
      <c r="BG411" t="str">
        <f t="shared" si="214"/>
        <v>-</v>
      </c>
      <c r="BI411" t="str">
        <f t="shared" si="212"/>
        <v>-</v>
      </c>
      <c r="BL411">
        <f t="shared" si="206"/>
        <v>408</v>
      </c>
      <c r="BM411" s="110">
        <f t="shared" si="207"/>
        <v>617743880.63545334</v>
      </c>
      <c r="BO411">
        <f>('SIP CALCULATOR'!$D$32/12)/100</f>
        <v>5.0000000000000001E-3</v>
      </c>
      <c r="BP411">
        <f t="shared" si="208"/>
        <v>12601975.164963251</v>
      </c>
      <c r="BQ411" s="110">
        <f t="shared" si="209"/>
        <v>630345855.80041659</v>
      </c>
    </row>
    <row r="412" spans="12:69" x14ac:dyDescent="0.3">
      <c r="L412">
        <v>552</v>
      </c>
      <c r="N412">
        <f t="shared" si="199"/>
        <v>411</v>
      </c>
      <c r="O412" s="48">
        <f t="shared" si="217"/>
        <v>1.8425897469765159E+22</v>
      </c>
      <c r="P412" s="3">
        <f t="shared" si="220"/>
        <v>1.6677181699666571E+21</v>
      </c>
      <c r="Q412">
        <f t="shared" si="200"/>
        <v>1.5009463529699914E+22</v>
      </c>
      <c r="AD412" s="50">
        <f>$M$2*(((1+'Main Backend Calculation'!$M$4)^('Main Backend Calculation'!AH412)-1)/'Main Backend Calculation'!$M$4)*(1+$M$4)</f>
        <v>9821559974.5480556</v>
      </c>
      <c r="AF412">
        <f t="shared" si="221"/>
        <v>5.491399280682926E+22</v>
      </c>
      <c r="AH412">
        <f t="shared" si="201"/>
        <v>411</v>
      </c>
      <c r="AI412" s="60">
        <f t="shared" si="198"/>
        <v>5.4913992806839083E+22</v>
      </c>
      <c r="AM412" s="36" t="str">
        <f>IF('SIP CALCULATOR'!$E$6&gt;'Main Backend Calculation'!AM411,AM411+1,"")</f>
        <v/>
      </c>
      <c r="AN412" t="str">
        <f t="shared" si="205"/>
        <v/>
      </c>
      <c r="AO412" s="49" t="str">
        <f t="shared" si="202"/>
        <v/>
      </c>
      <c r="AP412" s="49" t="str">
        <f t="shared" si="203"/>
        <v/>
      </c>
      <c r="AQ412" s="66" t="str">
        <f>IF(AM412="","",('SIP CALCULATOR'!$E$7/12)*100)</f>
        <v/>
      </c>
      <c r="AR412" s="62" t="str">
        <f>IF(AM412="","",ROUND(IF(((AM412-1)/12)=0,'SIP CALCULATOR'!$E$4,IF(INT(((AM412-1)/12))-((AM412-1)/12)=0,AR411+('SIP CALCULATOR'!$E$5/100)*AR411,AR411)),2))</f>
        <v/>
      </c>
      <c r="AS412" t="e">
        <f t="shared" si="204"/>
        <v>#VALUE!</v>
      </c>
      <c r="AY412">
        <f t="shared" si="210"/>
        <v>405</v>
      </c>
      <c r="AZ412">
        <f t="shared" si="211"/>
        <v>0</v>
      </c>
      <c r="BA412">
        <f t="shared" si="193"/>
        <v>405</v>
      </c>
      <c r="BB412" s="110">
        <f t="shared" si="215"/>
        <v>-40749142063.787155</v>
      </c>
      <c r="BC412">
        <f>$BB$8*'SIP CALCULATOR'!$E$48/100</f>
        <v>13148944.405985834</v>
      </c>
      <c r="BD412" s="110">
        <f t="shared" si="216"/>
        <v>-339685758.40160948</v>
      </c>
      <c r="BF412" s="110">
        <f t="shared" si="213"/>
        <v>-35886228818.886932</v>
      </c>
      <c r="BG412" t="str">
        <f t="shared" si="214"/>
        <v>-</v>
      </c>
      <c r="BI412" t="str">
        <f t="shared" si="212"/>
        <v>-</v>
      </c>
      <c r="BL412">
        <f t="shared" si="206"/>
        <v>409</v>
      </c>
      <c r="BM412" s="110">
        <f t="shared" si="207"/>
        <v>630345855.80041659</v>
      </c>
      <c r="BO412">
        <f>('SIP CALCULATOR'!$D$32/12)/100</f>
        <v>5.0000000000000001E-3</v>
      </c>
      <c r="BP412">
        <f t="shared" si="208"/>
        <v>12890572.751118518</v>
      </c>
      <c r="BQ412" s="110">
        <f t="shared" si="209"/>
        <v>643236428.55153513</v>
      </c>
    </row>
    <row r="413" spans="12:69" x14ac:dyDescent="0.3">
      <c r="L413">
        <v>564</v>
      </c>
      <c r="N413">
        <f t="shared" si="199"/>
        <v>412</v>
      </c>
      <c r="O413" s="48">
        <f t="shared" si="217"/>
        <v>2.0432030156296578E+22</v>
      </c>
      <c r="P413" s="3">
        <f t="shared" si="220"/>
        <v>1.6677181699666571E+21</v>
      </c>
      <c r="Q413">
        <f t="shared" si="200"/>
        <v>1.6677181699666571E+22</v>
      </c>
      <c r="AD413" s="50">
        <f>$M$2*(((1+'Main Backend Calculation'!$M$4)^('Main Backend Calculation'!AH413)-1)/'Main Backend Calculation'!$M$4)*(1+$M$4)</f>
        <v>10002046971.577868</v>
      </c>
      <c r="AF413">
        <f t="shared" si="221"/>
        <v>5.491399280682926E+22</v>
      </c>
      <c r="AH413">
        <f t="shared" si="201"/>
        <v>412</v>
      </c>
      <c r="AI413" s="60">
        <f t="shared" si="198"/>
        <v>5.4913992806839259E+22</v>
      </c>
      <c r="AM413" s="36" t="str">
        <f>IF('SIP CALCULATOR'!$E$6&gt;'Main Backend Calculation'!AM412,AM412+1,"")</f>
        <v/>
      </c>
      <c r="AN413" t="str">
        <f t="shared" si="205"/>
        <v/>
      </c>
      <c r="AO413" s="49" t="str">
        <f t="shared" si="202"/>
        <v/>
      </c>
      <c r="AP413" s="49" t="str">
        <f t="shared" si="203"/>
        <v/>
      </c>
      <c r="AQ413" s="66" t="str">
        <f>IF(AM413="","",('SIP CALCULATOR'!$E$7/12)*100)</f>
        <v/>
      </c>
      <c r="AR413" s="62" t="str">
        <f>IF(AM413="","",ROUND(IF(((AM413-1)/12)=0,'SIP CALCULATOR'!$E$4,IF(INT(((AM413-1)/12))-((AM413-1)/12)=0,AR412+('SIP CALCULATOR'!$E$5/100)*AR412,AR412)),2))</f>
        <v/>
      </c>
      <c r="AS413" t="e">
        <f t="shared" si="204"/>
        <v>#VALUE!</v>
      </c>
      <c r="AY413">
        <f t="shared" si="210"/>
        <v>406</v>
      </c>
      <c r="AZ413">
        <f t="shared" si="211"/>
        <v>0</v>
      </c>
      <c r="BA413">
        <f t="shared" si="193"/>
        <v>406</v>
      </c>
      <c r="BB413" s="110">
        <f t="shared" si="215"/>
        <v>-41101976766.594749</v>
      </c>
      <c r="BC413">
        <f>$BB$8*'SIP CALCULATOR'!$E$48/100</f>
        <v>13148944.405985834</v>
      </c>
      <c r="BD413" s="110">
        <f t="shared" si="216"/>
        <v>-342626047.59167278</v>
      </c>
      <c r="BF413" s="110">
        <f t="shared" si="213"/>
        <v>-36228854866.478607</v>
      </c>
      <c r="BG413" t="str">
        <f t="shared" si="214"/>
        <v>-</v>
      </c>
      <c r="BI413" t="str">
        <f t="shared" si="212"/>
        <v>-</v>
      </c>
      <c r="BL413">
        <f t="shared" si="206"/>
        <v>410</v>
      </c>
      <c r="BM413" s="110">
        <f t="shared" si="207"/>
        <v>643236428.55153513</v>
      </c>
      <c r="BO413">
        <f>('SIP CALCULATOR'!$D$32/12)/100</f>
        <v>5.0000000000000001E-3</v>
      </c>
      <c r="BP413">
        <f t="shared" si="208"/>
        <v>13186346.78530647</v>
      </c>
      <c r="BQ413" s="110">
        <f t="shared" si="209"/>
        <v>656422775.33684158</v>
      </c>
    </row>
    <row r="414" spans="12:69" x14ac:dyDescent="0.3">
      <c r="L414">
        <v>576</v>
      </c>
      <c r="N414">
        <f t="shared" si="199"/>
        <v>413</v>
      </c>
      <c r="O414" s="48">
        <f t="shared" si="217"/>
        <v>2.2475007963907779E+22</v>
      </c>
      <c r="P414" s="3">
        <f t="shared" si="220"/>
        <v>1.6677181699666571E+21</v>
      </c>
      <c r="Q414">
        <f t="shared" si="200"/>
        <v>1.8344899869633229E+22</v>
      </c>
      <c r="AD414" s="50">
        <f>$M$2*(((1+'Main Backend Calculation'!$M$4)^('Main Backend Calculation'!AH414)-1)/'Main Backend Calculation'!$M$4)*(1+$M$4)</f>
        <v>10185848836.713629</v>
      </c>
      <c r="AF414">
        <f t="shared" si="221"/>
        <v>5.491399280682926E+22</v>
      </c>
      <c r="AH414">
        <f t="shared" si="201"/>
        <v>413</v>
      </c>
      <c r="AI414" s="60">
        <f t="shared" si="198"/>
        <v>5.4913992806839444E+22</v>
      </c>
      <c r="AM414" s="36" t="str">
        <f>IF('SIP CALCULATOR'!$E$6&gt;'Main Backend Calculation'!AM413,AM413+1,"")</f>
        <v/>
      </c>
      <c r="AN414" t="str">
        <f t="shared" si="205"/>
        <v/>
      </c>
      <c r="AO414" s="49" t="str">
        <f t="shared" si="202"/>
        <v/>
      </c>
      <c r="AP414" s="49" t="str">
        <f t="shared" si="203"/>
        <v/>
      </c>
      <c r="AQ414" s="66" t="str">
        <f>IF(AM414="","",('SIP CALCULATOR'!$E$7/12)*100)</f>
        <v/>
      </c>
      <c r="AR414" s="62" t="str">
        <f>IF(AM414="","",ROUND(IF(((AM414-1)/12)=0,'SIP CALCULATOR'!$E$4,IF(INT(((AM414-1)/12))-((AM414-1)/12)=0,AR413+('SIP CALCULATOR'!$E$5/100)*AR413,AR413)),2))</f>
        <v/>
      </c>
      <c r="AS414" t="e">
        <f t="shared" si="204"/>
        <v>#VALUE!</v>
      </c>
      <c r="AY414">
        <f t="shared" si="210"/>
        <v>407</v>
      </c>
      <c r="AZ414">
        <f t="shared" si="211"/>
        <v>0</v>
      </c>
      <c r="BA414">
        <f t="shared" si="193"/>
        <v>407</v>
      </c>
      <c r="BB414" s="110">
        <f t="shared" si="215"/>
        <v>-41457751758.592407</v>
      </c>
      <c r="BC414">
        <f>$BB$8*'SIP CALCULATOR'!$E$48/100</f>
        <v>13148944.405985834</v>
      </c>
      <c r="BD414" s="110">
        <f t="shared" si="216"/>
        <v>-345590839.19165331</v>
      </c>
      <c r="BF414" s="110">
        <f t="shared" si="213"/>
        <v>-36574445705.670258</v>
      </c>
      <c r="BG414" t="str">
        <f t="shared" si="214"/>
        <v>-</v>
      </c>
      <c r="BI414" t="str">
        <f t="shared" si="212"/>
        <v>-</v>
      </c>
      <c r="BL414">
        <f t="shared" si="206"/>
        <v>411</v>
      </c>
      <c r="BM414" s="110">
        <f t="shared" si="207"/>
        <v>656422775.33684158</v>
      </c>
      <c r="BO414">
        <f>('SIP CALCULATOR'!$D$32/12)/100</f>
        <v>5.0000000000000001E-3</v>
      </c>
      <c r="BP414">
        <f t="shared" si="208"/>
        <v>13489488.033172095</v>
      </c>
      <c r="BQ414" s="110">
        <f t="shared" si="209"/>
        <v>669912263.37001371</v>
      </c>
    </row>
    <row r="415" spans="12:69" x14ac:dyDescent="0.3">
      <c r="L415">
        <v>588</v>
      </c>
      <c r="N415">
        <f t="shared" si="199"/>
        <v>414</v>
      </c>
      <c r="O415" s="48">
        <f t="shared" si="217"/>
        <v>2.4555507599058173E+22</v>
      </c>
      <c r="P415" s="3">
        <f t="shared" si="220"/>
        <v>1.6677181699666571E+21</v>
      </c>
      <c r="Q415">
        <f t="shared" si="200"/>
        <v>2.0012618039599886E+22</v>
      </c>
      <c r="AD415" s="50">
        <f>$M$2*(((1+'Main Backend Calculation'!$M$4)^('Main Backend Calculation'!AH415)-1)/'Main Backend Calculation'!$M$4)*(1+$M$4)</f>
        <v>10373026451.629595</v>
      </c>
      <c r="AF415">
        <f t="shared" si="221"/>
        <v>5.491399280682926E+22</v>
      </c>
      <c r="AH415">
        <f t="shared" si="201"/>
        <v>414</v>
      </c>
      <c r="AI415" s="60">
        <f t="shared" si="198"/>
        <v>5.4913992806839636E+22</v>
      </c>
      <c r="AM415" s="36" t="str">
        <f>IF('SIP CALCULATOR'!$E$6&gt;'Main Backend Calculation'!AM414,AM414+1,"")</f>
        <v/>
      </c>
      <c r="AN415" t="str">
        <f t="shared" si="205"/>
        <v/>
      </c>
      <c r="AO415" s="49" t="str">
        <f t="shared" si="202"/>
        <v/>
      </c>
      <c r="AP415" s="49" t="str">
        <f t="shared" si="203"/>
        <v/>
      </c>
      <c r="AQ415" s="66" t="str">
        <f>IF(AM415="","",('SIP CALCULATOR'!$E$7/12)*100)</f>
        <v/>
      </c>
      <c r="AR415" s="62" t="str">
        <f>IF(AM415="","",ROUND(IF(((AM415-1)/12)=0,'SIP CALCULATOR'!$E$4,IF(INT(((AM415-1)/12))-((AM415-1)/12)=0,AR414+('SIP CALCULATOR'!$E$5/100)*AR414,AR414)),2))</f>
        <v/>
      </c>
      <c r="AS415" t="e">
        <f t="shared" si="204"/>
        <v>#VALUE!</v>
      </c>
      <c r="AY415">
        <f t="shared" si="210"/>
        <v>408</v>
      </c>
      <c r="AZ415">
        <f t="shared" si="211"/>
        <v>0</v>
      </c>
      <c r="BA415">
        <f t="shared" si="193"/>
        <v>408</v>
      </c>
      <c r="BB415" s="110">
        <f t="shared" si="215"/>
        <v>-41816491542.190041</v>
      </c>
      <c r="BC415">
        <f>$BB$8*'SIP CALCULATOR'!$E$48/100</f>
        <v>13148944.405985834</v>
      </c>
      <c r="BD415" s="110">
        <f t="shared" si="216"/>
        <v>-348580337.38830024</v>
      </c>
      <c r="BF415" s="110">
        <f t="shared" si="213"/>
        <v>-36923026043.058556</v>
      </c>
      <c r="BG415" t="str">
        <f t="shared" si="214"/>
        <v>-</v>
      </c>
      <c r="BI415" t="str">
        <f t="shared" si="212"/>
        <v>-</v>
      </c>
      <c r="BL415">
        <f t="shared" si="206"/>
        <v>412</v>
      </c>
      <c r="BM415" s="110">
        <f t="shared" si="207"/>
        <v>669912263.37001371</v>
      </c>
      <c r="BO415">
        <f>('SIP CALCULATOR'!$D$32/12)/100</f>
        <v>5.0000000000000001E-3</v>
      </c>
      <c r="BP415">
        <f t="shared" si="208"/>
        <v>13800192.625422282</v>
      </c>
      <c r="BQ415" s="110">
        <f t="shared" si="209"/>
        <v>683712455.99543595</v>
      </c>
    </row>
    <row r="416" spans="12:69" x14ac:dyDescent="0.3">
      <c r="L416">
        <v>600</v>
      </c>
      <c r="N416">
        <f t="shared" si="199"/>
        <v>415</v>
      </c>
      <c r="O416" s="48">
        <f t="shared" si="217"/>
        <v>2.6674218196762651E+22</v>
      </c>
      <c r="P416" s="3">
        <f t="shared" si="220"/>
        <v>1.6677181699666571E+21</v>
      </c>
      <c r="Q416">
        <f t="shared" si="200"/>
        <v>2.1680336209566541E+22</v>
      </c>
      <c r="AD416" s="50">
        <f>$M$2*(((1+'Main Backend Calculation'!$M$4)^('Main Backend Calculation'!AH416)-1)/'Main Backend Calculation'!$M$4)*(1+$M$4)</f>
        <v>10563641816.167662</v>
      </c>
      <c r="AF416">
        <f t="shared" si="221"/>
        <v>5.491399280682926E+22</v>
      </c>
      <c r="AH416">
        <f t="shared" si="201"/>
        <v>415</v>
      </c>
      <c r="AI416" s="60">
        <f t="shared" si="198"/>
        <v>5.4913992806839821E+22</v>
      </c>
      <c r="AM416" s="36" t="str">
        <f>IF('SIP CALCULATOR'!$E$6&gt;'Main Backend Calculation'!AM415,AM415+1,"")</f>
        <v/>
      </c>
      <c r="AN416" t="str">
        <f t="shared" si="205"/>
        <v/>
      </c>
      <c r="AO416" s="49" t="str">
        <f t="shared" si="202"/>
        <v/>
      </c>
      <c r="AP416" s="49" t="str">
        <f t="shared" si="203"/>
        <v/>
      </c>
      <c r="AQ416" s="66" t="str">
        <f>IF(AM416="","",('SIP CALCULATOR'!$E$7/12)*100)</f>
        <v/>
      </c>
      <c r="AR416" s="62" t="str">
        <f>IF(AM416="","",ROUND(IF(((AM416-1)/12)=0,'SIP CALCULATOR'!$E$4,IF(INT(((AM416-1)/12))-((AM416-1)/12)=0,AR415+('SIP CALCULATOR'!$E$5/100)*AR415,AR415)),2))</f>
        <v/>
      </c>
      <c r="AS416" t="e">
        <f t="shared" si="204"/>
        <v>#VALUE!</v>
      </c>
      <c r="AY416">
        <f t="shared" si="210"/>
        <v>409</v>
      </c>
      <c r="AZ416">
        <f t="shared" si="211"/>
        <v>0</v>
      </c>
      <c r="BA416">
        <f t="shared" si="193"/>
        <v>409</v>
      </c>
      <c r="BB416" s="110">
        <f t="shared" si="215"/>
        <v>-42178220823.984322</v>
      </c>
      <c r="BC416">
        <f>$BB$8*'SIP CALCULATOR'!$E$48/100</f>
        <v>13148944.405985834</v>
      </c>
      <c r="BD416" s="110">
        <f t="shared" si="216"/>
        <v>-351594748.06991923</v>
      </c>
      <c r="BF416" s="110">
        <f t="shared" si="213"/>
        <v>-37274620791.128471</v>
      </c>
      <c r="BG416" t="str">
        <f t="shared" si="214"/>
        <v>-</v>
      </c>
      <c r="BI416" t="str">
        <f t="shared" si="212"/>
        <v>-</v>
      </c>
      <c r="BL416">
        <f t="shared" si="206"/>
        <v>413</v>
      </c>
      <c r="BM416" s="110">
        <f t="shared" si="207"/>
        <v>683712455.99543595</v>
      </c>
      <c r="BO416">
        <f>('SIP CALCULATOR'!$D$32/12)/100</f>
        <v>5.0000000000000001E-3</v>
      </c>
      <c r="BP416">
        <f t="shared" si="208"/>
        <v>14118662.216305755</v>
      </c>
      <c r="BQ416" s="110">
        <f t="shared" si="209"/>
        <v>697831118.21174169</v>
      </c>
    </row>
    <row r="417" spans="12:69" x14ac:dyDescent="0.3">
      <c r="L417">
        <v>612</v>
      </c>
      <c r="N417">
        <f t="shared" si="199"/>
        <v>416</v>
      </c>
      <c r="O417" s="48">
        <f t="shared" si="217"/>
        <v>2.8831841548857483E+22</v>
      </c>
      <c r="P417" s="3">
        <f t="shared" si="220"/>
        <v>1.6677181699666571E+21</v>
      </c>
      <c r="Q417">
        <f t="shared" si="200"/>
        <v>2.3348054379533196E+22</v>
      </c>
      <c r="AD417" s="50">
        <f>$M$2*(((1+'Main Backend Calculation'!$M$4)^('Main Backend Calculation'!AH417)-1)/'Main Backend Calculation'!$M$4)*(1+$M$4)</f>
        <v>10757758068.873909</v>
      </c>
      <c r="AF417">
        <f t="shared" si="221"/>
        <v>5.491399280682926E+22</v>
      </c>
      <c r="AH417">
        <f t="shared" si="201"/>
        <v>416</v>
      </c>
      <c r="AI417" s="60">
        <f t="shared" si="198"/>
        <v>5.4913992806840014E+22</v>
      </c>
      <c r="AM417" s="36" t="str">
        <f>IF('SIP CALCULATOR'!$E$6&gt;'Main Backend Calculation'!AM416,AM416+1,"")</f>
        <v/>
      </c>
      <c r="AN417" t="str">
        <f t="shared" si="205"/>
        <v/>
      </c>
      <c r="AO417" s="49" t="str">
        <f t="shared" si="202"/>
        <v/>
      </c>
      <c r="AP417" s="49" t="str">
        <f t="shared" si="203"/>
        <v/>
      </c>
      <c r="AQ417" s="66" t="str">
        <f>IF(AM417="","",('SIP CALCULATOR'!$E$7/12)*100)</f>
        <v/>
      </c>
      <c r="AR417" s="62" t="str">
        <f>IF(AM417="","",ROUND(IF(((AM417-1)/12)=0,'SIP CALCULATOR'!$E$4,IF(INT(((AM417-1)/12))-((AM417-1)/12)=0,AR416+('SIP CALCULATOR'!$E$5/100)*AR416,AR416)),2))</f>
        <v/>
      </c>
      <c r="AS417" t="e">
        <f t="shared" si="204"/>
        <v>#VALUE!</v>
      </c>
      <c r="AY417">
        <f t="shared" si="210"/>
        <v>410</v>
      </c>
      <c r="AZ417">
        <f t="shared" si="211"/>
        <v>0</v>
      </c>
      <c r="BA417">
        <f t="shared" si="193"/>
        <v>410</v>
      </c>
      <c r="BB417" s="110">
        <f t="shared" si="215"/>
        <v>-42542964516.46022</v>
      </c>
      <c r="BC417">
        <f>$BB$8*'SIP CALCULATOR'!$E$48/100</f>
        <v>13148944.405985834</v>
      </c>
      <c r="BD417" s="110">
        <f t="shared" si="216"/>
        <v>-354634278.84055167</v>
      </c>
      <c r="BF417" s="110">
        <f t="shared" si="213"/>
        <v>-37629255069.969025</v>
      </c>
      <c r="BG417" t="str">
        <f t="shared" si="214"/>
        <v>-</v>
      </c>
      <c r="BI417" t="str">
        <f t="shared" si="212"/>
        <v>-</v>
      </c>
      <c r="BL417">
        <f t="shared" si="206"/>
        <v>414</v>
      </c>
      <c r="BM417" s="110">
        <f t="shared" si="207"/>
        <v>697831118.21174169</v>
      </c>
      <c r="BO417">
        <f>('SIP CALCULATOR'!$D$32/12)/100</f>
        <v>5.0000000000000001E-3</v>
      </c>
      <c r="BP417">
        <f t="shared" si="208"/>
        <v>14445104.146983054</v>
      </c>
      <c r="BQ417" s="110">
        <f t="shared" si="209"/>
        <v>712276222.35872471</v>
      </c>
    </row>
    <row r="418" spans="12:69" x14ac:dyDescent="0.3">
      <c r="L418">
        <v>624</v>
      </c>
      <c r="N418">
        <f t="shared" si="199"/>
        <v>417</v>
      </c>
      <c r="O418" s="48">
        <f t="shared" si="217"/>
        <v>3.1029092336458569E+22</v>
      </c>
      <c r="P418" s="3">
        <f t="shared" si="220"/>
        <v>1.6677181699666571E+21</v>
      </c>
      <c r="Q418">
        <f t="shared" si="200"/>
        <v>2.5015772549499851E+22</v>
      </c>
      <c r="AD418" s="50">
        <f>$M$2*(((1+'Main Backend Calculation'!$M$4)^('Main Backend Calculation'!AH418)-1)/'Main Backend Calculation'!$M$4)*(1+$M$4)</f>
        <v>10955439507.91231</v>
      </c>
      <c r="AF418">
        <f t="shared" si="221"/>
        <v>5.491399280682926E+22</v>
      </c>
      <c r="AH418">
        <f t="shared" si="201"/>
        <v>417</v>
      </c>
      <c r="AI418" s="60">
        <f t="shared" si="198"/>
        <v>5.4913992806840215E+22</v>
      </c>
      <c r="AM418" s="36" t="str">
        <f>IF('SIP CALCULATOR'!$E$6&gt;'Main Backend Calculation'!AM417,AM417+1,"")</f>
        <v/>
      </c>
      <c r="AN418" t="str">
        <f t="shared" si="205"/>
        <v/>
      </c>
      <c r="AO418" s="49" t="str">
        <f t="shared" si="202"/>
        <v/>
      </c>
      <c r="AP418" s="49" t="str">
        <f t="shared" si="203"/>
        <v/>
      </c>
      <c r="AQ418" s="66" t="str">
        <f>IF(AM418="","",('SIP CALCULATOR'!$E$7/12)*100)</f>
        <v/>
      </c>
      <c r="AR418" s="62" t="str">
        <f>IF(AM418="","",ROUND(IF(((AM418-1)/12)=0,'SIP CALCULATOR'!$E$4,IF(INT(((AM418-1)/12))-((AM418-1)/12)=0,AR417+('SIP CALCULATOR'!$E$5/100)*AR417,AR417)),2))</f>
        <v/>
      </c>
      <c r="AS418" t="e">
        <f t="shared" si="204"/>
        <v>#VALUE!</v>
      </c>
      <c r="AY418">
        <f t="shared" si="210"/>
        <v>411</v>
      </c>
      <c r="AZ418">
        <f t="shared" si="211"/>
        <v>0</v>
      </c>
      <c r="BA418">
        <f t="shared" si="193"/>
        <v>411</v>
      </c>
      <c r="BB418" s="110">
        <f t="shared" si="215"/>
        <v>-42910747739.706757</v>
      </c>
      <c r="BC418">
        <f>$BB$8*'SIP CALCULATOR'!$E$48/100</f>
        <v>13148944.405985834</v>
      </c>
      <c r="BD418" s="110">
        <f t="shared" si="216"/>
        <v>-357699139.03427285</v>
      </c>
      <c r="BF418" s="110">
        <f t="shared" si="213"/>
        <v>-37986954209.003296</v>
      </c>
      <c r="BG418" t="str">
        <f t="shared" si="214"/>
        <v>-</v>
      </c>
      <c r="BI418" t="str">
        <f t="shared" si="212"/>
        <v>-</v>
      </c>
      <c r="BL418">
        <f t="shared" si="206"/>
        <v>415</v>
      </c>
      <c r="BM418" s="110">
        <f t="shared" si="207"/>
        <v>712276222.35872471</v>
      </c>
      <c r="BO418">
        <f>('SIP CALCULATOR'!$D$32/12)/100</f>
        <v>5.0000000000000001E-3</v>
      </c>
      <c r="BP418">
        <f t="shared" si="208"/>
        <v>14779731.61394354</v>
      </c>
      <c r="BQ418" s="110">
        <f t="shared" si="209"/>
        <v>727055953.97266829</v>
      </c>
    </row>
    <row r="419" spans="12:69" x14ac:dyDescent="0.3">
      <c r="L419">
        <v>636</v>
      </c>
      <c r="N419">
        <f t="shared" si="199"/>
        <v>418</v>
      </c>
      <c r="O419" s="48">
        <f t="shared" si="217"/>
        <v>3.3266698366689095E+22</v>
      </c>
      <c r="P419" s="3">
        <f t="shared" si="220"/>
        <v>1.6677181699666571E+21</v>
      </c>
      <c r="Q419">
        <f t="shared" si="200"/>
        <v>2.6683490719466506E+22</v>
      </c>
      <c r="AD419" s="50">
        <f>$M$2*(((1+'Main Backend Calculation'!$M$4)^('Main Backend Calculation'!AH419)-1)/'Main Backend Calculation'!$M$4)*(1+$M$4)</f>
        <v>11156751612.362576</v>
      </c>
      <c r="AF419">
        <f t="shared" si="221"/>
        <v>5.491399280682926E+22</v>
      </c>
      <c r="AH419">
        <f t="shared" si="201"/>
        <v>418</v>
      </c>
      <c r="AI419" s="60">
        <f t="shared" si="198"/>
        <v>5.4913992806840417E+22</v>
      </c>
      <c r="AM419" s="36" t="str">
        <f>IF('SIP CALCULATOR'!$E$6&gt;'Main Backend Calculation'!AM418,AM418+1,"")</f>
        <v/>
      </c>
      <c r="AN419" t="str">
        <f t="shared" si="205"/>
        <v/>
      </c>
      <c r="AO419" s="49" t="str">
        <f t="shared" si="202"/>
        <v/>
      </c>
      <c r="AP419" s="49" t="str">
        <f t="shared" si="203"/>
        <v/>
      </c>
      <c r="AQ419" s="66" t="str">
        <f>IF(AM419="","",('SIP CALCULATOR'!$E$7/12)*100)</f>
        <v/>
      </c>
      <c r="AR419" s="62" t="str">
        <f>IF(AM419="","",ROUND(IF(((AM419-1)/12)=0,'SIP CALCULATOR'!$E$4,IF(INT(((AM419-1)/12))-((AM419-1)/12)=0,AR418+('SIP CALCULATOR'!$E$5/100)*AR418,AR418)),2))</f>
        <v/>
      </c>
      <c r="AS419" t="e">
        <f t="shared" si="204"/>
        <v>#VALUE!</v>
      </c>
      <c r="AY419">
        <f t="shared" si="210"/>
        <v>412</v>
      </c>
      <c r="AZ419">
        <f t="shared" si="211"/>
        <v>0</v>
      </c>
      <c r="BA419">
        <f t="shared" si="193"/>
        <v>412</v>
      </c>
      <c r="BB419" s="110">
        <f t="shared" si="215"/>
        <v>-43281595823.147011</v>
      </c>
      <c r="BC419">
        <f>$BB$8*'SIP CALCULATOR'!$E$48/100</f>
        <v>13148944.405985834</v>
      </c>
      <c r="BD419" s="110">
        <f t="shared" si="216"/>
        <v>-360789539.7296083</v>
      </c>
      <c r="BF419" s="110">
        <f t="shared" si="213"/>
        <v>-38347743748.732903</v>
      </c>
      <c r="BG419" t="str">
        <f t="shared" si="214"/>
        <v>-</v>
      </c>
      <c r="BI419" t="str">
        <f t="shared" si="212"/>
        <v>-</v>
      </c>
      <c r="BL419">
        <f t="shared" si="206"/>
        <v>416</v>
      </c>
      <c r="BM419" s="110">
        <f t="shared" si="207"/>
        <v>727055953.97266829</v>
      </c>
      <c r="BO419">
        <f>('SIP CALCULATOR'!$D$32/12)/100</f>
        <v>5.0000000000000001E-3</v>
      </c>
      <c r="BP419">
        <f t="shared" si="208"/>
        <v>15122763.8426315</v>
      </c>
      <c r="BQ419" s="110">
        <f t="shared" si="209"/>
        <v>742178717.81529975</v>
      </c>
    </row>
    <row r="420" spans="12:69" x14ac:dyDescent="0.3">
      <c r="L420">
        <v>648</v>
      </c>
      <c r="N420">
        <f t="shared" si="199"/>
        <v>419</v>
      </c>
      <c r="O420" s="48">
        <f t="shared" si="217"/>
        <v>3.5545400813754964E+22</v>
      </c>
      <c r="P420" s="3">
        <f t="shared" si="220"/>
        <v>1.6677181699666571E+21</v>
      </c>
      <c r="Q420">
        <f t="shared" si="200"/>
        <v>2.8351208889433161E+22</v>
      </c>
      <c r="AD420" s="50">
        <f>$M$2*(((1+'Main Backend Calculation'!$M$4)^('Main Backend Calculation'!AH420)-1)/'Main Backend Calculation'!$M$4)*(1+$M$4)</f>
        <v>11361761063.909119</v>
      </c>
      <c r="AF420">
        <f t="shared" si="221"/>
        <v>5.491399280682926E+22</v>
      </c>
      <c r="AH420">
        <f t="shared" si="201"/>
        <v>419</v>
      </c>
      <c r="AI420" s="60">
        <f t="shared" si="198"/>
        <v>5.4913992806840618E+22</v>
      </c>
      <c r="AM420" s="36" t="str">
        <f>IF('SIP CALCULATOR'!$E$6&gt;'Main Backend Calculation'!AM419,AM419+1,"")</f>
        <v/>
      </c>
      <c r="AN420" t="str">
        <f t="shared" si="205"/>
        <v/>
      </c>
      <c r="AO420" s="49" t="str">
        <f t="shared" si="202"/>
        <v/>
      </c>
      <c r="AP420" s="49" t="str">
        <f t="shared" si="203"/>
        <v/>
      </c>
      <c r="AQ420" s="66" t="str">
        <f>IF(AM420="","",('SIP CALCULATOR'!$E$7/12)*100)</f>
        <v/>
      </c>
      <c r="AR420" s="62" t="str">
        <f>IF(AM420="","",ROUND(IF(((AM420-1)/12)=0,'SIP CALCULATOR'!$E$4,IF(INT(((AM420-1)/12))-((AM420-1)/12)=0,AR419+('SIP CALCULATOR'!$E$5/100)*AR419,AR419)),2))</f>
        <v/>
      </c>
      <c r="AS420" t="e">
        <f t="shared" si="204"/>
        <v>#VALUE!</v>
      </c>
      <c r="AY420">
        <f t="shared" si="210"/>
        <v>413</v>
      </c>
      <c r="AZ420">
        <f t="shared" si="211"/>
        <v>0</v>
      </c>
      <c r="BA420">
        <f t="shared" si="193"/>
        <v>413</v>
      </c>
      <c r="BB420" s="110">
        <f t="shared" si="215"/>
        <v>-43655534307.2826</v>
      </c>
      <c r="BC420">
        <f>$BB$8*'SIP CALCULATOR'!$E$48/100</f>
        <v>13148944.405985834</v>
      </c>
      <c r="BD420" s="110">
        <f t="shared" si="216"/>
        <v>-363905693.76407158</v>
      </c>
      <c r="BF420" s="110">
        <f t="shared" si="213"/>
        <v>-38711649442.496971</v>
      </c>
      <c r="BG420" t="str">
        <f t="shared" si="214"/>
        <v>-</v>
      </c>
      <c r="BI420" t="str">
        <f t="shared" si="212"/>
        <v>-</v>
      </c>
      <c r="BL420">
        <f t="shared" si="206"/>
        <v>417</v>
      </c>
      <c r="BM420" s="110">
        <f t="shared" si="207"/>
        <v>742178717.81529975</v>
      </c>
      <c r="BO420">
        <f>('SIP CALCULATOR'!$D$32/12)/100</f>
        <v>5.0000000000000001E-3</v>
      </c>
      <c r="BP420">
        <f t="shared" si="208"/>
        <v>15474426.266449001</v>
      </c>
      <c r="BQ420" s="110">
        <f t="shared" si="209"/>
        <v>757653144.08174872</v>
      </c>
    </row>
    <row r="421" spans="12:69" x14ac:dyDescent="0.3">
      <c r="L421">
        <v>660</v>
      </c>
      <c r="N421">
        <f t="shared" si="199"/>
        <v>420</v>
      </c>
      <c r="O421" s="48">
        <f t="shared" si="217"/>
        <v>3.7865954464447911E+22</v>
      </c>
      <c r="P421" s="3">
        <f t="shared" si="220"/>
        <v>1.6677181699666571E+21</v>
      </c>
      <c r="Q421">
        <f t="shared" si="200"/>
        <v>3.0018927059399816E+22</v>
      </c>
      <c r="AD421" s="50">
        <f>$M$2*(((1+'Main Backend Calculation'!$M$4)^('Main Backend Calculation'!AH421)-1)/'Main Backend Calculation'!$M$4)*(1+$M$4)</f>
        <v>11570535768.928402</v>
      </c>
      <c r="AF421">
        <f t="shared" si="221"/>
        <v>5.491399280682926E+22</v>
      </c>
      <c r="AH421">
        <f t="shared" si="201"/>
        <v>420</v>
      </c>
      <c r="AI421" s="60">
        <f t="shared" si="198"/>
        <v>5.4913992806840828E+22</v>
      </c>
      <c r="AM421" s="36" t="str">
        <f>IF('SIP CALCULATOR'!$E$6&gt;'Main Backend Calculation'!AM420,AM420+1,"")</f>
        <v/>
      </c>
      <c r="AN421" t="str">
        <f t="shared" si="205"/>
        <v/>
      </c>
      <c r="AO421" s="49" t="str">
        <f t="shared" si="202"/>
        <v/>
      </c>
      <c r="AP421" s="49" t="str">
        <f t="shared" si="203"/>
        <v/>
      </c>
      <c r="AQ421" s="66" t="str">
        <f>IF(AM421="","",('SIP CALCULATOR'!$E$7/12)*100)</f>
        <v/>
      </c>
      <c r="AR421" s="62" t="str">
        <f>IF(AM421="","",ROUND(IF(((AM421-1)/12)=0,'SIP CALCULATOR'!$E$4,IF(INT(((AM421-1)/12))-((AM421-1)/12)=0,AR420+('SIP CALCULATOR'!$E$5/100)*AR420,AR420)),2))</f>
        <v/>
      </c>
      <c r="AS421" t="e">
        <f t="shared" si="204"/>
        <v>#VALUE!</v>
      </c>
      <c r="AY421">
        <f t="shared" si="210"/>
        <v>414</v>
      </c>
      <c r="AZ421">
        <f t="shared" si="211"/>
        <v>0</v>
      </c>
      <c r="BA421">
        <f t="shared" si="193"/>
        <v>414</v>
      </c>
      <c r="BB421" s="110">
        <f t="shared" si="215"/>
        <v>-44032588945.452652</v>
      </c>
      <c r="BC421">
        <f>$BB$8*'SIP CALCULATOR'!$E$48/100</f>
        <v>13148944.405985834</v>
      </c>
      <c r="BD421" s="110">
        <f t="shared" si="216"/>
        <v>-367047815.74882197</v>
      </c>
      <c r="BF421" s="110">
        <f t="shared" si="213"/>
        <v>-39078697258.245796</v>
      </c>
      <c r="BG421" t="str">
        <f t="shared" si="214"/>
        <v>-</v>
      </c>
      <c r="BI421" t="str">
        <f t="shared" si="212"/>
        <v>-</v>
      </c>
      <c r="BL421">
        <f t="shared" si="206"/>
        <v>418</v>
      </c>
      <c r="BM421" s="110">
        <f t="shared" si="207"/>
        <v>757653144.08174872</v>
      </c>
      <c r="BO421">
        <f>('SIP CALCULATOR'!$D$32/12)/100</f>
        <v>5.0000000000000001E-3</v>
      </c>
      <c r="BP421">
        <f t="shared" si="208"/>
        <v>15834950.711308548</v>
      </c>
      <c r="BQ421" s="110">
        <f t="shared" si="209"/>
        <v>773488094.79305732</v>
      </c>
    </row>
    <row r="422" spans="12:69" x14ac:dyDescent="0.3">
      <c r="L422">
        <v>672</v>
      </c>
      <c r="N422">
        <f t="shared" si="199"/>
        <v>421</v>
      </c>
      <c r="O422" s="48">
        <f t="shared" si="217"/>
        <v>4.3564564308090855E+22</v>
      </c>
      <c r="P422" s="3">
        <f>$P$421+($P$421*$M$5)</f>
        <v>5.0031545098999714E+21</v>
      </c>
      <c r="Q422">
        <f t="shared" si="200"/>
        <v>3.502208156929979E+22</v>
      </c>
      <c r="AD422" s="50">
        <f>$M$2*(((1+'Main Backend Calculation'!$M$4)^('Main Backend Calculation'!AH422)-1)/'Main Backend Calculation'!$M$4)*(1+$M$4)</f>
        <v>11783144880.981913</v>
      </c>
      <c r="AF422">
        <f>$AK$37*(((1+$M$4)^($AH$37)-1)/$AC$3)*(1+$AC$3)</f>
        <v>1.7116436545874858E+23</v>
      </c>
      <c r="AH422">
        <f t="shared" si="201"/>
        <v>421</v>
      </c>
      <c r="AI422" s="60">
        <f t="shared" si="198"/>
        <v>1.7116436545876036E+23</v>
      </c>
      <c r="AM422" s="36" t="str">
        <f>IF('SIP CALCULATOR'!$E$6&gt;'Main Backend Calculation'!AM421,AM421+1,"")</f>
        <v/>
      </c>
      <c r="AN422" t="str">
        <f t="shared" si="205"/>
        <v/>
      </c>
      <c r="AO422" s="49" t="str">
        <f t="shared" si="202"/>
        <v/>
      </c>
      <c r="AP422" s="49" t="str">
        <f t="shared" si="203"/>
        <v/>
      </c>
      <c r="AQ422" s="66" t="str">
        <f>IF(AM422="","",('SIP CALCULATOR'!$E$7/12)*100)</f>
        <v/>
      </c>
      <c r="AR422" s="62" t="str">
        <f>IF(AM422="","",ROUND(IF(((AM422-1)/12)=0,'SIP CALCULATOR'!$E$4,IF(INT(((AM422-1)/12))-((AM422-1)/12)=0,AR421+('SIP CALCULATOR'!$E$5/100)*AR421,AR421)),2))</f>
        <v/>
      </c>
      <c r="AS422" t="e">
        <f t="shared" si="204"/>
        <v>#VALUE!</v>
      </c>
      <c r="AY422">
        <f t="shared" si="210"/>
        <v>415</v>
      </c>
      <c r="AZ422">
        <f t="shared" si="211"/>
        <v>0</v>
      </c>
      <c r="BA422">
        <f t="shared" si="193"/>
        <v>415</v>
      </c>
      <c r="BB422" s="110">
        <f t="shared" si="215"/>
        <v>-44412785705.60746</v>
      </c>
      <c r="BC422">
        <f>$BB$8*'SIP CALCULATOR'!$E$48/100</f>
        <v>13148944.405985834</v>
      </c>
      <c r="BD422" s="110">
        <f t="shared" si="216"/>
        <v>-370216122.08344537</v>
      </c>
      <c r="BF422" s="110">
        <f t="shared" si="213"/>
        <v>-39448913380.329239</v>
      </c>
      <c r="BG422" t="str">
        <f t="shared" si="214"/>
        <v>-</v>
      </c>
      <c r="BI422" t="str">
        <f t="shared" si="212"/>
        <v>-</v>
      </c>
      <c r="BL422">
        <f t="shared" si="206"/>
        <v>419</v>
      </c>
      <c r="BM422" s="110">
        <f t="shared" si="207"/>
        <v>773488094.79305732</v>
      </c>
      <c r="BO422">
        <f>('SIP CALCULATOR'!$D$32/12)/100</f>
        <v>5.0000000000000001E-3</v>
      </c>
      <c r="BP422">
        <f t="shared" si="208"/>
        <v>16204575.585914552</v>
      </c>
      <c r="BQ422" s="110">
        <f t="shared" si="209"/>
        <v>789692670.37897182</v>
      </c>
    </row>
    <row r="423" spans="12:69" x14ac:dyDescent="0.3">
      <c r="L423">
        <v>684</v>
      </c>
      <c r="N423">
        <f t="shared" si="199"/>
        <v>422</v>
      </c>
      <c r="O423" s="48">
        <f t="shared" si="217"/>
        <v>4.9367836206783873E+22</v>
      </c>
      <c r="P423" s="3">
        <f t="shared" ref="P423:P433" si="222">$P$421+($P$421*$M$5)</f>
        <v>5.0031545098999714E+21</v>
      </c>
      <c r="Q423">
        <f t="shared" si="200"/>
        <v>4.0025236079199763E+22</v>
      </c>
      <c r="AD423" s="50">
        <f>$M$2*(((1+'Main Backend Calculation'!$M$4)^('Main Backend Calculation'!AH423)-1)/'Main Backend Calculation'!$M$4)*(1+$M$4)</f>
        <v>11999658823.722279</v>
      </c>
      <c r="AF423">
        <f t="shared" ref="AF423:AF433" si="223">$AK$37*(((1+$M$4)^($AH$37)-1)/$AC$3)*(1+$AC$3)</f>
        <v>1.7116436545874858E+23</v>
      </c>
      <c r="AH423">
        <f t="shared" si="201"/>
        <v>422</v>
      </c>
      <c r="AI423" s="60">
        <f t="shared" si="198"/>
        <v>1.7116436545876059E+23</v>
      </c>
      <c r="AM423" s="36" t="str">
        <f>IF('SIP CALCULATOR'!$E$6&gt;'Main Backend Calculation'!AM422,AM422+1,"")</f>
        <v/>
      </c>
      <c r="AN423" t="str">
        <f t="shared" si="205"/>
        <v/>
      </c>
      <c r="AO423" s="49" t="str">
        <f t="shared" si="202"/>
        <v/>
      </c>
      <c r="AP423" s="49" t="str">
        <f t="shared" si="203"/>
        <v/>
      </c>
      <c r="AQ423" s="66" t="str">
        <f>IF(AM423="","",('SIP CALCULATOR'!$E$7/12)*100)</f>
        <v/>
      </c>
      <c r="AR423" s="62" t="str">
        <f>IF(AM423="","",ROUND(IF(((AM423-1)/12)=0,'SIP CALCULATOR'!$E$4,IF(INT(((AM423-1)/12))-((AM423-1)/12)=0,AR422+('SIP CALCULATOR'!$E$5/100)*AR422,AR422)),2))</f>
        <v/>
      </c>
      <c r="AS423" t="e">
        <f t="shared" si="204"/>
        <v>#VALUE!</v>
      </c>
      <c r="AY423">
        <f t="shared" si="210"/>
        <v>416</v>
      </c>
      <c r="AZ423">
        <f t="shared" si="211"/>
        <v>0</v>
      </c>
      <c r="BA423">
        <f t="shared" si="193"/>
        <v>416</v>
      </c>
      <c r="BB423" s="110">
        <f t="shared" si="215"/>
        <v>-44796150772.096886</v>
      </c>
      <c r="BC423">
        <f>$BB$8*'SIP CALCULATOR'!$E$48/100</f>
        <v>13148944.405985834</v>
      </c>
      <c r="BD423" s="110">
        <f t="shared" si="216"/>
        <v>-373410830.97085726</v>
      </c>
      <c r="BF423" s="110">
        <f t="shared" si="213"/>
        <v>-39822324211.300095</v>
      </c>
      <c r="BG423" t="str">
        <f t="shared" si="214"/>
        <v>-</v>
      </c>
      <c r="BI423" t="str">
        <f t="shared" si="212"/>
        <v>-</v>
      </c>
      <c r="BL423">
        <f t="shared" si="206"/>
        <v>420</v>
      </c>
      <c r="BM423" s="110">
        <f t="shared" si="207"/>
        <v>789692670.37897182</v>
      </c>
      <c r="BO423">
        <f>('SIP CALCULATOR'!$D$32/12)/100</f>
        <v>5.0000000000000001E-3</v>
      </c>
      <c r="BP423">
        <f t="shared" si="208"/>
        <v>16583546.077958411</v>
      </c>
      <c r="BQ423" s="110">
        <f t="shared" si="209"/>
        <v>806276216.45693028</v>
      </c>
    </row>
    <row r="424" spans="12:69" x14ac:dyDescent="0.3">
      <c r="L424">
        <v>696</v>
      </c>
      <c r="N424">
        <f t="shared" si="199"/>
        <v>423</v>
      </c>
      <c r="O424" s="48">
        <f t="shared" si="217"/>
        <v>5.5277692409297781E+22</v>
      </c>
      <c r="P424" s="3">
        <f t="shared" si="222"/>
        <v>5.0031545098999714E+21</v>
      </c>
      <c r="Q424">
        <f t="shared" si="200"/>
        <v>4.5028390589099737E+22</v>
      </c>
      <c r="AD424" s="50">
        <f>$M$2*(((1+'Main Backend Calculation'!$M$4)^('Main Backend Calculation'!AH424)-1)/'Main Backend Calculation'!$M$4)*(1+$M$4)</f>
        <v>12220149314.220078</v>
      </c>
      <c r="AF424">
        <f t="shared" si="223"/>
        <v>1.7116436545874858E+23</v>
      </c>
      <c r="AH424">
        <f t="shared" si="201"/>
        <v>423</v>
      </c>
      <c r="AI424" s="60">
        <f t="shared" si="198"/>
        <v>1.7116436545876079E+23</v>
      </c>
      <c r="AM424" s="36" t="str">
        <f>IF('SIP CALCULATOR'!$E$6&gt;'Main Backend Calculation'!AM423,AM423+1,"")</f>
        <v/>
      </c>
      <c r="AN424" t="str">
        <f t="shared" si="205"/>
        <v/>
      </c>
      <c r="AO424" s="49" t="str">
        <f t="shared" si="202"/>
        <v/>
      </c>
      <c r="AP424" s="49" t="str">
        <f t="shared" si="203"/>
        <v/>
      </c>
      <c r="AQ424" s="66" t="str">
        <f>IF(AM424="","",('SIP CALCULATOR'!$E$7/12)*100)</f>
        <v/>
      </c>
      <c r="AR424" s="62" t="str">
        <f>IF(AM424="","",ROUND(IF(((AM424-1)/12)=0,'SIP CALCULATOR'!$E$4,IF(INT(((AM424-1)/12))-((AM424-1)/12)=0,AR423+('SIP CALCULATOR'!$E$5/100)*AR423,AR423)),2))</f>
        <v/>
      </c>
      <c r="AS424" t="e">
        <f t="shared" si="204"/>
        <v>#VALUE!</v>
      </c>
      <c r="AY424">
        <f t="shared" si="210"/>
        <v>417</v>
      </c>
      <c r="AZ424">
        <f t="shared" si="211"/>
        <v>0</v>
      </c>
      <c r="BA424">
        <f t="shared" si="193"/>
        <v>417</v>
      </c>
      <c r="BB424" s="110">
        <f t="shared" si="215"/>
        <v>-45182710547.473724</v>
      </c>
      <c r="BC424">
        <f>$BB$8*'SIP CALCULATOR'!$E$48/100</f>
        <v>13148944.405985834</v>
      </c>
      <c r="BD424" s="110">
        <f t="shared" si="216"/>
        <v>-376632162.43233091</v>
      </c>
      <c r="BF424" s="110">
        <f t="shared" si="213"/>
        <v>-40198956373.732422</v>
      </c>
      <c r="BG424" t="str">
        <f t="shared" si="214"/>
        <v>-</v>
      </c>
      <c r="BI424" t="str">
        <f t="shared" si="212"/>
        <v>-</v>
      </c>
      <c r="BL424">
        <f t="shared" si="206"/>
        <v>421</v>
      </c>
      <c r="BM424" s="110">
        <f t="shared" si="207"/>
        <v>806276216.45693028</v>
      </c>
      <c r="BO424">
        <f>('SIP CALCULATOR'!$D$32/12)/100</f>
        <v>5.0000000000000001E-3</v>
      </c>
      <c r="BP424">
        <f t="shared" si="208"/>
        <v>16972114.356418382</v>
      </c>
      <c r="BQ424" s="110">
        <f t="shared" si="209"/>
        <v>823248330.81334865</v>
      </c>
    </row>
    <row r="425" spans="12:69" x14ac:dyDescent="0.3">
      <c r="L425">
        <v>708</v>
      </c>
      <c r="N425">
        <f t="shared" si="199"/>
        <v>424</v>
      </c>
      <c r="O425" s="48">
        <f t="shared" si="217"/>
        <v>6.1296090468892073E+22</v>
      </c>
      <c r="P425" s="3">
        <f t="shared" si="222"/>
        <v>5.0031545098999714E+21</v>
      </c>
      <c r="Q425">
        <f t="shared" si="200"/>
        <v>5.003154509899971E+22</v>
      </c>
      <c r="AD425" s="50">
        <f>$M$2*(((1+'Main Backend Calculation'!$M$4)^('Main Backend Calculation'!AH425)-1)/'Main Backend Calculation'!$M$4)*(1+$M$4)</f>
        <v>12444689386.719044</v>
      </c>
      <c r="AF425">
        <f t="shared" si="223"/>
        <v>1.7116436545874858E+23</v>
      </c>
      <c r="AH425">
        <f t="shared" si="201"/>
        <v>424</v>
      </c>
      <c r="AI425" s="60">
        <f t="shared" si="198"/>
        <v>1.7116436545876103E+23</v>
      </c>
      <c r="AM425" s="36" t="str">
        <f>IF('SIP CALCULATOR'!$E$6&gt;'Main Backend Calculation'!AM424,AM424+1,"")</f>
        <v/>
      </c>
      <c r="AN425" t="str">
        <f t="shared" si="205"/>
        <v/>
      </c>
      <c r="AO425" s="49" t="str">
        <f t="shared" si="202"/>
        <v/>
      </c>
      <c r="AP425" s="49" t="str">
        <f t="shared" si="203"/>
        <v/>
      </c>
      <c r="AQ425" s="66" t="str">
        <f>IF(AM425="","",('SIP CALCULATOR'!$E$7/12)*100)</f>
        <v/>
      </c>
      <c r="AR425" s="62" t="str">
        <f>IF(AM425="","",ROUND(IF(((AM425-1)/12)=0,'SIP CALCULATOR'!$E$4,IF(INT(((AM425-1)/12))-((AM425-1)/12)=0,AR424+('SIP CALCULATOR'!$E$5/100)*AR424,AR424)),2))</f>
        <v/>
      </c>
      <c r="AS425" t="e">
        <f t="shared" si="204"/>
        <v>#VALUE!</v>
      </c>
      <c r="AY425">
        <f t="shared" si="210"/>
        <v>418</v>
      </c>
      <c r="AZ425">
        <f t="shared" si="211"/>
        <v>0</v>
      </c>
      <c r="BA425">
        <f t="shared" si="193"/>
        <v>418</v>
      </c>
      <c r="BB425" s="110">
        <f t="shared" si="215"/>
        <v>-45572491654.312035</v>
      </c>
      <c r="BC425">
        <f>$BB$8*'SIP CALCULATOR'!$E$48/100</f>
        <v>13148944.405985834</v>
      </c>
      <c r="BD425" s="110">
        <f t="shared" si="216"/>
        <v>-379880338.32265013</v>
      </c>
      <c r="BF425" s="110">
        <f t="shared" si="213"/>
        <v>-40578836712.055069</v>
      </c>
      <c r="BG425" t="str">
        <f t="shared" si="214"/>
        <v>-</v>
      </c>
      <c r="BI425" t="str">
        <f t="shared" si="212"/>
        <v>-</v>
      </c>
      <c r="BL425">
        <f t="shared" si="206"/>
        <v>422</v>
      </c>
      <c r="BM425" s="110">
        <f t="shared" si="207"/>
        <v>823248330.81334865</v>
      </c>
      <c r="BO425">
        <f>('SIP CALCULATOR'!$D$32/12)/100</f>
        <v>5.0000000000000001E-3</v>
      </c>
      <c r="BP425">
        <f t="shared" si="208"/>
        <v>17370539.780161656</v>
      </c>
      <c r="BQ425" s="110">
        <f t="shared" si="209"/>
        <v>840618870.59351027</v>
      </c>
    </row>
    <row r="426" spans="12:69" x14ac:dyDescent="0.3">
      <c r="L426">
        <v>720</v>
      </c>
      <c r="N426">
        <f t="shared" si="199"/>
        <v>425</v>
      </c>
      <c r="O426" s="48">
        <f t="shared" si="217"/>
        <v>6.7425023891725737E+22</v>
      </c>
      <c r="P426" s="3">
        <f t="shared" si="222"/>
        <v>5.0031545098999714E+21</v>
      </c>
      <c r="Q426">
        <f t="shared" si="200"/>
        <v>5.5034699608899684E+22</v>
      </c>
      <c r="AD426" s="50">
        <f>$M$2*(((1+'Main Backend Calculation'!$M$4)^('Main Backend Calculation'!AH426)-1)/'Main Backend Calculation'!$M$4)*(1+$M$4)</f>
        <v>12673353416.82761</v>
      </c>
      <c r="AF426">
        <f t="shared" si="223"/>
        <v>1.7116436545874858E+23</v>
      </c>
      <c r="AH426">
        <f t="shared" si="201"/>
        <v>425</v>
      </c>
      <c r="AI426" s="60">
        <f t="shared" si="198"/>
        <v>1.7116436545876126E+23</v>
      </c>
      <c r="AM426" s="36" t="str">
        <f>IF('SIP CALCULATOR'!$E$6&gt;'Main Backend Calculation'!AM425,AM425+1,"")</f>
        <v/>
      </c>
      <c r="AN426" t="str">
        <f t="shared" si="205"/>
        <v/>
      </c>
      <c r="AO426" s="49" t="str">
        <f t="shared" si="202"/>
        <v/>
      </c>
      <c r="AP426" s="49" t="str">
        <f t="shared" si="203"/>
        <v/>
      </c>
      <c r="AQ426" s="66" t="str">
        <f>IF(AM426="","",('SIP CALCULATOR'!$E$7/12)*100)</f>
        <v/>
      </c>
      <c r="AR426" s="62" t="str">
        <f>IF(AM426="","",ROUND(IF(((AM426-1)/12)=0,'SIP CALCULATOR'!$E$4,IF(INT(((AM426-1)/12))-((AM426-1)/12)=0,AR425+('SIP CALCULATOR'!$E$5/100)*AR425,AR425)),2))</f>
        <v/>
      </c>
      <c r="AS426" t="e">
        <f t="shared" si="204"/>
        <v>#VALUE!</v>
      </c>
      <c r="AY426">
        <f t="shared" si="210"/>
        <v>419</v>
      </c>
      <c r="AZ426">
        <f t="shared" si="211"/>
        <v>0</v>
      </c>
      <c r="BA426">
        <f t="shared" si="193"/>
        <v>419</v>
      </c>
      <c r="BB426" s="110">
        <f t="shared" si="215"/>
        <v>-45965520937.040665</v>
      </c>
      <c r="BC426">
        <f>$BB$8*'SIP CALCULATOR'!$E$48/100</f>
        <v>13148944.405985834</v>
      </c>
      <c r="BD426" s="110">
        <f t="shared" si="216"/>
        <v>-383155582.34538871</v>
      </c>
      <c r="BF426" s="110">
        <f t="shared" si="213"/>
        <v>-40961992294.400459</v>
      </c>
      <c r="BG426" t="str">
        <f t="shared" si="214"/>
        <v>-</v>
      </c>
      <c r="BI426" t="str">
        <f t="shared" si="212"/>
        <v>-</v>
      </c>
      <c r="BL426">
        <f t="shared" si="206"/>
        <v>423</v>
      </c>
      <c r="BM426" s="110">
        <f t="shared" si="207"/>
        <v>840618870.59351027</v>
      </c>
      <c r="BO426">
        <f>('SIP CALCULATOR'!$D$32/12)/100</f>
        <v>5.0000000000000001E-3</v>
      </c>
      <c r="BP426">
        <f t="shared" si="208"/>
        <v>17779089.113052741</v>
      </c>
      <c r="BQ426" s="110">
        <f t="shared" si="209"/>
        <v>858397959.706563</v>
      </c>
    </row>
    <row r="427" spans="12:69" x14ac:dyDescent="0.3">
      <c r="N427">
        <f t="shared" si="199"/>
        <v>426</v>
      </c>
      <c r="O427" s="48">
        <f t="shared" si="217"/>
        <v>7.3666522797176959E+22</v>
      </c>
      <c r="P427" s="3">
        <f t="shared" si="222"/>
        <v>5.0031545098999714E+21</v>
      </c>
      <c r="Q427">
        <f t="shared" si="200"/>
        <v>6.0037854118799657E+22</v>
      </c>
      <c r="AD427" s="50">
        <f>$M$2*(((1+'Main Backend Calculation'!$M$4)^('Main Backend Calculation'!AH427)-1)/'Main Backend Calculation'!$M$4)*(1+$M$4)</f>
        <v>12906217146.154734</v>
      </c>
      <c r="AF427">
        <f t="shared" si="223"/>
        <v>1.7116436545874858E+23</v>
      </c>
      <c r="AH427">
        <f t="shared" si="201"/>
        <v>426</v>
      </c>
      <c r="AI427" s="60">
        <f t="shared" si="198"/>
        <v>1.711643654587615E+23</v>
      </c>
      <c r="AM427" s="36" t="str">
        <f>IF('SIP CALCULATOR'!$E$6&gt;'Main Backend Calculation'!AM426,AM426+1,"")</f>
        <v/>
      </c>
      <c r="AN427" t="str">
        <f t="shared" si="205"/>
        <v/>
      </c>
      <c r="AO427" s="49" t="str">
        <f t="shared" si="202"/>
        <v/>
      </c>
      <c r="AP427" s="49" t="str">
        <f t="shared" si="203"/>
        <v/>
      </c>
      <c r="AQ427" s="66" t="str">
        <f>IF(AM427="","",('SIP CALCULATOR'!$E$7/12)*100)</f>
        <v/>
      </c>
      <c r="AR427" s="62" t="str">
        <f>IF(AM427="","",ROUND(IF(((AM427-1)/12)=0,'SIP CALCULATOR'!$E$4,IF(INT(((AM427-1)/12))-((AM427-1)/12)=0,AR426+('SIP CALCULATOR'!$E$5/100)*AR426,AR426)),2))</f>
        <v/>
      </c>
      <c r="AS427" t="e">
        <f t="shared" si="204"/>
        <v>#VALUE!</v>
      </c>
      <c r="AY427">
        <f t="shared" si="210"/>
        <v>420</v>
      </c>
      <c r="AZ427">
        <f t="shared" si="211"/>
        <v>0</v>
      </c>
      <c r="BA427">
        <f t="shared" si="193"/>
        <v>420</v>
      </c>
      <c r="BB427" s="110">
        <f t="shared" si="215"/>
        <v>-46361825463.792038</v>
      </c>
      <c r="BC427">
        <f>$BB$8*'SIP CALCULATOR'!$E$48/100</f>
        <v>13148944.405985834</v>
      </c>
      <c r="BD427" s="110">
        <f t="shared" si="216"/>
        <v>-386458120.06831688</v>
      </c>
      <c r="BF427" s="110">
        <f t="shared" si="213"/>
        <v>-41348450414.468773</v>
      </c>
      <c r="BG427" t="str">
        <f t="shared" si="214"/>
        <v>-</v>
      </c>
      <c r="BI427" t="str">
        <f t="shared" si="212"/>
        <v>-</v>
      </c>
      <c r="BL427">
        <f t="shared" si="206"/>
        <v>424</v>
      </c>
      <c r="BM427" s="110">
        <f t="shared" si="207"/>
        <v>858397959.706563</v>
      </c>
      <c r="BO427">
        <f>('SIP CALCULATOR'!$D$32/12)/100</f>
        <v>5.0000000000000001E-3</v>
      </c>
      <c r="BP427">
        <f t="shared" si="208"/>
        <v>18198036.745779134</v>
      </c>
      <c r="BQ427" s="110">
        <f t="shared" si="209"/>
        <v>876595996.45234215</v>
      </c>
    </row>
    <row r="428" spans="12:69" x14ac:dyDescent="0.3">
      <c r="N428">
        <f t="shared" si="199"/>
        <v>427</v>
      </c>
      <c r="O428" s="48">
        <f t="shared" si="217"/>
        <v>8.0022654590290428E+22</v>
      </c>
      <c r="P428" s="3">
        <f t="shared" si="222"/>
        <v>5.0031545098999714E+21</v>
      </c>
      <c r="Q428">
        <f t="shared" si="200"/>
        <v>6.5041008628699631E+22</v>
      </c>
      <c r="AD428" s="50">
        <f>$M$2*(((1+'Main Backend Calculation'!$M$4)^('Main Backend Calculation'!AH428)-1)/'Main Backend Calculation'!$M$4)*(1+$M$4)</f>
        <v>13143357707.39818</v>
      </c>
      <c r="AF428">
        <f t="shared" si="223"/>
        <v>1.7116436545874858E+23</v>
      </c>
      <c r="AH428">
        <f t="shared" si="201"/>
        <v>427</v>
      </c>
      <c r="AI428" s="60">
        <f t="shared" si="198"/>
        <v>1.7116436545876173E+23</v>
      </c>
      <c r="AM428" s="36" t="str">
        <f>IF('SIP CALCULATOR'!$E$6&gt;'Main Backend Calculation'!AM427,AM427+1,"")</f>
        <v/>
      </c>
      <c r="AN428" t="str">
        <f t="shared" si="205"/>
        <v/>
      </c>
      <c r="AO428" s="49" t="str">
        <f t="shared" si="202"/>
        <v/>
      </c>
      <c r="AP428" s="49" t="str">
        <f t="shared" si="203"/>
        <v/>
      </c>
      <c r="AQ428" s="66" t="str">
        <f>IF(AM428="","",('SIP CALCULATOR'!$E$7/12)*100)</f>
        <v/>
      </c>
      <c r="AR428" s="62" t="str">
        <f>IF(AM428="","",ROUND(IF(((AM428-1)/12)=0,'SIP CALCULATOR'!$E$4,IF(INT(((AM428-1)/12))-((AM428-1)/12)=0,AR427+('SIP CALCULATOR'!$E$5/100)*AR427,AR427)),2))</f>
        <v/>
      </c>
      <c r="AS428" t="e">
        <f t="shared" si="204"/>
        <v>#VALUE!</v>
      </c>
      <c r="AY428">
        <f t="shared" si="210"/>
        <v>421</v>
      </c>
      <c r="AZ428">
        <f t="shared" si="211"/>
        <v>0</v>
      </c>
      <c r="BA428">
        <f t="shared" si="193"/>
        <v>421</v>
      </c>
      <c r="BB428" s="110">
        <f t="shared" si="215"/>
        <v>-46761432528.266335</v>
      </c>
      <c r="BC428">
        <f>$BB$8*'SIP CALCULATOR'!$E$48/100</f>
        <v>13148944.405985834</v>
      </c>
      <c r="BD428" s="110">
        <f t="shared" si="216"/>
        <v>-389788178.938936</v>
      </c>
      <c r="BF428" s="110">
        <f t="shared" si="213"/>
        <v>-41738238593.407707</v>
      </c>
      <c r="BG428" t="str">
        <f t="shared" si="214"/>
        <v>-</v>
      </c>
      <c r="BI428" t="str">
        <f t="shared" si="212"/>
        <v>-</v>
      </c>
      <c r="BL428">
        <f t="shared" si="206"/>
        <v>425</v>
      </c>
      <c r="BM428" s="110">
        <f t="shared" si="207"/>
        <v>876595996.45234215</v>
      </c>
      <c r="BO428">
        <f>('SIP CALCULATOR'!$D$32/12)/100</f>
        <v>5.0000000000000001E-3</v>
      </c>
      <c r="BP428">
        <f t="shared" si="208"/>
        <v>18627664.924612273</v>
      </c>
      <c r="BQ428" s="110">
        <f t="shared" si="209"/>
        <v>895223661.37695444</v>
      </c>
    </row>
    <row r="429" spans="12:69" x14ac:dyDescent="0.3">
      <c r="N429">
        <f t="shared" si="199"/>
        <v>428</v>
      </c>
      <c r="O429" s="48">
        <f t="shared" si="217"/>
        <v>8.6495524646574956E+22</v>
      </c>
      <c r="P429" s="3">
        <f t="shared" si="222"/>
        <v>5.0031545098999714E+21</v>
      </c>
      <c r="Q429">
        <f t="shared" si="200"/>
        <v>7.0044163138599604E+22</v>
      </c>
      <c r="AD429" s="50">
        <f>$M$2*(((1+'Main Backend Calculation'!$M$4)^('Main Backend Calculation'!AH429)-1)/'Main Backend Calculation'!$M$4)*(1+$M$4)</f>
        <v>13384853649.893635</v>
      </c>
      <c r="AF429">
        <f t="shared" si="223"/>
        <v>1.7116436545874858E+23</v>
      </c>
      <c r="AH429">
        <f t="shared" si="201"/>
        <v>428</v>
      </c>
      <c r="AI429" s="60">
        <f t="shared" si="198"/>
        <v>1.7116436545876197E+23</v>
      </c>
      <c r="AM429" s="36" t="str">
        <f>IF('SIP CALCULATOR'!$E$6&gt;'Main Backend Calculation'!AM428,AM428+1,"")</f>
        <v/>
      </c>
      <c r="AN429" t="str">
        <f t="shared" si="205"/>
        <v/>
      </c>
      <c r="AO429" s="49" t="str">
        <f t="shared" si="202"/>
        <v/>
      </c>
      <c r="AP429" s="49" t="str">
        <f t="shared" si="203"/>
        <v/>
      </c>
      <c r="AQ429" s="66" t="str">
        <f>IF(AM429="","",('SIP CALCULATOR'!$E$7/12)*100)</f>
        <v/>
      </c>
      <c r="AR429" s="62" t="str">
        <f>IF(AM429="","",ROUND(IF(((AM429-1)/12)=0,'SIP CALCULATOR'!$E$4,IF(INT(((AM429-1)/12))-((AM429-1)/12)=0,AR428+('SIP CALCULATOR'!$E$5/100)*AR428,AR428)),2))</f>
        <v/>
      </c>
      <c r="AS429" t="e">
        <f t="shared" si="204"/>
        <v>#VALUE!</v>
      </c>
      <c r="AY429">
        <f t="shared" si="210"/>
        <v>422</v>
      </c>
      <c r="AZ429">
        <f t="shared" si="211"/>
        <v>0</v>
      </c>
      <c r="BA429">
        <f t="shared" si="193"/>
        <v>422</v>
      </c>
      <c r="BB429" s="110">
        <f t="shared" si="215"/>
        <v>-47164369651.611252</v>
      </c>
      <c r="BC429">
        <f>$BB$8*'SIP CALCULATOR'!$E$48/100</f>
        <v>13148944.405985834</v>
      </c>
      <c r="BD429" s="110">
        <f t="shared" si="216"/>
        <v>-393145988.30014366</v>
      </c>
      <c r="BF429" s="110">
        <f t="shared" si="213"/>
        <v>-42131384581.707848</v>
      </c>
      <c r="BG429" t="str">
        <f t="shared" si="214"/>
        <v>-</v>
      </c>
      <c r="BI429" t="str">
        <f t="shared" si="212"/>
        <v>-</v>
      </c>
      <c r="BL429">
        <f t="shared" si="206"/>
        <v>426</v>
      </c>
      <c r="BM429" s="110">
        <f t="shared" si="207"/>
        <v>895223661.37695444</v>
      </c>
      <c r="BO429">
        <f>('SIP CALCULATOR'!$D$32/12)/100</f>
        <v>5.0000000000000001E-3</v>
      </c>
      <c r="BP429">
        <f t="shared" si="208"/>
        <v>19068263.987329129</v>
      </c>
      <c r="BQ429" s="110">
        <f t="shared" si="209"/>
        <v>914291925.36428356</v>
      </c>
    </row>
    <row r="430" spans="12:69" x14ac:dyDescent="0.3">
      <c r="N430">
        <f t="shared" si="199"/>
        <v>429</v>
      </c>
      <c r="O430" s="48">
        <f t="shared" si="217"/>
        <v>9.3087277009378247E+22</v>
      </c>
      <c r="P430" s="3">
        <f t="shared" si="222"/>
        <v>5.0031545098999714E+21</v>
      </c>
      <c r="Q430">
        <f t="shared" si="200"/>
        <v>7.5047317648499578E+22</v>
      </c>
      <c r="AD430" s="50">
        <f>$M$2*(((1+'Main Backend Calculation'!$M$4)^('Main Backend Calculation'!AH430)-1)/'Main Backend Calculation'!$M$4)*(1+$M$4)</f>
        <v>13630784965.632973</v>
      </c>
      <c r="AF430">
        <f t="shared" si="223"/>
        <v>1.7116436545874858E+23</v>
      </c>
      <c r="AH430">
        <f t="shared" si="201"/>
        <v>429</v>
      </c>
      <c r="AI430" s="60">
        <f t="shared" si="198"/>
        <v>1.711643654587622E+23</v>
      </c>
      <c r="AM430" s="36" t="str">
        <f>IF('SIP CALCULATOR'!$E$6&gt;'Main Backend Calculation'!AM429,AM429+1,"")</f>
        <v/>
      </c>
      <c r="AN430" t="str">
        <f t="shared" si="205"/>
        <v/>
      </c>
      <c r="AO430" s="49" t="str">
        <f t="shared" si="202"/>
        <v/>
      </c>
      <c r="AP430" s="49" t="str">
        <f t="shared" si="203"/>
        <v/>
      </c>
      <c r="AQ430" s="66" t="str">
        <f>IF(AM430="","",('SIP CALCULATOR'!$E$7/12)*100)</f>
        <v/>
      </c>
      <c r="AR430" s="62" t="str">
        <f>IF(AM430="","",ROUND(IF(((AM430-1)/12)=0,'SIP CALCULATOR'!$E$4,IF(INT(((AM430-1)/12))-((AM430-1)/12)=0,AR429+('SIP CALCULATOR'!$E$5/100)*AR429,AR429)),2))</f>
        <v/>
      </c>
      <c r="AS430" t="e">
        <f t="shared" si="204"/>
        <v>#VALUE!</v>
      </c>
      <c r="AY430">
        <f t="shared" si="210"/>
        <v>423</v>
      </c>
      <c r="AZ430">
        <f t="shared" si="211"/>
        <v>0</v>
      </c>
      <c r="BA430">
        <f t="shared" si="193"/>
        <v>423</v>
      </c>
      <c r="BB430" s="110">
        <f t="shared" si="215"/>
        <v>-47570664584.317375</v>
      </c>
      <c r="BC430">
        <f>$BB$8*'SIP CALCULATOR'!$E$48/100</f>
        <v>13148944.405985834</v>
      </c>
      <c r="BD430" s="110">
        <f t="shared" si="216"/>
        <v>-396531779.40602797</v>
      </c>
      <c r="BF430" s="110">
        <f t="shared" si="213"/>
        <v>-42527916361.113876</v>
      </c>
      <c r="BG430" t="str">
        <f t="shared" si="214"/>
        <v>-</v>
      </c>
      <c r="BI430" t="str">
        <f t="shared" si="212"/>
        <v>-</v>
      </c>
      <c r="BL430">
        <f t="shared" si="206"/>
        <v>427</v>
      </c>
      <c r="BM430" s="110">
        <f t="shared" si="207"/>
        <v>914291925.36428356</v>
      </c>
      <c r="BO430">
        <f>('SIP CALCULATOR'!$D$32/12)/100</f>
        <v>5.0000000000000001E-3</v>
      </c>
      <c r="BP430">
        <f t="shared" si="208"/>
        <v>19520132.606527459</v>
      </c>
      <c r="BQ430" s="110">
        <f t="shared" si="209"/>
        <v>933812057.97081101</v>
      </c>
    </row>
    <row r="431" spans="12:69" x14ac:dyDescent="0.3">
      <c r="N431">
        <f t="shared" si="199"/>
        <v>430</v>
      </c>
      <c r="O431" s="48">
        <f t="shared" si="217"/>
        <v>9.9800095100069852E+22</v>
      </c>
      <c r="P431" s="3">
        <f t="shared" si="222"/>
        <v>5.0031545098999714E+21</v>
      </c>
      <c r="Q431">
        <f t="shared" si="200"/>
        <v>8.0050472158399543E+22</v>
      </c>
      <c r="AD431" s="50">
        <f>$M$2*(((1+'Main Backend Calculation'!$M$4)^('Main Backend Calculation'!AH431)-1)/'Main Backend Calculation'!$M$4)*(1+$M$4)</f>
        <v>13881233115.760464</v>
      </c>
      <c r="AF431">
        <f t="shared" si="223"/>
        <v>1.7116436545874858E+23</v>
      </c>
      <c r="AH431">
        <f t="shared" si="201"/>
        <v>430</v>
      </c>
      <c r="AI431" s="60">
        <f t="shared" si="198"/>
        <v>1.7116436545876247E+23</v>
      </c>
      <c r="AM431" s="36" t="str">
        <f>IF('SIP CALCULATOR'!$E$6&gt;'Main Backend Calculation'!AM430,AM430+1,"")</f>
        <v/>
      </c>
      <c r="AN431" t="str">
        <f t="shared" si="205"/>
        <v/>
      </c>
      <c r="AO431" s="49" t="str">
        <f t="shared" si="202"/>
        <v/>
      </c>
      <c r="AP431" s="49" t="str">
        <f t="shared" si="203"/>
        <v/>
      </c>
      <c r="AQ431" s="66" t="str">
        <f>IF(AM431="","",('SIP CALCULATOR'!$E$7/12)*100)</f>
        <v/>
      </c>
      <c r="AR431" s="62" t="str">
        <f>IF(AM431="","",ROUND(IF(((AM431-1)/12)=0,'SIP CALCULATOR'!$E$4,IF(INT(((AM431-1)/12))-((AM431-1)/12)=0,AR430+('SIP CALCULATOR'!$E$5/100)*AR430,AR430)),2))</f>
        <v/>
      </c>
      <c r="AS431" t="e">
        <f t="shared" si="204"/>
        <v>#VALUE!</v>
      </c>
      <c r="AY431">
        <f t="shared" si="210"/>
        <v>424</v>
      </c>
      <c r="AZ431">
        <f t="shared" si="211"/>
        <v>0</v>
      </c>
      <c r="BA431">
        <f t="shared" si="193"/>
        <v>424</v>
      </c>
      <c r="BB431" s="110">
        <f t="shared" si="215"/>
        <v>-47980345308.129387</v>
      </c>
      <c r="BC431">
        <f>$BB$8*'SIP CALCULATOR'!$E$48/100</f>
        <v>13148944.405985834</v>
      </c>
      <c r="BD431" s="110">
        <f t="shared" si="216"/>
        <v>-399945785.4377948</v>
      </c>
      <c r="BF431" s="110">
        <f t="shared" si="213"/>
        <v>-42927862146.551674</v>
      </c>
      <c r="BG431" t="str">
        <f t="shared" si="214"/>
        <v>-</v>
      </c>
      <c r="BI431" t="str">
        <f t="shared" si="212"/>
        <v>-</v>
      </c>
      <c r="BL431">
        <f t="shared" si="206"/>
        <v>428</v>
      </c>
      <c r="BM431" s="110">
        <f t="shared" si="207"/>
        <v>933812057.97081101</v>
      </c>
      <c r="BO431">
        <f>('SIP CALCULATOR'!$D$32/12)/100</f>
        <v>5.0000000000000001E-3</v>
      </c>
      <c r="BP431">
        <f t="shared" si="208"/>
        <v>19983578.040575355</v>
      </c>
      <c r="BQ431" s="110">
        <f t="shared" si="209"/>
        <v>953795636.01138639</v>
      </c>
    </row>
    <row r="432" spans="12:69" x14ac:dyDescent="0.3">
      <c r="N432">
        <f t="shared" si="199"/>
        <v>431</v>
      </c>
      <c r="O432" s="48">
        <f t="shared" si="217"/>
        <v>1.066362024412675E+23</v>
      </c>
      <c r="P432" s="3">
        <f t="shared" si="222"/>
        <v>5.0031545098999714E+21</v>
      </c>
      <c r="Q432">
        <f t="shared" si="200"/>
        <v>8.5053626668299508E+22</v>
      </c>
      <c r="AD432" s="50">
        <f>$M$2*(((1+'Main Backend Calculation'!$M$4)^('Main Backend Calculation'!AH432)-1)/'Main Backend Calculation'!$M$4)*(1+$M$4)</f>
        <v>14136281057.555573</v>
      </c>
      <c r="AF432">
        <f t="shared" si="223"/>
        <v>1.7116436545874858E+23</v>
      </c>
      <c r="AH432">
        <f t="shared" si="201"/>
        <v>431</v>
      </c>
      <c r="AI432" s="60">
        <f t="shared" si="198"/>
        <v>1.711643654587627E+23</v>
      </c>
      <c r="AM432" s="36" t="str">
        <f>IF('SIP CALCULATOR'!$E$6&gt;'Main Backend Calculation'!AM431,AM431+1,"")</f>
        <v/>
      </c>
      <c r="AN432" t="str">
        <f t="shared" si="205"/>
        <v/>
      </c>
      <c r="AO432" s="49" t="str">
        <f t="shared" si="202"/>
        <v/>
      </c>
      <c r="AP432" s="49" t="str">
        <f t="shared" si="203"/>
        <v/>
      </c>
      <c r="AQ432" s="66" t="str">
        <f>IF(AM432="","",('SIP CALCULATOR'!$E$7/12)*100)</f>
        <v/>
      </c>
      <c r="AR432" s="62" t="str">
        <f>IF(AM432="","",ROUND(IF(((AM432-1)/12)=0,'SIP CALCULATOR'!$E$4,IF(INT(((AM432-1)/12))-((AM432-1)/12)=0,AR431+('SIP CALCULATOR'!$E$5/100)*AR431,AR431)),2))</f>
        <v/>
      </c>
      <c r="AS432" t="e">
        <f t="shared" si="204"/>
        <v>#VALUE!</v>
      </c>
      <c r="AY432">
        <f t="shared" si="210"/>
        <v>425</v>
      </c>
      <c r="AZ432">
        <f t="shared" si="211"/>
        <v>0</v>
      </c>
      <c r="BA432">
        <f t="shared" si="193"/>
        <v>425</v>
      </c>
      <c r="BB432" s="110">
        <f t="shared" si="215"/>
        <v>-48393440037.973167</v>
      </c>
      <c r="BC432">
        <f>$BB$8*'SIP CALCULATOR'!$E$48/100</f>
        <v>13148944.405985834</v>
      </c>
      <c r="BD432" s="110">
        <f t="shared" si="216"/>
        <v>-403388241.51982629</v>
      </c>
      <c r="BF432" s="110">
        <f t="shared" si="213"/>
        <v>-43331250388.071503</v>
      </c>
      <c r="BG432" t="str">
        <f t="shared" si="214"/>
        <v>-</v>
      </c>
      <c r="BI432" t="str">
        <f t="shared" si="212"/>
        <v>-</v>
      </c>
      <c r="BL432">
        <f t="shared" si="206"/>
        <v>429</v>
      </c>
      <c r="BM432" s="110">
        <f t="shared" si="207"/>
        <v>953795636.01138639</v>
      </c>
      <c r="BO432">
        <f>('SIP CALCULATOR'!$D$32/12)/100</f>
        <v>5.0000000000000001E-3</v>
      </c>
      <c r="BP432">
        <f t="shared" si="208"/>
        <v>20458916.392444242</v>
      </c>
      <c r="BQ432" s="110">
        <f t="shared" si="209"/>
        <v>974254552.40383065</v>
      </c>
    </row>
    <row r="433" spans="12:69" x14ac:dyDescent="0.3">
      <c r="N433">
        <f t="shared" si="199"/>
        <v>432</v>
      </c>
      <c r="O433" s="48">
        <f t="shared" si="217"/>
        <v>1.1359786339334638E+23</v>
      </c>
      <c r="P433" s="3">
        <f t="shared" si="222"/>
        <v>5.0031545098999714E+21</v>
      </c>
      <c r="Q433">
        <f t="shared" si="200"/>
        <v>9.0056781178199473E+22</v>
      </c>
      <c r="AD433" s="50">
        <f>$M$2*(((1+'Main Backend Calculation'!$M$4)^('Main Backend Calculation'!AH433)-1)/'Main Backend Calculation'!$M$4)*(1+$M$4)</f>
        <v>14396013271.911369</v>
      </c>
      <c r="AF433">
        <f t="shared" si="223"/>
        <v>1.7116436545874858E+23</v>
      </c>
      <c r="AH433">
        <f t="shared" si="201"/>
        <v>432</v>
      </c>
      <c r="AI433" s="60">
        <f t="shared" si="198"/>
        <v>1.7116436545876297E+23</v>
      </c>
      <c r="AM433" s="36" t="str">
        <f>IF('SIP CALCULATOR'!$E$6&gt;'Main Backend Calculation'!AM432,AM432+1,"")</f>
        <v/>
      </c>
      <c r="AN433" t="str">
        <f t="shared" si="205"/>
        <v/>
      </c>
      <c r="AO433" s="49" t="str">
        <f t="shared" si="202"/>
        <v/>
      </c>
      <c r="AP433" s="49" t="str">
        <f t="shared" si="203"/>
        <v/>
      </c>
      <c r="AQ433" s="66" t="str">
        <f>IF(AM433="","",('SIP CALCULATOR'!$E$7/12)*100)</f>
        <v/>
      </c>
      <c r="AR433" s="62" t="str">
        <f>IF(AM433="","",ROUND(IF(((AM433-1)/12)=0,'SIP CALCULATOR'!$E$4,IF(INT(((AM433-1)/12))-((AM433-1)/12)=0,AR432+('SIP CALCULATOR'!$E$5/100)*AR432,AR432)),2))</f>
        <v/>
      </c>
      <c r="AS433" t="e">
        <f t="shared" si="204"/>
        <v>#VALUE!</v>
      </c>
      <c r="AY433">
        <f t="shared" si="210"/>
        <v>426</v>
      </c>
      <c r="AZ433">
        <f t="shared" si="211"/>
        <v>0</v>
      </c>
      <c r="BA433">
        <f t="shared" ref="BA433:BA496" si="224">BA432+1</f>
        <v>426</v>
      </c>
      <c r="BB433" s="110">
        <f t="shared" si="215"/>
        <v>-48809977223.898979</v>
      </c>
      <c r="BC433">
        <f>$BB$8*'SIP CALCULATOR'!$E$48/100</f>
        <v>13148944.405985834</v>
      </c>
      <c r="BD433" s="110">
        <f t="shared" si="216"/>
        <v>-406859384.73587471</v>
      </c>
      <c r="BF433" s="110">
        <f t="shared" si="213"/>
        <v>-43738109772.807381</v>
      </c>
      <c r="BG433" t="str">
        <f t="shared" si="214"/>
        <v>-</v>
      </c>
      <c r="BI433" t="str">
        <f t="shared" si="212"/>
        <v>-</v>
      </c>
      <c r="BL433">
        <f t="shared" si="206"/>
        <v>430</v>
      </c>
      <c r="BM433" s="110">
        <f t="shared" si="207"/>
        <v>974254552.40383065</v>
      </c>
      <c r="BO433">
        <f>('SIP CALCULATOR'!$D$32/12)/100</f>
        <v>5.0000000000000001E-3</v>
      </c>
      <c r="BP433">
        <f t="shared" si="208"/>
        <v>20946472.87668236</v>
      </c>
      <c r="BQ433" s="110">
        <f t="shared" si="209"/>
        <v>995201025.28051305</v>
      </c>
    </row>
    <row r="434" spans="12:69" x14ac:dyDescent="0.3">
      <c r="N434">
        <f t="shared" si="199"/>
        <v>433</v>
      </c>
      <c r="O434" s="48">
        <f t="shared" si="217"/>
        <v>1.3069369292427524E+23</v>
      </c>
      <c r="P434" s="3">
        <f>$P$433+($P$433*$M$5)</f>
        <v>1.5009463529699914E+22</v>
      </c>
      <c r="Q434">
        <f t="shared" si="200"/>
        <v>1.0506624470789939E+23</v>
      </c>
      <c r="AD434" s="50">
        <f>$M$2*(((1+'Main Backend Calculation'!$M$4)^('Main Backend Calculation'!AH434)-1)/'Main Backend Calculation'!$M$4)*(1+$M$4)</f>
        <v>14660515791.317524</v>
      </c>
      <c r="AF434">
        <f>$AK$38*(((1+$M$4)^($AH$38)-1)/$AC$3)*(1+$AC$3)</f>
        <v>5.3311412286040482E+23</v>
      </c>
      <c r="AH434">
        <f t="shared" si="201"/>
        <v>433</v>
      </c>
      <c r="AI434" s="60">
        <f t="shared" si="198"/>
        <v>5.3311412286041945E+23</v>
      </c>
      <c r="AM434" s="36" t="str">
        <f>IF('SIP CALCULATOR'!$E$6&gt;'Main Backend Calculation'!AM433,AM433+1,"")</f>
        <v/>
      </c>
      <c r="AN434" t="str">
        <f t="shared" si="205"/>
        <v/>
      </c>
      <c r="AO434" s="49" t="str">
        <f t="shared" si="202"/>
        <v/>
      </c>
      <c r="AP434" s="49" t="str">
        <f t="shared" si="203"/>
        <v/>
      </c>
      <c r="AQ434" s="66" t="str">
        <f>IF(AM434="","",('SIP CALCULATOR'!$E$7/12)*100)</f>
        <v/>
      </c>
      <c r="AR434" s="62" t="str">
        <f>IF(AM434="","",ROUND(IF(((AM434-1)/12)=0,'SIP CALCULATOR'!$E$4,IF(INT(((AM434-1)/12))-((AM434-1)/12)=0,AR433+('SIP CALCULATOR'!$E$5/100)*AR433,AR433)),2))</f>
        <v/>
      </c>
      <c r="AS434" t="e">
        <f t="shared" si="204"/>
        <v>#VALUE!</v>
      </c>
      <c r="AY434">
        <f t="shared" si="210"/>
        <v>427</v>
      </c>
      <c r="AZ434">
        <f t="shared" si="211"/>
        <v>0</v>
      </c>
      <c r="BA434">
        <f t="shared" si="224"/>
        <v>427</v>
      </c>
      <c r="BB434" s="110">
        <f t="shared" si="215"/>
        <v>-49229985553.04084</v>
      </c>
      <c r="BC434">
        <f>$BB$8*'SIP CALCULATOR'!$E$48/100</f>
        <v>13148944.405985834</v>
      </c>
      <c r="BD434" s="110">
        <f t="shared" si="216"/>
        <v>-410359454.14539027</v>
      </c>
      <c r="BF434" s="110">
        <f t="shared" si="213"/>
        <v>-44148469226.952774</v>
      </c>
      <c r="BG434" t="str">
        <f t="shared" si="214"/>
        <v>-</v>
      </c>
      <c r="BI434" t="str">
        <f t="shared" si="212"/>
        <v>-</v>
      </c>
      <c r="BL434">
        <f t="shared" si="206"/>
        <v>431</v>
      </c>
      <c r="BM434" s="110">
        <f t="shared" si="207"/>
        <v>995201025.28051305</v>
      </c>
      <c r="BO434">
        <f>('SIP CALCULATOR'!$D$32/12)/100</f>
        <v>5.0000000000000001E-3</v>
      </c>
      <c r="BP434">
        <f t="shared" si="208"/>
        <v>21446582.094795056</v>
      </c>
      <c r="BQ434" s="110">
        <f t="shared" si="209"/>
        <v>1016647607.3753082</v>
      </c>
    </row>
    <row r="435" spans="12:69" x14ac:dyDescent="0.3">
      <c r="N435">
        <f t="shared" si="199"/>
        <v>434</v>
      </c>
      <c r="O435" s="48">
        <f t="shared" si="217"/>
        <v>1.4810350862035434E+23</v>
      </c>
      <c r="P435" s="3">
        <f t="shared" ref="P435:P445" si="225">$P$433+($P$433*$M$5)</f>
        <v>1.5009463529699914E+22</v>
      </c>
      <c r="Q435">
        <f t="shared" si="200"/>
        <v>1.200757082375993E+23</v>
      </c>
      <c r="AD435" s="50">
        <f>$M$2*(((1+'Main Backend Calculation'!$M$4)^('Main Backend Calculation'!AH435)-1)/'Main Backend Calculation'!$M$4)*(1+$M$4)</f>
        <v>14929876228.35737</v>
      </c>
      <c r="AF435">
        <f t="shared" ref="AF435:AF445" si="226">$AK$38*(((1+$M$4)^($AH$38)-1)/$AC$3)*(1+$AC$3)</f>
        <v>5.3311412286040482E+23</v>
      </c>
      <c r="AH435">
        <f t="shared" si="201"/>
        <v>434</v>
      </c>
      <c r="AI435" s="60">
        <f t="shared" si="198"/>
        <v>5.3311412286041972E+23</v>
      </c>
      <c r="AM435" s="36" t="str">
        <f>IF('SIP CALCULATOR'!$E$6&gt;'Main Backend Calculation'!AM434,AM434+1,"")</f>
        <v/>
      </c>
      <c r="AN435" t="str">
        <f t="shared" si="205"/>
        <v/>
      </c>
      <c r="AO435" s="49" t="str">
        <f t="shared" si="202"/>
        <v/>
      </c>
      <c r="AP435" s="49" t="str">
        <f t="shared" si="203"/>
        <v/>
      </c>
      <c r="AQ435" s="66" t="str">
        <f>IF(AM435="","",('SIP CALCULATOR'!$E$7/12)*100)</f>
        <v/>
      </c>
      <c r="AR435" s="62" t="str">
        <f>IF(AM435="","",ROUND(IF(((AM435-1)/12)=0,'SIP CALCULATOR'!$E$4,IF(INT(((AM435-1)/12))-((AM435-1)/12)=0,AR434+('SIP CALCULATOR'!$E$5/100)*AR434,AR434)),2))</f>
        <v/>
      </c>
      <c r="AS435" t="e">
        <f t="shared" si="204"/>
        <v>#VALUE!</v>
      </c>
      <c r="AY435">
        <f t="shared" si="210"/>
        <v>428</v>
      </c>
      <c r="AZ435">
        <f t="shared" si="211"/>
        <v>0</v>
      </c>
      <c r="BA435">
        <f t="shared" si="224"/>
        <v>428</v>
      </c>
      <c r="BB435" s="110">
        <f t="shared" si="215"/>
        <v>-49653493951.592216</v>
      </c>
      <c r="BC435">
        <f>$BB$8*'SIP CALCULATOR'!$E$48/100</f>
        <v>13148944.405985834</v>
      </c>
      <c r="BD435" s="110">
        <f t="shared" si="216"/>
        <v>-413888690.79998505</v>
      </c>
      <c r="BF435" s="110">
        <f t="shared" si="213"/>
        <v>-44562357917.752762</v>
      </c>
      <c r="BG435" t="str">
        <f t="shared" si="214"/>
        <v>-</v>
      </c>
      <c r="BI435" t="str">
        <f t="shared" si="212"/>
        <v>-</v>
      </c>
      <c r="BL435">
        <f t="shared" si="206"/>
        <v>432</v>
      </c>
      <c r="BM435" s="110">
        <f t="shared" si="207"/>
        <v>1016647607.3753082</v>
      </c>
      <c r="BO435">
        <f>('SIP CALCULATOR'!$D$32/12)/100</f>
        <v>5.0000000000000001E-3</v>
      </c>
      <c r="BP435">
        <f t="shared" si="208"/>
        <v>21959588.319306657</v>
      </c>
      <c r="BQ435" s="110">
        <f t="shared" si="209"/>
        <v>1038607195.6946148</v>
      </c>
    </row>
    <row r="436" spans="12:69" x14ac:dyDescent="0.3">
      <c r="L436">
        <v>432</v>
      </c>
      <c r="N436">
        <f t="shared" si="199"/>
        <v>435</v>
      </c>
      <c r="O436" s="48">
        <f t="shared" si="217"/>
        <v>1.6583307722789611E+23</v>
      </c>
      <c r="P436" s="3">
        <f t="shared" si="225"/>
        <v>1.5009463529699914E+22</v>
      </c>
      <c r="Q436">
        <f t="shared" si="200"/>
        <v>1.3508517176729921E+23</v>
      </c>
      <c r="AD436" s="50">
        <f>$M$2*(((1+'Main Backend Calculation'!$M$4)^('Main Backend Calculation'!AH436)-1)/'Main Backend Calculation'!$M$4)*(1+$M$4)</f>
        <v>15204183804.728264</v>
      </c>
      <c r="AF436">
        <f t="shared" si="226"/>
        <v>5.3311412286040482E+23</v>
      </c>
      <c r="AH436">
        <f t="shared" si="201"/>
        <v>435</v>
      </c>
      <c r="AI436" s="60">
        <f t="shared" si="198"/>
        <v>5.3311412286042006E+23</v>
      </c>
      <c r="AM436" s="36" t="str">
        <f>IF('SIP CALCULATOR'!$E$6&gt;'Main Backend Calculation'!AM435,AM435+1,"")</f>
        <v/>
      </c>
      <c r="AN436" t="str">
        <f t="shared" si="205"/>
        <v/>
      </c>
      <c r="AO436" s="49" t="str">
        <f t="shared" si="202"/>
        <v/>
      </c>
      <c r="AP436" s="49" t="str">
        <f t="shared" si="203"/>
        <v/>
      </c>
      <c r="AQ436" s="66" t="str">
        <f>IF(AM436="","",('SIP CALCULATOR'!$E$7/12)*100)</f>
        <v/>
      </c>
      <c r="AR436" s="62" t="str">
        <f>IF(AM436="","",ROUND(IF(((AM436-1)/12)=0,'SIP CALCULATOR'!$E$4,IF(INT(((AM436-1)/12))-((AM436-1)/12)=0,AR435+('SIP CALCULATOR'!$E$5/100)*AR435,AR435)),2))</f>
        <v/>
      </c>
      <c r="AS436" t="e">
        <f t="shared" si="204"/>
        <v>#VALUE!</v>
      </c>
      <c r="AY436">
        <f t="shared" si="210"/>
        <v>429</v>
      </c>
      <c r="AZ436">
        <f t="shared" si="211"/>
        <v>0</v>
      </c>
      <c r="BA436">
        <f t="shared" si="224"/>
        <v>429</v>
      </c>
      <c r="BB436" s="110">
        <f t="shared" si="215"/>
        <v>-50080531586.798187</v>
      </c>
      <c r="BC436">
        <f>$BB$8*'SIP CALCULATOR'!$E$48/100</f>
        <v>13148944.405985834</v>
      </c>
      <c r="BD436" s="110">
        <f t="shared" si="216"/>
        <v>-417447337.7600348</v>
      </c>
      <c r="BF436" s="110">
        <f t="shared" si="213"/>
        <v>-44979805255.512794</v>
      </c>
      <c r="BG436" t="str">
        <f t="shared" si="214"/>
        <v>-</v>
      </c>
      <c r="BI436" t="str">
        <f t="shared" si="212"/>
        <v>-</v>
      </c>
      <c r="BL436">
        <f t="shared" si="206"/>
        <v>433</v>
      </c>
      <c r="BM436" s="110">
        <f t="shared" si="207"/>
        <v>1038607195.6946148</v>
      </c>
      <c r="BO436">
        <f>('SIP CALCULATOR'!$D$32/12)/100</f>
        <v>5.0000000000000001E-3</v>
      </c>
      <c r="BP436">
        <f t="shared" si="208"/>
        <v>22485845.786788411</v>
      </c>
      <c r="BQ436" s="110">
        <f t="shared" si="209"/>
        <v>1061093041.4814032</v>
      </c>
    </row>
    <row r="437" spans="12:69" x14ac:dyDescent="0.3">
      <c r="L437">
        <v>444</v>
      </c>
      <c r="N437">
        <f t="shared" si="199"/>
        <v>436</v>
      </c>
      <c r="O437" s="48">
        <f t="shared" si="217"/>
        <v>1.8388827140667902E+23</v>
      </c>
      <c r="P437" s="3">
        <f t="shared" si="225"/>
        <v>1.5009463529699914E+22</v>
      </c>
      <c r="Q437">
        <f t="shared" si="200"/>
        <v>1.5009463529699912E+23</v>
      </c>
      <c r="AD437" s="50">
        <f>$M$2*(((1+'Main Backend Calculation'!$M$4)^('Main Backend Calculation'!AH437)-1)/'Main Backend Calculation'!$M$4)*(1+$M$4)</f>
        <v>15483529380.794964</v>
      </c>
      <c r="AF437">
        <f t="shared" si="226"/>
        <v>5.3311412286040482E+23</v>
      </c>
      <c r="AH437">
        <f t="shared" si="201"/>
        <v>436</v>
      </c>
      <c r="AI437" s="60">
        <f t="shared" si="198"/>
        <v>5.3311412286042032E+23</v>
      </c>
      <c r="AM437" s="36" t="str">
        <f>IF('SIP CALCULATOR'!$E$6&gt;'Main Backend Calculation'!AM436,AM436+1,"")</f>
        <v/>
      </c>
      <c r="AN437" t="str">
        <f t="shared" si="205"/>
        <v/>
      </c>
      <c r="AO437" s="49" t="str">
        <f t="shared" si="202"/>
        <v/>
      </c>
      <c r="AP437" s="49" t="str">
        <f t="shared" si="203"/>
        <v/>
      </c>
      <c r="AQ437" s="66" t="str">
        <f>IF(AM437="","",('SIP CALCULATOR'!$E$7/12)*100)</f>
        <v/>
      </c>
      <c r="AR437" s="62" t="str">
        <f>IF(AM437="","",ROUND(IF(((AM437-1)/12)=0,'SIP CALCULATOR'!$E$4,IF(INT(((AM437-1)/12))-((AM437-1)/12)=0,AR436+('SIP CALCULATOR'!$E$5/100)*AR436,AR436)),2))</f>
        <v/>
      </c>
      <c r="AS437" t="e">
        <f t="shared" si="204"/>
        <v>#VALUE!</v>
      </c>
      <c r="AY437">
        <f t="shared" si="210"/>
        <v>430</v>
      </c>
      <c r="AZ437">
        <f t="shared" si="211"/>
        <v>0</v>
      </c>
      <c r="BA437">
        <f t="shared" si="224"/>
        <v>430</v>
      </c>
      <c r="BB437" s="110">
        <f t="shared" si="215"/>
        <v>-50511127868.964203</v>
      </c>
      <c r="BC437">
        <f>$BB$8*'SIP CALCULATOR'!$E$48/100</f>
        <v>13148944.405985834</v>
      </c>
      <c r="BD437" s="110">
        <f t="shared" si="216"/>
        <v>-421035640.11141825</v>
      </c>
      <c r="BF437" s="110">
        <f t="shared" si="213"/>
        <v>-45400840895.624214</v>
      </c>
      <c r="BG437" t="str">
        <f t="shared" si="214"/>
        <v>-</v>
      </c>
      <c r="BI437" t="str">
        <f t="shared" si="212"/>
        <v>-</v>
      </c>
      <c r="BL437">
        <f t="shared" si="206"/>
        <v>434</v>
      </c>
      <c r="BM437" s="110">
        <f t="shared" si="207"/>
        <v>1061093041.4814032</v>
      </c>
      <c r="BO437">
        <f>('SIP CALCULATOR'!$D$32/12)/100</f>
        <v>5.0000000000000001E-3</v>
      </c>
      <c r="BP437">
        <f t="shared" si="208"/>
        <v>23025719.000146452</v>
      </c>
      <c r="BQ437" s="110">
        <f t="shared" si="209"/>
        <v>1084118760.4815497</v>
      </c>
    </row>
    <row r="438" spans="12:69" x14ac:dyDescent="0.3">
      <c r="L438">
        <v>456</v>
      </c>
      <c r="N438">
        <f t="shared" si="199"/>
        <v>437</v>
      </c>
      <c r="O438" s="48">
        <f t="shared" si="217"/>
        <v>2.0227507167518004E+23</v>
      </c>
      <c r="P438" s="3">
        <f t="shared" si="225"/>
        <v>1.5009463529699914E+22</v>
      </c>
      <c r="Q438">
        <f t="shared" si="200"/>
        <v>1.6510409882669903E+23</v>
      </c>
      <c r="AD438" s="50">
        <f>$M$2*(((1+'Main Backend Calculation'!$M$4)^('Main Backend Calculation'!AH438)-1)/'Main Backend Calculation'!$M$4)*(1+$M$4)</f>
        <v>15768005485.685799</v>
      </c>
      <c r="AF438">
        <f t="shared" si="226"/>
        <v>5.3311412286040482E+23</v>
      </c>
      <c r="AH438">
        <f t="shared" si="201"/>
        <v>437</v>
      </c>
      <c r="AI438" s="60">
        <f t="shared" si="198"/>
        <v>5.3311412286042059E+23</v>
      </c>
      <c r="AM438" s="36" t="str">
        <f>IF('SIP CALCULATOR'!$E$6&gt;'Main Backend Calculation'!AM437,AM437+1,"")</f>
        <v/>
      </c>
      <c r="AN438" t="str">
        <f t="shared" si="205"/>
        <v/>
      </c>
      <c r="AO438" s="49" t="str">
        <f t="shared" si="202"/>
        <v/>
      </c>
      <c r="AP438" s="49" t="str">
        <f t="shared" si="203"/>
        <v/>
      </c>
      <c r="AQ438" s="66" t="str">
        <f>IF(AM438="","",('SIP CALCULATOR'!$E$7/12)*100)</f>
        <v/>
      </c>
      <c r="AR438" s="62" t="str">
        <f>IF(AM438="","",ROUND(IF(((AM438-1)/12)=0,'SIP CALCULATOR'!$E$4,IF(INT(((AM438-1)/12))-((AM438-1)/12)=0,AR437+('SIP CALCULATOR'!$E$5/100)*AR437,AR437)),2))</f>
        <v/>
      </c>
      <c r="AS438" t="e">
        <f t="shared" si="204"/>
        <v>#VALUE!</v>
      </c>
      <c r="AY438">
        <f t="shared" si="210"/>
        <v>431</v>
      </c>
      <c r="AZ438">
        <f t="shared" si="211"/>
        <v>0</v>
      </c>
      <c r="BA438">
        <f t="shared" si="224"/>
        <v>431</v>
      </c>
      <c r="BB438" s="110">
        <f t="shared" si="215"/>
        <v>-50945312453.481606</v>
      </c>
      <c r="BC438">
        <f>$BB$8*'SIP CALCULATOR'!$E$48/100</f>
        <v>13148944.405985834</v>
      </c>
      <c r="BD438" s="110">
        <f t="shared" si="216"/>
        <v>-424653844.9823966</v>
      </c>
      <c r="BF438" s="110">
        <f t="shared" si="213"/>
        <v>-45825494740.606613</v>
      </c>
      <c r="BG438" t="str">
        <f t="shared" si="214"/>
        <v>-</v>
      </c>
      <c r="BI438" t="str">
        <f t="shared" si="212"/>
        <v>-</v>
      </c>
      <c r="BL438">
        <f t="shared" si="206"/>
        <v>435</v>
      </c>
      <c r="BM438" s="110">
        <f t="shared" si="207"/>
        <v>1084118760.4815497</v>
      </c>
      <c r="BO438">
        <f>('SIP CALCULATOR'!$D$32/12)/100</f>
        <v>5.0000000000000001E-3</v>
      </c>
      <c r="BP438">
        <f t="shared" si="208"/>
        <v>23579583.040473711</v>
      </c>
      <c r="BQ438" s="110">
        <f t="shared" si="209"/>
        <v>1107698343.5220234</v>
      </c>
    </row>
    <row r="439" spans="12:69" x14ac:dyDescent="0.3">
      <c r="L439">
        <v>468</v>
      </c>
      <c r="N439">
        <f t="shared" si="199"/>
        <v>438</v>
      </c>
      <c r="O439" s="48">
        <f t="shared" si="217"/>
        <v>2.2099956839153376E+23</v>
      </c>
      <c r="P439" s="3">
        <f t="shared" si="225"/>
        <v>1.5009463529699914E+22</v>
      </c>
      <c r="Q439">
        <f t="shared" si="200"/>
        <v>1.8011356235639895E+23</v>
      </c>
      <c r="AD439" s="50">
        <f>$M$2*(((1+'Main Backend Calculation'!$M$4)^('Main Backend Calculation'!AH439)-1)/'Main Backend Calculation'!$M$4)*(1+$M$4)</f>
        <v>16057706347.941568</v>
      </c>
      <c r="AF439">
        <f t="shared" si="226"/>
        <v>5.3311412286040482E+23</v>
      </c>
      <c r="AH439">
        <f t="shared" si="201"/>
        <v>438</v>
      </c>
      <c r="AI439" s="60">
        <f t="shared" si="198"/>
        <v>5.3311412286042086E+23</v>
      </c>
      <c r="AM439" s="36" t="str">
        <f>IF('SIP CALCULATOR'!$E$6&gt;'Main Backend Calculation'!AM438,AM438+1,"")</f>
        <v/>
      </c>
      <c r="AN439" t="str">
        <f t="shared" si="205"/>
        <v/>
      </c>
      <c r="AO439" s="49" t="str">
        <f t="shared" si="202"/>
        <v/>
      </c>
      <c r="AP439" s="49" t="str">
        <f t="shared" si="203"/>
        <v/>
      </c>
      <c r="AQ439" s="66" t="str">
        <f>IF(AM439="","",('SIP CALCULATOR'!$E$7/12)*100)</f>
        <v/>
      </c>
      <c r="AR439" s="62" t="str">
        <f>IF(AM439="","",ROUND(IF(((AM439-1)/12)=0,'SIP CALCULATOR'!$E$4,IF(INT(((AM439-1)/12))-((AM439-1)/12)=0,AR438+('SIP CALCULATOR'!$E$5/100)*AR438,AR438)),2))</f>
        <v/>
      </c>
      <c r="AS439" t="e">
        <f t="shared" si="204"/>
        <v>#VALUE!</v>
      </c>
      <c r="AY439">
        <f t="shared" si="210"/>
        <v>432</v>
      </c>
      <c r="AZ439">
        <f t="shared" si="211"/>
        <v>0</v>
      </c>
      <c r="BA439">
        <f t="shared" si="224"/>
        <v>432</v>
      </c>
      <c r="BB439" s="110">
        <f t="shared" si="215"/>
        <v>-51383115242.869987</v>
      </c>
      <c r="BC439">
        <f>$BB$8*'SIP CALCULATOR'!$E$48/100</f>
        <v>13148944.405985834</v>
      </c>
      <c r="BD439" s="110">
        <f t="shared" si="216"/>
        <v>-428302201.56063306</v>
      </c>
      <c r="BF439" s="110">
        <f t="shared" si="213"/>
        <v>-46253796942.167244</v>
      </c>
      <c r="BG439" t="str">
        <f t="shared" si="214"/>
        <v>-</v>
      </c>
      <c r="BI439" t="str">
        <f t="shared" si="212"/>
        <v>-</v>
      </c>
      <c r="BL439">
        <f t="shared" si="206"/>
        <v>436</v>
      </c>
      <c r="BM439" s="110">
        <f t="shared" si="207"/>
        <v>1107698343.5220234</v>
      </c>
      <c r="BO439">
        <f>('SIP CALCULATOR'!$D$32/12)/100</f>
        <v>5.0000000000000001E-3</v>
      </c>
      <c r="BP439">
        <f t="shared" si="208"/>
        <v>24147823.888780113</v>
      </c>
      <c r="BQ439" s="110">
        <f t="shared" si="209"/>
        <v>1131846167.4108036</v>
      </c>
    </row>
    <row r="440" spans="12:69" x14ac:dyDescent="0.3">
      <c r="L440">
        <v>480</v>
      </c>
      <c r="N440">
        <f t="shared" si="199"/>
        <v>439</v>
      </c>
      <c r="O440" s="48">
        <f t="shared" si="217"/>
        <v>2.4006796377087422E+23</v>
      </c>
      <c r="P440" s="3">
        <f t="shared" si="225"/>
        <v>1.5009463529699914E+22</v>
      </c>
      <c r="Q440">
        <f t="shared" si="200"/>
        <v>1.9512302588609886E+23</v>
      </c>
      <c r="AD440" s="50">
        <f>$M$2*(((1+'Main Backend Calculation'!$M$4)^('Main Backend Calculation'!AH440)-1)/'Main Backend Calculation'!$M$4)*(1+$M$4)</f>
        <v>16352727926.727411</v>
      </c>
      <c r="AF440">
        <f t="shared" si="226"/>
        <v>5.3311412286040482E+23</v>
      </c>
      <c r="AH440">
        <f t="shared" si="201"/>
        <v>439</v>
      </c>
      <c r="AI440" s="60">
        <f t="shared" si="198"/>
        <v>5.331141228604212E+23</v>
      </c>
      <c r="AM440" s="36" t="str">
        <f>IF('SIP CALCULATOR'!$E$6&gt;'Main Backend Calculation'!AM439,AM439+1,"")</f>
        <v/>
      </c>
      <c r="AN440" t="str">
        <f t="shared" si="205"/>
        <v/>
      </c>
      <c r="AO440" s="49" t="str">
        <f t="shared" si="202"/>
        <v/>
      </c>
      <c r="AP440" s="49" t="str">
        <f t="shared" si="203"/>
        <v/>
      </c>
      <c r="AQ440" s="66" t="str">
        <f>IF(AM440="","",('SIP CALCULATOR'!$E$7/12)*100)</f>
        <v/>
      </c>
      <c r="AR440" s="62" t="str">
        <f>IF(AM440="","",ROUND(IF(((AM440-1)/12)=0,'SIP CALCULATOR'!$E$4,IF(INT(((AM440-1)/12))-((AM440-1)/12)=0,AR439+('SIP CALCULATOR'!$E$5/100)*AR439,AR439)),2))</f>
        <v/>
      </c>
      <c r="AS440" t="e">
        <f t="shared" si="204"/>
        <v>#VALUE!</v>
      </c>
      <c r="AY440">
        <f t="shared" si="210"/>
        <v>433</v>
      </c>
      <c r="AZ440">
        <f t="shared" si="211"/>
        <v>0</v>
      </c>
      <c r="BA440">
        <f t="shared" si="224"/>
        <v>433</v>
      </c>
      <c r="BB440" s="110">
        <f t="shared" si="215"/>
        <v>-51824566388.836601</v>
      </c>
      <c r="BC440">
        <f>$BB$8*'SIP CALCULATOR'!$E$48/100</f>
        <v>13148944.405985834</v>
      </c>
      <c r="BD440" s="110">
        <f t="shared" si="216"/>
        <v>-431980961.1103549</v>
      </c>
      <c r="BF440" s="110">
        <f t="shared" si="213"/>
        <v>-46685777903.277596</v>
      </c>
      <c r="BG440" t="str">
        <f t="shared" si="214"/>
        <v>-</v>
      </c>
      <c r="BI440" t="str">
        <f t="shared" si="212"/>
        <v>-</v>
      </c>
      <c r="BL440">
        <f t="shared" si="206"/>
        <v>437</v>
      </c>
      <c r="BM440" s="110">
        <f t="shared" si="207"/>
        <v>1131846167.4108036</v>
      </c>
      <c r="BO440">
        <f>('SIP CALCULATOR'!$D$32/12)/100</f>
        <v>5.0000000000000001E-3</v>
      </c>
      <c r="BP440">
        <f t="shared" si="208"/>
        <v>24730838.757926058</v>
      </c>
      <c r="BQ440" s="110">
        <f t="shared" si="209"/>
        <v>1156577006.1687295</v>
      </c>
    </row>
    <row r="441" spans="12:69" x14ac:dyDescent="0.3">
      <c r="L441">
        <v>492</v>
      </c>
      <c r="N441">
        <f t="shared" si="199"/>
        <v>440</v>
      </c>
      <c r="O441" s="48">
        <f t="shared" si="217"/>
        <v>2.5948657393972787E+23</v>
      </c>
      <c r="P441" s="3">
        <f t="shared" si="225"/>
        <v>1.5009463529699914E+22</v>
      </c>
      <c r="Q441">
        <f t="shared" si="200"/>
        <v>2.1013248941579877E+23</v>
      </c>
      <c r="AD441" s="50">
        <f>$M$2*(((1+'Main Backend Calculation'!$M$4)^('Main Backend Calculation'!AH441)-1)/'Main Backend Calculation'!$M$4)*(1+$M$4)</f>
        <v>16653167943.617819</v>
      </c>
      <c r="AF441">
        <f t="shared" si="226"/>
        <v>5.3311412286040482E+23</v>
      </c>
      <c r="AH441">
        <f t="shared" si="201"/>
        <v>440</v>
      </c>
      <c r="AI441" s="60">
        <f t="shared" si="198"/>
        <v>5.3311412286042146E+23</v>
      </c>
      <c r="AM441" s="36" t="str">
        <f>IF('SIP CALCULATOR'!$E$6&gt;'Main Backend Calculation'!AM440,AM440+1,"")</f>
        <v/>
      </c>
      <c r="AN441" t="str">
        <f t="shared" si="205"/>
        <v/>
      </c>
      <c r="AO441" s="49" t="str">
        <f t="shared" si="202"/>
        <v/>
      </c>
      <c r="AP441" s="49" t="str">
        <f t="shared" si="203"/>
        <v/>
      </c>
      <c r="AQ441" s="66" t="str">
        <f>IF(AM441="","",('SIP CALCULATOR'!$E$7/12)*100)</f>
        <v/>
      </c>
      <c r="AR441" s="62" t="str">
        <f>IF(AM441="","",ROUND(IF(((AM441-1)/12)=0,'SIP CALCULATOR'!$E$4,IF(INT(((AM441-1)/12))-((AM441-1)/12)=0,AR440+('SIP CALCULATOR'!$E$5/100)*AR440,AR440)),2))</f>
        <v/>
      </c>
      <c r="AS441" t="e">
        <f t="shared" si="204"/>
        <v>#VALUE!</v>
      </c>
      <c r="AY441">
        <f t="shared" si="210"/>
        <v>434</v>
      </c>
      <c r="AZ441">
        <f t="shared" si="211"/>
        <v>0</v>
      </c>
      <c r="BA441">
        <f t="shared" si="224"/>
        <v>434</v>
      </c>
      <c r="BB441" s="110">
        <f t="shared" si="215"/>
        <v>-52269696294.352936</v>
      </c>
      <c r="BC441">
        <f>$BB$8*'SIP CALCULATOR'!$E$48/100</f>
        <v>13148944.405985834</v>
      </c>
      <c r="BD441" s="110">
        <f t="shared" si="216"/>
        <v>-435690376.98965764</v>
      </c>
      <c r="BF441" s="110">
        <f t="shared" si="213"/>
        <v>-47121468280.26725</v>
      </c>
      <c r="BG441" t="str">
        <f t="shared" si="214"/>
        <v>-</v>
      </c>
      <c r="BI441" t="str">
        <f t="shared" si="212"/>
        <v>-</v>
      </c>
      <c r="BL441">
        <f t="shared" si="206"/>
        <v>438</v>
      </c>
      <c r="BM441" s="110">
        <f t="shared" si="207"/>
        <v>1156577006.1687295</v>
      </c>
      <c r="BO441">
        <f>('SIP CALCULATOR'!$D$32/12)/100</f>
        <v>5.0000000000000001E-3</v>
      </c>
      <c r="BP441">
        <f t="shared" si="208"/>
        <v>25329036.435095176</v>
      </c>
      <c r="BQ441" s="110">
        <f t="shared" si="209"/>
        <v>1181906042.6038246</v>
      </c>
    </row>
    <row r="442" spans="12:69" x14ac:dyDescent="0.3">
      <c r="L442">
        <v>504</v>
      </c>
      <c r="N442">
        <f t="shared" si="199"/>
        <v>441</v>
      </c>
      <c r="O442" s="48">
        <f t="shared" si="217"/>
        <v>2.7926183102813781E+23</v>
      </c>
      <c r="P442" s="3">
        <f t="shared" si="225"/>
        <v>1.5009463529699914E+22</v>
      </c>
      <c r="Q442">
        <f t="shared" si="200"/>
        <v>2.2514195294549868E+23</v>
      </c>
      <c r="AD442" s="50">
        <f>$M$2*(((1+'Main Backend Calculation'!$M$4)^('Main Backend Calculation'!AH442)-1)/'Main Backend Calculation'!$M$4)*(1+$M$4)</f>
        <v>16959125914.965504</v>
      </c>
      <c r="AF442">
        <f t="shared" si="226"/>
        <v>5.3311412286040482E+23</v>
      </c>
      <c r="AH442">
        <f t="shared" si="201"/>
        <v>441</v>
      </c>
      <c r="AI442" s="60">
        <f t="shared" si="198"/>
        <v>5.331141228604218E+23</v>
      </c>
      <c r="AM442" s="36" t="str">
        <f>IF('SIP CALCULATOR'!$E$6&gt;'Main Backend Calculation'!AM441,AM441+1,"")</f>
        <v/>
      </c>
      <c r="AN442" t="str">
        <f t="shared" si="205"/>
        <v/>
      </c>
      <c r="AO442" s="49" t="str">
        <f t="shared" si="202"/>
        <v/>
      </c>
      <c r="AP442" s="49" t="str">
        <f t="shared" si="203"/>
        <v/>
      </c>
      <c r="AQ442" s="66" t="str">
        <f>IF(AM442="","",('SIP CALCULATOR'!$E$7/12)*100)</f>
        <v/>
      </c>
      <c r="AR442" s="62" t="str">
        <f>IF(AM442="","",ROUND(IF(((AM442-1)/12)=0,'SIP CALCULATOR'!$E$4,IF(INT(((AM442-1)/12))-((AM442-1)/12)=0,AR441+('SIP CALCULATOR'!$E$5/100)*AR441,AR441)),2))</f>
        <v/>
      </c>
      <c r="AS442" t="e">
        <f t="shared" si="204"/>
        <v>#VALUE!</v>
      </c>
      <c r="AY442">
        <f t="shared" si="210"/>
        <v>435</v>
      </c>
      <c r="AZ442">
        <f t="shared" si="211"/>
        <v>0</v>
      </c>
      <c r="BA442">
        <f t="shared" si="224"/>
        <v>435</v>
      </c>
      <c r="BB442" s="110">
        <f t="shared" si="215"/>
        <v>-52718535615.748573</v>
      </c>
      <c r="BC442">
        <f>$BB$8*'SIP CALCULATOR'!$E$48/100</f>
        <v>13148944.405985834</v>
      </c>
      <c r="BD442" s="110">
        <f t="shared" si="216"/>
        <v>-439430704.66795462</v>
      </c>
      <c r="BF442" s="110">
        <f t="shared" si="213"/>
        <v>-47560898984.935204</v>
      </c>
      <c r="BG442" t="str">
        <f t="shared" si="214"/>
        <v>-</v>
      </c>
      <c r="BI442" t="str">
        <f t="shared" si="212"/>
        <v>-</v>
      </c>
      <c r="BL442">
        <f t="shared" si="206"/>
        <v>439</v>
      </c>
      <c r="BM442" s="110">
        <f t="shared" si="207"/>
        <v>1181906042.6038246</v>
      </c>
      <c r="BO442">
        <f>('SIP CALCULATOR'!$D$32/12)/100</f>
        <v>5.0000000000000001E-3</v>
      </c>
      <c r="BP442">
        <f t="shared" si="208"/>
        <v>25942837.635153953</v>
      </c>
      <c r="BQ442" s="110">
        <f t="shared" si="209"/>
        <v>1207848880.2389786</v>
      </c>
    </row>
    <row r="443" spans="12:69" x14ac:dyDescent="0.3">
      <c r="L443">
        <v>516</v>
      </c>
      <c r="N443">
        <f t="shared" si="199"/>
        <v>442</v>
      </c>
      <c r="O443" s="48">
        <f t="shared" si="217"/>
        <v>2.9940028530021271E+23</v>
      </c>
      <c r="P443" s="3">
        <f t="shared" si="225"/>
        <v>1.5009463529699914E+22</v>
      </c>
      <c r="Q443">
        <f t="shared" si="200"/>
        <v>2.401514164751986E+23</v>
      </c>
      <c r="AD443" s="50">
        <f>$M$2*(((1+'Main Backend Calculation'!$M$4)^('Main Backend Calculation'!AH443)-1)/'Main Backend Calculation'!$M$4)*(1+$M$4)</f>
        <v>17270703184.864735</v>
      </c>
      <c r="AF443">
        <f t="shared" si="226"/>
        <v>5.3311412286040482E+23</v>
      </c>
      <c r="AH443">
        <f t="shared" si="201"/>
        <v>442</v>
      </c>
      <c r="AI443" s="60">
        <f t="shared" si="198"/>
        <v>5.3311412286042207E+23</v>
      </c>
      <c r="AM443" s="36" t="str">
        <f>IF('SIP CALCULATOR'!$E$6&gt;'Main Backend Calculation'!AM442,AM442+1,"")</f>
        <v/>
      </c>
      <c r="AN443" t="str">
        <f t="shared" si="205"/>
        <v/>
      </c>
      <c r="AO443" s="49" t="str">
        <f t="shared" si="202"/>
        <v/>
      </c>
      <c r="AP443" s="49" t="str">
        <f t="shared" si="203"/>
        <v/>
      </c>
      <c r="AQ443" s="66" t="str">
        <f>IF(AM443="","",('SIP CALCULATOR'!$E$7/12)*100)</f>
        <v/>
      </c>
      <c r="AR443" s="62" t="str">
        <f>IF(AM443="","",ROUND(IF(((AM443-1)/12)=0,'SIP CALCULATOR'!$E$4,IF(INT(((AM443-1)/12))-((AM443-1)/12)=0,AR442+('SIP CALCULATOR'!$E$5/100)*AR442,AR442)),2))</f>
        <v/>
      </c>
      <c r="AS443" t="e">
        <f t="shared" si="204"/>
        <v>#VALUE!</v>
      </c>
      <c r="AY443">
        <f t="shared" si="210"/>
        <v>436</v>
      </c>
      <c r="AZ443">
        <f t="shared" si="211"/>
        <v>0</v>
      </c>
      <c r="BA443">
        <f t="shared" si="224"/>
        <v>436</v>
      </c>
      <c r="BB443" s="110">
        <f t="shared" si="215"/>
        <v>-53171115264.82251</v>
      </c>
      <c r="BC443">
        <f>$BB$8*'SIP CALCULATOR'!$E$48/100</f>
        <v>13148944.405985834</v>
      </c>
      <c r="BD443" s="110">
        <f t="shared" si="216"/>
        <v>-443202201.7435708</v>
      </c>
      <c r="BF443" s="110">
        <f t="shared" si="213"/>
        <v>-48004101186.678772</v>
      </c>
      <c r="BG443" t="str">
        <f t="shared" si="214"/>
        <v>-</v>
      </c>
      <c r="BI443" t="str">
        <f t="shared" si="212"/>
        <v>-</v>
      </c>
      <c r="BL443">
        <f t="shared" si="206"/>
        <v>440</v>
      </c>
      <c r="BM443" s="110">
        <f t="shared" si="207"/>
        <v>1207848880.2389786</v>
      </c>
      <c r="BO443">
        <f>('SIP CALCULATOR'!$D$32/12)/100</f>
        <v>5.0000000000000001E-3</v>
      </c>
      <c r="BP443">
        <f t="shared" si="208"/>
        <v>26572675.365257531</v>
      </c>
      <c r="BQ443" s="110">
        <f t="shared" si="209"/>
        <v>1234421555.6042361</v>
      </c>
    </row>
    <row r="444" spans="12:69" x14ac:dyDescent="0.3">
      <c r="L444">
        <v>528</v>
      </c>
      <c r="N444">
        <f t="shared" si="199"/>
        <v>443</v>
      </c>
      <c r="O444" s="48">
        <f t="shared" si="217"/>
        <v>3.1990860732380573E+23</v>
      </c>
      <c r="P444" s="3">
        <f t="shared" si="225"/>
        <v>1.5009463529699914E+22</v>
      </c>
      <c r="Q444">
        <f t="shared" si="200"/>
        <v>2.5516088000489851E+23</v>
      </c>
      <c r="AD444" s="50">
        <f>$M$2*(((1+'Main Backend Calculation'!$M$4)^('Main Backend Calculation'!AH444)-1)/'Main Backend Calculation'!$M$4)*(1+$M$4)</f>
        <v>17588002958.72007</v>
      </c>
      <c r="AF444">
        <f t="shared" si="226"/>
        <v>5.3311412286040482E+23</v>
      </c>
      <c r="AH444">
        <f t="shared" si="201"/>
        <v>443</v>
      </c>
      <c r="AI444" s="60">
        <f t="shared" si="198"/>
        <v>5.331141228604224E+23</v>
      </c>
      <c r="AM444" s="36" t="str">
        <f>IF('SIP CALCULATOR'!$E$6&gt;'Main Backend Calculation'!AM443,AM443+1,"")</f>
        <v/>
      </c>
      <c r="AN444" t="str">
        <f t="shared" si="205"/>
        <v/>
      </c>
      <c r="AO444" s="49" t="str">
        <f t="shared" si="202"/>
        <v/>
      </c>
      <c r="AP444" s="49" t="str">
        <f t="shared" si="203"/>
        <v/>
      </c>
      <c r="AQ444" s="66" t="str">
        <f>IF(AM444="","",('SIP CALCULATOR'!$E$7/12)*100)</f>
        <v/>
      </c>
      <c r="AR444" s="62" t="str">
        <f>IF(AM444="","",ROUND(IF(((AM444-1)/12)=0,'SIP CALCULATOR'!$E$4,IF(INT(((AM444-1)/12))-((AM444-1)/12)=0,AR443+('SIP CALCULATOR'!$E$5/100)*AR443,AR443)),2))</f>
        <v/>
      </c>
      <c r="AS444" t="e">
        <f t="shared" si="204"/>
        <v>#VALUE!</v>
      </c>
      <c r="AY444">
        <f t="shared" si="210"/>
        <v>437</v>
      </c>
      <c r="AZ444">
        <f t="shared" si="211"/>
        <v>0</v>
      </c>
      <c r="BA444">
        <f t="shared" si="224"/>
        <v>437</v>
      </c>
      <c r="BB444" s="110">
        <f t="shared" si="215"/>
        <v>-53627466410.972061</v>
      </c>
      <c r="BC444">
        <f>$BB$8*'SIP CALCULATOR'!$E$48/100</f>
        <v>13148944.405985834</v>
      </c>
      <c r="BD444" s="110">
        <f t="shared" si="216"/>
        <v>-447005127.96148372</v>
      </c>
      <c r="BF444" s="110">
        <f t="shared" si="213"/>
        <v>-48451106314.640259</v>
      </c>
      <c r="BG444" t="str">
        <f t="shared" si="214"/>
        <v>-</v>
      </c>
      <c r="BI444" t="str">
        <f t="shared" si="212"/>
        <v>-</v>
      </c>
      <c r="BL444">
        <f t="shared" si="206"/>
        <v>441</v>
      </c>
      <c r="BM444" s="110">
        <f t="shared" si="207"/>
        <v>1234421555.6042361</v>
      </c>
      <c r="BO444">
        <f>('SIP CALCULATOR'!$D$32/12)/100</f>
        <v>5.0000000000000001E-3</v>
      </c>
      <c r="BP444">
        <f t="shared" si="208"/>
        <v>27218995.30107341</v>
      </c>
      <c r="BQ444" s="110">
        <f t="shared" si="209"/>
        <v>1261640550.9053094</v>
      </c>
    </row>
    <row r="445" spans="12:69" x14ac:dyDescent="0.3">
      <c r="L445">
        <v>540</v>
      </c>
      <c r="N445">
        <f t="shared" si="199"/>
        <v>444</v>
      </c>
      <c r="O445" s="48">
        <f t="shared" si="217"/>
        <v>3.4079359018004243E+23</v>
      </c>
      <c r="P445" s="3">
        <f t="shared" si="225"/>
        <v>1.5009463529699914E+22</v>
      </c>
      <c r="Q445">
        <f t="shared" si="200"/>
        <v>2.7017034353459842E+23</v>
      </c>
      <c r="AD445" s="50">
        <f>$M$2*(((1+'Main Backend Calculation'!$M$4)^('Main Backend Calculation'!AH445)-1)/'Main Backend Calculation'!$M$4)*(1+$M$4)</f>
        <v>17911130337.431641</v>
      </c>
      <c r="AF445">
        <f t="shared" si="226"/>
        <v>5.3311412286040482E+23</v>
      </c>
      <c r="AH445">
        <f t="shared" si="201"/>
        <v>444</v>
      </c>
      <c r="AI445" s="60">
        <f t="shared" si="198"/>
        <v>5.3311412286042274E+23</v>
      </c>
      <c r="AM445" s="36" t="str">
        <f>IF('SIP CALCULATOR'!$E$6&gt;'Main Backend Calculation'!AM444,AM444+1,"")</f>
        <v/>
      </c>
      <c r="AN445" t="str">
        <f t="shared" si="205"/>
        <v/>
      </c>
      <c r="AO445" s="49" t="str">
        <f t="shared" si="202"/>
        <v/>
      </c>
      <c r="AP445" s="49" t="str">
        <f t="shared" si="203"/>
        <v/>
      </c>
      <c r="AQ445" s="66" t="str">
        <f>IF(AM445="","",('SIP CALCULATOR'!$E$7/12)*100)</f>
        <v/>
      </c>
      <c r="AR445" s="62" t="str">
        <f>IF(AM445="","",ROUND(IF(((AM445-1)/12)=0,'SIP CALCULATOR'!$E$4,IF(INT(((AM445-1)/12))-((AM445-1)/12)=0,AR444+('SIP CALCULATOR'!$E$5/100)*AR444,AR444)),2))</f>
        <v/>
      </c>
      <c r="AS445" t="e">
        <f t="shared" si="204"/>
        <v>#VALUE!</v>
      </c>
      <c r="AY445">
        <f t="shared" si="210"/>
        <v>438</v>
      </c>
      <c r="AZ445">
        <f t="shared" si="211"/>
        <v>0</v>
      </c>
      <c r="BA445">
        <f t="shared" si="224"/>
        <v>438</v>
      </c>
      <c r="BB445" s="110">
        <f t="shared" si="215"/>
        <v>-54087620483.339531</v>
      </c>
      <c r="BC445">
        <f>$BB$8*'SIP CALCULATOR'!$E$48/100</f>
        <v>13148944.405985834</v>
      </c>
      <c r="BD445" s="110">
        <f t="shared" si="216"/>
        <v>-450839745.23121262</v>
      </c>
      <c r="BF445" s="110">
        <f t="shared" si="213"/>
        <v>-48901946059.871475</v>
      </c>
      <c r="BG445" t="str">
        <f t="shared" si="214"/>
        <v>-</v>
      </c>
      <c r="BI445" t="str">
        <f t="shared" si="212"/>
        <v>-</v>
      </c>
      <c r="BL445">
        <f t="shared" si="206"/>
        <v>442</v>
      </c>
      <c r="BM445" s="110">
        <f t="shared" si="207"/>
        <v>1261640550.9053094</v>
      </c>
      <c r="BO445">
        <f>('SIP CALCULATOR'!$D$32/12)/100</f>
        <v>5.0000000000000001E-3</v>
      </c>
      <c r="BP445">
        <f t="shared" si="208"/>
        <v>27882256.17500734</v>
      </c>
      <c r="BQ445" s="110">
        <f t="shared" si="209"/>
        <v>1289522807.0803168</v>
      </c>
    </row>
    <row r="446" spans="12:69" x14ac:dyDescent="0.3">
      <c r="L446">
        <v>552</v>
      </c>
      <c r="N446">
        <f t="shared" si="199"/>
        <v>445</v>
      </c>
      <c r="O446" s="48">
        <f t="shared" si="217"/>
        <v>3.920810787728291E+23</v>
      </c>
      <c r="P446" s="3">
        <f>$P$445+($P$445*$M$5)</f>
        <v>4.5028390589099745E+22</v>
      </c>
      <c r="Q446">
        <f t="shared" si="200"/>
        <v>3.1519873412369816E+23</v>
      </c>
      <c r="AD446" s="50">
        <f>$M$2*(((1+'Main Backend Calculation'!$M$4)^('Main Backend Calculation'!AH446)-1)/'Main Backend Calculation'!$M$4)*(1+$M$4)</f>
        <v>18240192352.20829</v>
      </c>
      <c r="AF446">
        <f>$AK$39*(((1+$M$4)^($AH$39)-1)/$AC$3)*(1+$AC$3)</f>
        <v>1.6592865416742653E+24</v>
      </c>
      <c r="AH446">
        <f t="shared" si="201"/>
        <v>445</v>
      </c>
      <c r="AI446" s="60">
        <f t="shared" si="198"/>
        <v>1.6592865416742836E+24</v>
      </c>
      <c r="AM446" s="36" t="str">
        <f>IF('SIP CALCULATOR'!$E$6&gt;'Main Backend Calculation'!AM445,AM445+1,"")</f>
        <v/>
      </c>
      <c r="AN446" t="str">
        <f t="shared" si="205"/>
        <v/>
      </c>
      <c r="AO446" s="49" t="str">
        <f t="shared" si="202"/>
        <v/>
      </c>
      <c r="AP446" s="49" t="str">
        <f t="shared" si="203"/>
        <v/>
      </c>
      <c r="AQ446" s="66" t="str">
        <f>IF(AM446="","",('SIP CALCULATOR'!$E$7/12)*100)</f>
        <v/>
      </c>
      <c r="AR446" s="62" t="str">
        <f>IF(AM446="","",ROUND(IF(((AM446-1)/12)=0,'SIP CALCULATOR'!$E$4,IF(INT(((AM446-1)/12))-((AM446-1)/12)=0,AR445+('SIP CALCULATOR'!$E$5/100)*AR445,AR445)),2))</f>
        <v/>
      </c>
      <c r="AS446" t="e">
        <f t="shared" si="204"/>
        <v>#VALUE!</v>
      </c>
      <c r="AY446">
        <f t="shared" si="210"/>
        <v>439</v>
      </c>
      <c r="AZ446">
        <f t="shared" si="211"/>
        <v>0</v>
      </c>
      <c r="BA446">
        <f t="shared" si="224"/>
        <v>439</v>
      </c>
      <c r="BB446" s="110">
        <f t="shared" si="215"/>
        <v>-54551609172.97673</v>
      </c>
      <c r="BC446">
        <f>$BB$8*'SIP CALCULATOR'!$E$48/100</f>
        <v>13148944.405985834</v>
      </c>
      <c r="BD446" s="110">
        <f t="shared" si="216"/>
        <v>-454706317.64485598</v>
      </c>
      <c r="BF446" s="110">
        <f t="shared" si="213"/>
        <v>-49356652377.516335</v>
      </c>
      <c r="BG446" t="str">
        <f t="shared" si="214"/>
        <v>-</v>
      </c>
      <c r="BI446" t="str">
        <f t="shared" si="212"/>
        <v>-</v>
      </c>
      <c r="BL446">
        <f t="shared" si="206"/>
        <v>443</v>
      </c>
      <c r="BM446" s="110">
        <f t="shared" si="207"/>
        <v>1289522807.0803168</v>
      </c>
      <c r="BO446">
        <f>('SIP CALCULATOR'!$D$32/12)/100</f>
        <v>5.0000000000000001E-3</v>
      </c>
      <c r="BP446">
        <f t="shared" si="208"/>
        <v>28562930.176829014</v>
      </c>
      <c r="BQ446" s="110">
        <f t="shared" si="209"/>
        <v>1318085737.2571459</v>
      </c>
    </row>
    <row r="447" spans="12:69" x14ac:dyDescent="0.3">
      <c r="L447">
        <v>564</v>
      </c>
      <c r="N447">
        <f t="shared" si="199"/>
        <v>446</v>
      </c>
      <c r="O447" s="48">
        <f t="shared" si="217"/>
        <v>4.4431052586106646E+23</v>
      </c>
      <c r="P447" s="3">
        <f t="shared" ref="P447:P457" si="227">$P$445+($P$445*$M$5)</f>
        <v>4.5028390589099745E+22</v>
      </c>
      <c r="Q447">
        <f t="shared" si="200"/>
        <v>3.6022712471279789E+23</v>
      </c>
      <c r="AD447" s="50">
        <f>$M$2*(((1+'Main Backend Calculation'!$M$4)^('Main Backend Calculation'!AH447)-1)/'Main Backend Calculation'!$M$4)*(1+$M$4)</f>
        <v>18575298000.020088</v>
      </c>
      <c r="AF447">
        <f t="shared" ref="AF447:AF457" si="228">$AK$39*(((1+$M$4)^($AH$39)-1)/$AC$3)*(1+$AC$3)</f>
        <v>1.6592865416742653E+24</v>
      </c>
      <c r="AH447">
        <f t="shared" si="201"/>
        <v>446</v>
      </c>
      <c r="AI447" s="60">
        <f t="shared" si="198"/>
        <v>1.6592865416742838E+24</v>
      </c>
      <c r="AM447" s="36" t="str">
        <f>IF('SIP CALCULATOR'!$E$6&gt;'Main Backend Calculation'!AM446,AM446+1,"")</f>
        <v/>
      </c>
      <c r="AN447" t="str">
        <f t="shared" si="205"/>
        <v/>
      </c>
      <c r="AO447" s="49" t="str">
        <f t="shared" si="202"/>
        <v/>
      </c>
      <c r="AP447" s="49" t="str">
        <f t="shared" si="203"/>
        <v/>
      </c>
      <c r="AQ447" s="66" t="str">
        <f>IF(AM447="","",('SIP CALCULATOR'!$E$7/12)*100)</f>
        <v/>
      </c>
      <c r="AR447" s="62" t="str">
        <f>IF(AM447="","",ROUND(IF(((AM447-1)/12)=0,'SIP CALCULATOR'!$E$4,IF(INT(((AM447-1)/12))-((AM447-1)/12)=0,AR446+('SIP CALCULATOR'!$E$5/100)*AR446,AR446)),2))</f>
        <v/>
      </c>
      <c r="AS447" t="e">
        <f t="shared" si="204"/>
        <v>#VALUE!</v>
      </c>
      <c r="AY447">
        <f t="shared" si="210"/>
        <v>440</v>
      </c>
      <c r="AZ447">
        <f t="shared" si="211"/>
        <v>0</v>
      </c>
      <c r="BA447">
        <f t="shared" si="224"/>
        <v>440</v>
      </c>
      <c r="BB447" s="110">
        <f t="shared" si="215"/>
        <v>-55019464435.027573</v>
      </c>
      <c r="BC447">
        <f>$BB$8*'SIP CALCULATOR'!$E$48/100</f>
        <v>13148944.405985834</v>
      </c>
      <c r="BD447" s="110">
        <f t="shared" si="216"/>
        <v>-458605111.49527961</v>
      </c>
      <c r="BF447" s="110">
        <f t="shared" si="213"/>
        <v>-49815257489.011612</v>
      </c>
      <c r="BG447" t="str">
        <f t="shared" si="214"/>
        <v>-</v>
      </c>
      <c r="BI447" t="str">
        <f t="shared" si="212"/>
        <v>-</v>
      </c>
      <c r="BL447">
        <f t="shared" si="206"/>
        <v>444</v>
      </c>
      <c r="BM447" s="110">
        <f t="shared" si="207"/>
        <v>1318085737.2571459</v>
      </c>
      <c r="BO447">
        <f>('SIP CALCULATOR'!$D$32/12)/100</f>
        <v>5.0000000000000001E-3</v>
      </c>
      <c r="BP447">
        <f t="shared" si="208"/>
        <v>29261503.367108639</v>
      </c>
      <c r="BQ447" s="110">
        <f t="shared" si="209"/>
        <v>1347347240.6242545</v>
      </c>
    </row>
    <row r="448" spans="12:69" x14ac:dyDescent="0.3">
      <c r="L448">
        <v>576</v>
      </c>
      <c r="N448">
        <f t="shared" si="199"/>
        <v>447</v>
      </c>
      <c r="O448" s="48">
        <f t="shared" si="217"/>
        <v>4.9749923168369182E+23</v>
      </c>
      <c r="P448" s="3">
        <f t="shared" si="227"/>
        <v>4.5028390589099745E+22</v>
      </c>
      <c r="Q448">
        <f t="shared" si="200"/>
        <v>4.0525551530189763E+23</v>
      </c>
      <c r="AD448" s="50">
        <f>$M$2*(((1+'Main Backend Calculation'!$M$4)^('Main Backend Calculation'!AH448)-1)/'Main Backend Calculation'!$M$4)*(1+$M$4)</f>
        <v>18916558279.701973</v>
      </c>
      <c r="AF448">
        <f t="shared" si="228"/>
        <v>1.6592865416742653E+24</v>
      </c>
      <c r="AH448">
        <f t="shared" si="201"/>
        <v>447</v>
      </c>
      <c r="AI448" s="60">
        <f t="shared" si="198"/>
        <v>1.6592865416742841E+24</v>
      </c>
      <c r="AM448" s="36" t="str">
        <f>IF('SIP CALCULATOR'!$E$6&gt;'Main Backend Calculation'!AM447,AM447+1,"")</f>
        <v/>
      </c>
      <c r="AN448" t="str">
        <f t="shared" si="205"/>
        <v/>
      </c>
      <c r="AO448" s="49" t="str">
        <f t="shared" si="202"/>
        <v/>
      </c>
      <c r="AP448" s="49" t="str">
        <f t="shared" si="203"/>
        <v/>
      </c>
      <c r="AQ448" s="66" t="str">
        <f>IF(AM448="","",('SIP CALCULATOR'!$E$7/12)*100)</f>
        <v/>
      </c>
      <c r="AR448" s="62" t="str">
        <f>IF(AM448="","",ROUND(IF(((AM448-1)/12)=0,'SIP CALCULATOR'!$E$4,IF(INT(((AM448-1)/12))-((AM448-1)/12)=0,AR447+('SIP CALCULATOR'!$E$5/100)*AR447,AR447)),2))</f>
        <v/>
      </c>
      <c r="AS448" t="e">
        <f t="shared" si="204"/>
        <v>#VALUE!</v>
      </c>
      <c r="AY448">
        <f t="shared" si="210"/>
        <v>441</v>
      </c>
      <c r="AZ448">
        <f t="shared" si="211"/>
        <v>0</v>
      </c>
      <c r="BA448">
        <f t="shared" si="224"/>
        <v>441</v>
      </c>
      <c r="BB448" s="110">
        <f t="shared" si="215"/>
        <v>-55491218490.928833</v>
      </c>
      <c r="BC448">
        <f>$BB$8*'SIP CALCULATOR'!$E$48/100</f>
        <v>13148944.405985834</v>
      </c>
      <c r="BD448" s="110">
        <f t="shared" si="216"/>
        <v>-462536395.29445678</v>
      </c>
      <c r="BF448" s="110">
        <f t="shared" si="213"/>
        <v>-50277793884.306068</v>
      </c>
      <c r="BG448" t="str">
        <f t="shared" si="214"/>
        <v>-</v>
      </c>
      <c r="BI448" t="str">
        <f t="shared" si="212"/>
        <v>-</v>
      </c>
      <c r="BL448">
        <f t="shared" si="206"/>
        <v>445</v>
      </c>
      <c r="BM448" s="110">
        <f t="shared" si="207"/>
        <v>1347347240.6242545</v>
      </c>
      <c r="BO448">
        <f>('SIP CALCULATOR'!$D$32/12)/100</f>
        <v>5.0000000000000001E-3</v>
      </c>
      <c r="BP448">
        <f t="shared" si="208"/>
        <v>29978476.103889666</v>
      </c>
      <c r="BQ448" s="110">
        <f t="shared" si="209"/>
        <v>1377325716.7281442</v>
      </c>
    </row>
    <row r="449" spans="12:69" x14ac:dyDescent="0.3">
      <c r="L449">
        <v>588</v>
      </c>
      <c r="N449">
        <f t="shared" si="199"/>
        <v>448</v>
      </c>
      <c r="O449" s="48">
        <f t="shared" si="217"/>
        <v>5.5166481422004062E+23</v>
      </c>
      <c r="P449" s="3">
        <f t="shared" si="227"/>
        <v>4.5028390589099745E+22</v>
      </c>
      <c r="Q449">
        <f t="shared" si="200"/>
        <v>4.5028390589099737E+23</v>
      </c>
      <c r="AD449" s="50">
        <f>$M$2*(((1+'Main Backend Calculation'!$M$4)^('Main Backend Calculation'!AH449)-1)/'Main Backend Calculation'!$M$4)*(1+$M$4)</f>
        <v>19264086228.720497</v>
      </c>
      <c r="AF449">
        <f t="shared" si="228"/>
        <v>1.6592865416742653E+24</v>
      </c>
      <c r="AH449">
        <f t="shared" si="201"/>
        <v>448</v>
      </c>
      <c r="AI449" s="60">
        <f t="shared" si="198"/>
        <v>1.6592865416742846E+24</v>
      </c>
      <c r="AM449" s="36" t="str">
        <f>IF('SIP CALCULATOR'!$E$6&gt;'Main Backend Calculation'!AM448,AM448+1,"")</f>
        <v/>
      </c>
      <c r="AN449" t="str">
        <f t="shared" si="205"/>
        <v/>
      </c>
      <c r="AO449" s="49" t="str">
        <f t="shared" si="202"/>
        <v/>
      </c>
      <c r="AP449" s="49" t="str">
        <f t="shared" si="203"/>
        <v/>
      </c>
      <c r="AQ449" s="66" t="str">
        <f>IF(AM449="","",('SIP CALCULATOR'!$E$7/12)*100)</f>
        <v/>
      </c>
      <c r="AR449" s="62" t="str">
        <f>IF(AM449="","",ROUND(IF(((AM449-1)/12)=0,'SIP CALCULATOR'!$E$4,IF(INT(((AM449-1)/12))-((AM449-1)/12)=0,AR448+('SIP CALCULATOR'!$E$5/100)*AR448,AR448)),2))</f>
        <v/>
      </c>
      <c r="AS449" t="e">
        <f t="shared" si="204"/>
        <v>#VALUE!</v>
      </c>
      <c r="AY449">
        <f t="shared" si="210"/>
        <v>442</v>
      </c>
      <c r="AZ449">
        <f t="shared" si="211"/>
        <v>0</v>
      </c>
      <c r="BA449">
        <f t="shared" si="224"/>
        <v>442</v>
      </c>
      <c r="BB449" s="110">
        <f t="shared" si="215"/>
        <v>-55966903830.629272</v>
      </c>
      <c r="BC449">
        <f>$BB$8*'SIP CALCULATOR'!$E$48/100</f>
        <v>13148944.405985834</v>
      </c>
      <c r="BD449" s="110">
        <f t="shared" si="216"/>
        <v>-466500439.79196048</v>
      </c>
      <c r="BF449" s="110">
        <f t="shared" si="213"/>
        <v>-50744294324.09803</v>
      </c>
      <c r="BG449" t="str">
        <f t="shared" si="214"/>
        <v>-</v>
      </c>
      <c r="BI449" t="str">
        <f t="shared" si="212"/>
        <v>-</v>
      </c>
      <c r="BL449">
        <f t="shared" si="206"/>
        <v>446</v>
      </c>
      <c r="BM449" s="110">
        <f t="shared" si="207"/>
        <v>1377325716.7281442</v>
      </c>
      <c r="BO449">
        <f>('SIP CALCULATOR'!$D$32/12)/100</f>
        <v>5.0000000000000001E-3</v>
      </c>
      <c r="BP449">
        <f t="shared" si="208"/>
        <v>30714363.483037613</v>
      </c>
      <c r="BQ449" s="110">
        <f t="shared" si="209"/>
        <v>1408040080.2111819</v>
      </c>
    </row>
    <row r="450" spans="12:69" x14ac:dyDescent="0.3">
      <c r="L450">
        <v>600</v>
      </c>
      <c r="N450">
        <f t="shared" si="199"/>
        <v>449</v>
      </c>
      <c r="O450" s="48">
        <f t="shared" si="217"/>
        <v>6.0682521502554374E+23</v>
      </c>
      <c r="P450" s="3">
        <f t="shared" si="227"/>
        <v>4.5028390589099745E+22</v>
      </c>
      <c r="Q450">
        <f t="shared" si="200"/>
        <v>4.953122964800971E+23</v>
      </c>
      <c r="AD450" s="50">
        <f>$M$2*(((1+'Main Backend Calculation'!$M$4)^('Main Backend Calculation'!AH450)-1)/'Main Backend Calculation'!$M$4)*(1+$M$4)</f>
        <v>19617996960.615829</v>
      </c>
      <c r="AF450">
        <f t="shared" si="228"/>
        <v>1.6592865416742653E+24</v>
      </c>
      <c r="AH450">
        <f t="shared" si="201"/>
        <v>449</v>
      </c>
      <c r="AI450" s="60">
        <f t="shared" si="198"/>
        <v>1.6592865416742849E+24</v>
      </c>
      <c r="AM450" s="36" t="str">
        <f>IF('SIP CALCULATOR'!$E$6&gt;'Main Backend Calculation'!AM449,AM449+1,"")</f>
        <v/>
      </c>
      <c r="AN450" t="str">
        <f t="shared" si="205"/>
        <v/>
      </c>
      <c r="AO450" s="49" t="str">
        <f t="shared" si="202"/>
        <v/>
      </c>
      <c r="AP450" s="49" t="str">
        <f t="shared" si="203"/>
        <v/>
      </c>
      <c r="AQ450" s="66" t="str">
        <f>IF(AM450="","",('SIP CALCULATOR'!$E$7/12)*100)</f>
        <v/>
      </c>
      <c r="AR450" s="62" t="str">
        <f>IF(AM450="","",ROUND(IF(((AM450-1)/12)=0,'SIP CALCULATOR'!$E$4,IF(INT(((AM450-1)/12))-((AM450-1)/12)=0,AR449+('SIP CALCULATOR'!$E$5/100)*AR449,AR449)),2))</f>
        <v/>
      </c>
      <c r="AS450" t="e">
        <f t="shared" si="204"/>
        <v>#VALUE!</v>
      </c>
      <c r="AY450">
        <f t="shared" si="210"/>
        <v>443</v>
      </c>
      <c r="AZ450">
        <f t="shared" si="211"/>
        <v>0</v>
      </c>
      <c r="BA450">
        <f t="shared" si="224"/>
        <v>443</v>
      </c>
      <c r="BB450" s="110">
        <f t="shared" si="215"/>
        <v>-56446553214.827217</v>
      </c>
      <c r="BC450">
        <f>$BB$8*'SIP CALCULATOR'!$E$48/100</f>
        <v>13148944.405985834</v>
      </c>
      <c r="BD450" s="110">
        <f t="shared" si="216"/>
        <v>-470497517.99361002</v>
      </c>
      <c r="BF450" s="110">
        <f t="shared" si="213"/>
        <v>-51214791842.091637</v>
      </c>
      <c r="BG450" t="str">
        <f t="shared" si="214"/>
        <v>-</v>
      </c>
      <c r="BI450" t="str">
        <f t="shared" si="212"/>
        <v>-</v>
      </c>
      <c r="BL450">
        <f t="shared" si="206"/>
        <v>447</v>
      </c>
      <c r="BM450" s="110">
        <f t="shared" si="207"/>
        <v>1408040080.2111819</v>
      </c>
      <c r="BO450">
        <f>('SIP CALCULATOR'!$D$32/12)/100</f>
        <v>5.0000000000000001E-3</v>
      </c>
      <c r="BP450">
        <f t="shared" si="208"/>
        <v>31469695.792719916</v>
      </c>
      <c r="BQ450" s="110">
        <f t="shared" si="209"/>
        <v>1439509776.0039017</v>
      </c>
    </row>
    <row r="451" spans="12:69" x14ac:dyDescent="0.3">
      <c r="L451">
        <v>612</v>
      </c>
      <c r="N451">
        <f t="shared" si="199"/>
        <v>450</v>
      </c>
      <c r="O451" s="48">
        <f t="shared" si="217"/>
        <v>6.6299870517460491E+23</v>
      </c>
      <c r="P451" s="3">
        <f t="shared" si="227"/>
        <v>4.5028390589099745E+22</v>
      </c>
      <c r="Q451">
        <f t="shared" si="200"/>
        <v>5.4034068706919684E+23</v>
      </c>
      <c r="AD451" s="50">
        <f>$M$2*(((1+'Main Backend Calculation'!$M$4)^('Main Backend Calculation'!AH451)-1)/'Main Backend Calculation'!$M$4)*(1+$M$4)</f>
        <v>19978407703.131432</v>
      </c>
      <c r="AF451">
        <f t="shared" si="228"/>
        <v>1.6592865416742653E+24</v>
      </c>
      <c r="AH451">
        <f t="shared" si="201"/>
        <v>450</v>
      </c>
      <c r="AI451" s="60">
        <f t="shared" ref="AI451:AI514" si="229">AD451+AF451</f>
        <v>1.6592865416742852E+24</v>
      </c>
      <c r="AM451" s="36" t="str">
        <f>IF('SIP CALCULATOR'!$E$6&gt;'Main Backend Calculation'!AM450,AM450+1,"")</f>
        <v/>
      </c>
      <c r="AN451" t="str">
        <f t="shared" si="205"/>
        <v/>
      </c>
      <c r="AO451" s="49" t="str">
        <f t="shared" si="202"/>
        <v/>
      </c>
      <c r="AP451" s="49" t="str">
        <f t="shared" si="203"/>
        <v/>
      </c>
      <c r="AQ451" s="66" t="str">
        <f>IF(AM451="","",('SIP CALCULATOR'!$E$7/12)*100)</f>
        <v/>
      </c>
      <c r="AR451" s="62" t="str">
        <f>IF(AM451="","",ROUND(IF(((AM451-1)/12)=0,'SIP CALCULATOR'!$E$4,IF(INT(((AM451-1)/12))-((AM451-1)/12)=0,AR450+('SIP CALCULATOR'!$E$5/100)*AR450,AR450)),2))</f>
        <v/>
      </c>
      <c r="AS451" t="e">
        <f t="shared" si="204"/>
        <v>#VALUE!</v>
      </c>
      <c r="AY451">
        <f t="shared" si="210"/>
        <v>444</v>
      </c>
      <c r="AZ451">
        <f t="shared" si="211"/>
        <v>0</v>
      </c>
      <c r="BA451">
        <f t="shared" si="224"/>
        <v>444</v>
      </c>
      <c r="BB451" s="110">
        <f t="shared" si="215"/>
        <v>-56930199677.226807</v>
      </c>
      <c r="BC451">
        <f>$BB$8*'SIP CALCULATOR'!$E$48/100</f>
        <v>13148944.405985834</v>
      </c>
      <c r="BD451" s="110">
        <f t="shared" si="216"/>
        <v>-474527905.18027329</v>
      </c>
      <c r="BF451" s="110">
        <f t="shared" si="213"/>
        <v>-51689319747.271912</v>
      </c>
      <c r="BG451" t="str">
        <f t="shared" si="214"/>
        <v>-</v>
      </c>
      <c r="BI451" t="str">
        <f t="shared" si="212"/>
        <v>-</v>
      </c>
      <c r="BL451">
        <f t="shared" si="206"/>
        <v>448</v>
      </c>
      <c r="BM451" s="110">
        <f t="shared" si="207"/>
        <v>1439509776.0039017</v>
      </c>
      <c r="BO451">
        <f>('SIP CALCULATOR'!$D$32/12)/100</f>
        <v>5.0000000000000001E-3</v>
      </c>
      <c r="BP451">
        <f t="shared" si="208"/>
        <v>32245018.982487395</v>
      </c>
      <c r="BQ451" s="110">
        <f t="shared" si="209"/>
        <v>1471754794.9863892</v>
      </c>
    </row>
    <row r="452" spans="12:69" x14ac:dyDescent="0.3">
      <c r="L452">
        <v>624</v>
      </c>
      <c r="N452">
        <f t="shared" ref="N452:N515" si="230">N451+1</f>
        <v>451</v>
      </c>
      <c r="O452" s="48">
        <f t="shared" si="217"/>
        <v>7.2020389131262642E+23</v>
      </c>
      <c r="P452" s="3">
        <f t="shared" si="227"/>
        <v>4.5028390589099745E+22</v>
      </c>
      <c r="Q452">
        <f t="shared" ref="Q452:Q515" si="231">Q451+P452</f>
        <v>5.8536907765829658E+23</v>
      </c>
      <c r="AD452" s="50">
        <f>$M$2*(((1+'Main Backend Calculation'!$M$4)^('Main Backend Calculation'!AH452)-1)/'Main Backend Calculation'!$M$4)*(1+$M$4)</f>
        <v>20345437837.044014</v>
      </c>
      <c r="AF452">
        <f t="shared" si="228"/>
        <v>1.6592865416742653E+24</v>
      </c>
      <c r="AH452">
        <f t="shared" ref="AH452:AH515" si="232">AH451+1</f>
        <v>451</v>
      </c>
      <c r="AI452" s="60">
        <f t="shared" si="229"/>
        <v>1.6592865416742857E+24</v>
      </c>
      <c r="AK452">
        <v>432</v>
      </c>
      <c r="AM452" s="36" t="str">
        <f>IF('SIP CALCULATOR'!$E$6&gt;'Main Backend Calculation'!AM451,AM451+1,"")</f>
        <v/>
      </c>
      <c r="AN452" t="str">
        <f t="shared" si="205"/>
        <v/>
      </c>
      <c r="AO452" s="49" t="str">
        <f t="shared" si="202"/>
        <v/>
      </c>
      <c r="AP452" s="49" t="str">
        <f t="shared" si="203"/>
        <v/>
      </c>
      <c r="AQ452" s="66" t="str">
        <f>IF(AM452="","",('SIP CALCULATOR'!$E$7/12)*100)</f>
        <v/>
      </c>
      <c r="AR452" s="62" t="str">
        <f>IF(AM452="","",ROUND(IF(((AM452-1)/12)=0,'SIP CALCULATOR'!$E$4,IF(INT(((AM452-1)/12))-((AM452-1)/12)=0,AR451+('SIP CALCULATOR'!$E$5/100)*AR451,AR451)),2))</f>
        <v/>
      </c>
      <c r="AS452" t="e">
        <f t="shared" si="204"/>
        <v>#VALUE!</v>
      </c>
      <c r="AY452">
        <f t="shared" si="210"/>
        <v>445</v>
      </c>
      <c r="AZ452">
        <f t="shared" si="211"/>
        <v>0</v>
      </c>
      <c r="BA452">
        <f t="shared" si="224"/>
        <v>445</v>
      </c>
      <c r="BB452" s="110">
        <f t="shared" si="215"/>
        <v>-57417876526.813065</v>
      </c>
      <c r="BC452">
        <f>$BB$8*'SIP CALCULATOR'!$E$48/100</f>
        <v>13148944.405985834</v>
      </c>
      <c r="BD452" s="110">
        <f t="shared" si="216"/>
        <v>-478591878.9268254</v>
      </c>
      <c r="BF452" s="110">
        <f t="shared" si="213"/>
        <v>-52167911626.198738</v>
      </c>
      <c r="BG452" t="str">
        <f t="shared" si="214"/>
        <v>-</v>
      </c>
      <c r="BI452" t="str">
        <f t="shared" si="212"/>
        <v>-</v>
      </c>
      <c r="BL452">
        <f t="shared" si="206"/>
        <v>449</v>
      </c>
      <c r="BM452" s="110">
        <f t="shared" si="207"/>
        <v>1471754794.9863892</v>
      </c>
      <c r="BO452">
        <f>('SIP CALCULATOR'!$D$32/12)/100</f>
        <v>5.0000000000000001E-3</v>
      </c>
      <c r="BP452">
        <f t="shared" si="208"/>
        <v>33040895.147444438</v>
      </c>
      <c r="BQ452" s="110">
        <f t="shared" si="209"/>
        <v>1504795690.1338336</v>
      </c>
    </row>
    <row r="453" spans="12:69" x14ac:dyDescent="0.3">
      <c r="L453">
        <v>636</v>
      </c>
      <c r="N453">
        <f t="shared" si="230"/>
        <v>452</v>
      </c>
      <c r="O453" s="48">
        <f t="shared" si="217"/>
        <v>7.7845972181918747E+23</v>
      </c>
      <c r="P453" s="3">
        <f t="shared" si="227"/>
        <v>4.5028390589099745E+22</v>
      </c>
      <c r="Q453">
        <f t="shared" si="231"/>
        <v>6.3039746824739631E+23</v>
      </c>
      <c r="AD453" s="50">
        <f>$M$2*(((1+'Main Backend Calculation'!$M$4)^('Main Backend Calculation'!AH453)-1)/'Main Backend Calculation'!$M$4)*(1+$M$4)</f>
        <v>20719208935.706711</v>
      </c>
      <c r="AF453">
        <f t="shared" si="228"/>
        <v>1.6592865416742653E+24</v>
      </c>
      <c r="AH453">
        <f t="shared" si="232"/>
        <v>452</v>
      </c>
      <c r="AI453" s="60">
        <f t="shared" si="229"/>
        <v>1.659286541674286E+24</v>
      </c>
      <c r="AK453">
        <v>444</v>
      </c>
      <c r="AM453" s="36" t="str">
        <f>IF('SIP CALCULATOR'!$E$6&gt;'Main Backend Calculation'!AM452,AM452+1,"")</f>
        <v/>
      </c>
      <c r="AN453" t="str">
        <f t="shared" si="205"/>
        <v/>
      </c>
      <c r="AO453" s="49" t="str">
        <f t="shared" ref="AO453:AO516" si="233">IF(AM453="","",AN453*AQ453/100)</f>
        <v/>
      </c>
      <c r="AP453" s="49" t="str">
        <f t="shared" ref="AP453:AP516" si="234">IF(AM453="","",AN453+AO453)</f>
        <v/>
      </c>
      <c r="AQ453" s="66" t="str">
        <f>IF(AM453="","",('SIP CALCULATOR'!$E$7/12)*100)</f>
        <v/>
      </c>
      <c r="AR453" s="62" t="str">
        <f>IF(AM453="","",ROUND(IF(((AM453-1)/12)=0,'SIP CALCULATOR'!$E$4,IF(INT(((AM453-1)/12))-((AM453-1)/12)=0,AR452+('SIP CALCULATOR'!$E$5/100)*AR452,AR452)),2))</f>
        <v/>
      </c>
      <c r="AS453" t="e">
        <f t="shared" ref="AS453:AS516" si="235">AS452+AR453</f>
        <v>#VALUE!</v>
      </c>
      <c r="AY453">
        <f t="shared" si="210"/>
        <v>446</v>
      </c>
      <c r="AZ453">
        <f t="shared" si="211"/>
        <v>0</v>
      </c>
      <c r="BA453">
        <f t="shared" si="224"/>
        <v>446</v>
      </c>
      <c r="BB453" s="110">
        <f t="shared" si="215"/>
        <v>-57909617350.145874</v>
      </c>
      <c r="BC453">
        <f>$BB$8*'SIP CALCULATOR'!$E$48/100</f>
        <v>13148944.405985834</v>
      </c>
      <c r="BD453" s="110">
        <f t="shared" si="216"/>
        <v>-482689719.12126547</v>
      </c>
      <c r="BF453" s="110">
        <f t="shared" si="213"/>
        <v>-52650601345.320007</v>
      </c>
      <c r="BG453" t="str">
        <f t="shared" si="214"/>
        <v>-</v>
      </c>
      <c r="BI453" t="str">
        <f t="shared" si="212"/>
        <v>-</v>
      </c>
      <c r="BL453">
        <f t="shared" si="206"/>
        <v>450</v>
      </c>
      <c r="BM453" s="110">
        <f t="shared" si="207"/>
        <v>1504795690.1338336</v>
      </c>
      <c r="BO453">
        <f>('SIP CALCULATOR'!$D$32/12)/100</f>
        <v>5.0000000000000001E-3</v>
      </c>
      <c r="BP453">
        <f t="shared" si="208"/>
        <v>33857903.028011262</v>
      </c>
      <c r="BQ453" s="110">
        <f t="shared" si="209"/>
        <v>1538653593.161845</v>
      </c>
    </row>
    <row r="454" spans="12:69" x14ac:dyDescent="0.3">
      <c r="L454">
        <v>648</v>
      </c>
      <c r="N454">
        <f t="shared" si="230"/>
        <v>453</v>
      </c>
      <c r="O454" s="48">
        <f t="shared" si="217"/>
        <v>8.3778549308441736E+23</v>
      </c>
      <c r="P454" s="3">
        <f t="shared" si="227"/>
        <v>4.5028390589099745E+22</v>
      </c>
      <c r="Q454">
        <f t="shared" si="231"/>
        <v>6.7542585883649605E+23</v>
      </c>
      <c r="AD454" s="50">
        <f>$M$2*(((1+'Main Backend Calculation'!$M$4)^('Main Backend Calculation'!AH454)-1)/'Main Backend Calculation'!$M$4)*(1+$M$4)</f>
        <v>21099844805.318401</v>
      </c>
      <c r="AF454">
        <f t="shared" si="228"/>
        <v>1.6592865416742653E+24</v>
      </c>
      <c r="AH454">
        <f t="shared" si="232"/>
        <v>453</v>
      </c>
      <c r="AI454" s="60">
        <f t="shared" si="229"/>
        <v>1.6592865416742865E+24</v>
      </c>
      <c r="AK454">
        <v>456</v>
      </c>
      <c r="AM454" s="36" t="str">
        <f>IF('SIP CALCULATOR'!$E$6&gt;'Main Backend Calculation'!AM453,AM453+1,"")</f>
        <v/>
      </c>
      <c r="AN454" t="str">
        <f t="shared" ref="AN454:AN517" si="236">IF(AM453="","",AP453+AR454)</f>
        <v/>
      </c>
      <c r="AO454" s="49" t="str">
        <f t="shared" si="233"/>
        <v/>
      </c>
      <c r="AP454" s="49" t="str">
        <f t="shared" si="234"/>
        <v/>
      </c>
      <c r="AQ454" s="66" t="str">
        <f>IF(AM454="","",('SIP CALCULATOR'!$E$7/12)*100)</f>
        <v/>
      </c>
      <c r="AR454" s="62" t="str">
        <f>IF(AM454="","",ROUND(IF(((AM454-1)/12)=0,'SIP CALCULATOR'!$E$4,IF(INT(((AM454-1)/12))-((AM454-1)/12)=0,AR453+('SIP CALCULATOR'!$E$5/100)*AR453,AR453)),2))</f>
        <v/>
      </c>
      <c r="AS454" t="e">
        <f t="shared" si="235"/>
        <v>#VALUE!</v>
      </c>
      <c r="AY454">
        <f t="shared" si="210"/>
        <v>447</v>
      </c>
      <c r="AZ454">
        <f t="shared" si="211"/>
        <v>0</v>
      </c>
      <c r="BA454">
        <f t="shared" si="224"/>
        <v>447</v>
      </c>
      <c r="BB454" s="110">
        <f t="shared" si="215"/>
        <v>-58405456013.673126</v>
      </c>
      <c r="BC454">
        <f>$BB$8*'SIP CALCULATOR'!$E$48/100</f>
        <v>13148944.405985834</v>
      </c>
      <c r="BD454" s="110">
        <f t="shared" si="216"/>
        <v>-486821707.98399264</v>
      </c>
      <c r="BF454" s="110">
        <f t="shared" si="213"/>
        <v>-53137423053.304001</v>
      </c>
      <c r="BG454" t="str">
        <f t="shared" si="214"/>
        <v>-</v>
      </c>
      <c r="BI454" t="str">
        <f t="shared" si="212"/>
        <v>-</v>
      </c>
      <c r="BL454">
        <f t="shared" ref="BL454:BL482" si="237">BL453+1</f>
        <v>451</v>
      </c>
      <c r="BM454" s="110">
        <f t="shared" ref="BM454:BM517" si="238">BQ453</f>
        <v>1538653593.161845</v>
      </c>
      <c r="BO454">
        <f>('SIP CALCULATOR'!$D$32/12)/100</f>
        <v>5.0000000000000001E-3</v>
      </c>
      <c r="BP454">
        <f t="shared" ref="BP454:BP517" si="239">(BM454*BO454*BL454)/100</f>
        <v>34696638.525799602</v>
      </c>
      <c r="BQ454" s="110">
        <f t="shared" ref="BQ454:BQ517" si="240">BM454+BP454</f>
        <v>1573350231.6876445</v>
      </c>
    </row>
    <row r="455" spans="12:69" x14ac:dyDescent="0.3">
      <c r="L455">
        <v>660</v>
      </c>
      <c r="N455">
        <f t="shared" si="230"/>
        <v>454</v>
      </c>
      <c r="O455" s="48">
        <f t="shared" si="217"/>
        <v>8.9820085590064219E+23</v>
      </c>
      <c r="P455" s="3">
        <f t="shared" si="227"/>
        <v>4.5028390589099745E+22</v>
      </c>
      <c r="Q455">
        <f t="shared" si="231"/>
        <v>7.2045424942559579E+23</v>
      </c>
      <c r="AD455" s="50">
        <f>$M$2*(((1+'Main Backend Calculation'!$M$4)^('Main Backend Calculation'!AH455)-1)/'Main Backend Calculation'!$M$4)*(1+$M$4)</f>
        <v>21487471525.932789</v>
      </c>
      <c r="AF455">
        <f t="shared" si="228"/>
        <v>1.6592865416742653E+24</v>
      </c>
      <c r="AH455">
        <f t="shared" si="232"/>
        <v>454</v>
      </c>
      <c r="AI455" s="60">
        <f t="shared" si="229"/>
        <v>1.6592865416742868E+24</v>
      </c>
      <c r="AK455">
        <v>468</v>
      </c>
      <c r="AM455" s="36" t="str">
        <f>IF('SIP CALCULATOR'!$E$6&gt;'Main Backend Calculation'!AM454,AM454+1,"")</f>
        <v/>
      </c>
      <c r="AN455" t="str">
        <f t="shared" si="236"/>
        <v/>
      </c>
      <c r="AO455" s="49" t="str">
        <f t="shared" si="233"/>
        <v/>
      </c>
      <c r="AP455" s="49" t="str">
        <f t="shared" si="234"/>
        <v/>
      </c>
      <c r="AQ455" s="66" t="str">
        <f>IF(AM455="","",('SIP CALCULATOR'!$E$7/12)*100)</f>
        <v/>
      </c>
      <c r="AR455" s="62" t="str">
        <f>IF(AM455="","",ROUND(IF(((AM455-1)/12)=0,'SIP CALCULATOR'!$E$4,IF(INT(((AM455-1)/12))-((AM455-1)/12)=0,AR454+('SIP CALCULATOR'!$E$5/100)*AR454,AR454)),2))</f>
        <v/>
      </c>
      <c r="AS455" t="e">
        <f t="shared" si="235"/>
        <v>#VALUE!</v>
      </c>
      <c r="AY455">
        <f t="shared" si="210"/>
        <v>448</v>
      </c>
      <c r="AZ455">
        <f t="shared" si="211"/>
        <v>0</v>
      </c>
      <c r="BA455">
        <f t="shared" si="224"/>
        <v>448</v>
      </c>
      <c r="BB455" s="110">
        <f t="shared" si="215"/>
        <v>-58905426666.063103</v>
      </c>
      <c r="BC455">
        <f>$BB$8*'SIP CALCULATOR'!$E$48/100</f>
        <v>13148944.405985834</v>
      </c>
      <c r="BD455" s="110">
        <f t="shared" si="216"/>
        <v>-490988130.08724242</v>
      </c>
      <c r="BF455" s="110">
        <f t="shared" si="213"/>
        <v>-53628411183.391243</v>
      </c>
      <c r="BG455" t="str">
        <f t="shared" si="214"/>
        <v>-</v>
      </c>
      <c r="BI455" t="str">
        <f t="shared" si="212"/>
        <v>-</v>
      </c>
      <c r="BL455">
        <f t="shared" si="237"/>
        <v>452</v>
      </c>
      <c r="BM455" s="110">
        <f t="shared" si="238"/>
        <v>1573350231.6876445</v>
      </c>
      <c r="BO455">
        <f>('SIP CALCULATOR'!$D$32/12)/100</f>
        <v>5.0000000000000001E-3</v>
      </c>
      <c r="BP455">
        <f t="shared" si="239"/>
        <v>35557715.236140765</v>
      </c>
      <c r="BQ455" s="110">
        <f t="shared" si="240"/>
        <v>1608907946.9237852</v>
      </c>
    </row>
    <row r="456" spans="12:69" x14ac:dyDescent="0.3">
      <c r="L456">
        <v>672</v>
      </c>
      <c r="N456">
        <f t="shared" si="230"/>
        <v>455</v>
      </c>
      <c r="O456" s="48">
        <f t="shared" si="217"/>
        <v>9.5972582197142134E+23</v>
      </c>
      <c r="P456" s="3">
        <f t="shared" si="227"/>
        <v>4.5028390589099745E+22</v>
      </c>
      <c r="Q456">
        <f t="shared" si="231"/>
        <v>7.6548264001469552E+23</v>
      </c>
      <c r="AD456" s="50">
        <f>$M$2*(((1+'Main Backend Calculation'!$M$4)^('Main Backend Calculation'!AH456)-1)/'Main Backend Calculation'!$M$4)*(1+$M$4)</f>
        <v>21882217493.220474</v>
      </c>
      <c r="AF456">
        <f t="shared" si="228"/>
        <v>1.6592865416742653E+24</v>
      </c>
      <c r="AH456">
        <f t="shared" si="232"/>
        <v>455</v>
      </c>
      <c r="AI456" s="60">
        <f t="shared" si="229"/>
        <v>1.6592865416742873E+24</v>
      </c>
      <c r="AK456">
        <v>480</v>
      </c>
      <c r="AM456" s="36" t="str">
        <f>IF('SIP CALCULATOR'!$E$6&gt;'Main Backend Calculation'!AM455,AM455+1,"")</f>
        <v/>
      </c>
      <c r="AN456" t="str">
        <f t="shared" si="236"/>
        <v/>
      </c>
      <c r="AO456" s="49" t="str">
        <f t="shared" si="233"/>
        <v/>
      </c>
      <c r="AP456" s="49" t="str">
        <f t="shared" si="234"/>
        <v/>
      </c>
      <c r="AQ456" s="66" t="str">
        <f>IF(AM456="","",('SIP CALCULATOR'!$E$7/12)*100)</f>
        <v/>
      </c>
      <c r="AR456" s="62" t="str">
        <f>IF(AM456="","",ROUND(IF(((AM456-1)/12)=0,'SIP CALCULATOR'!$E$4,IF(INT(((AM456-1)/12))-((AM456-1)/12)=0,AR455+('SIP CALCULATOR'!$E$5/100)*AR455,AR455)),2))</f>
        <v/>
      </c>
      <c r="AS456" t="e">
        <f t="shared" si="235"/>
        <v>#VALUE!</v>
      </c>
      <c r="AY456">
        <f t="shared" si="210"/>
        <v>449</v>
      </c>
      <c r="AZ456">
        <f t="shared" si="211"/>
        <v>0</v>
      </c>
      <c r="BA456">
        <f t="shared" si="224"/>
        <v>449</v>
      </c>
      <c r="BB456" s="110">
        <f t="shared" si="215"/>
        <v>-59409563740.556328</v>
      </c>
      <c r="BC456">
        <f>$BB$8*'SIP CALCULATOR'!$E$48/100</f>
        <v>13148944.405985834</v>
      </c>
      <c r="BD456" s="110">
        <f t="shared" si="216"/>
        <v>-495189272.374686</v>
      </c>
      <c r="BF456" s="110">
        <f t="shared" si="213"/>
        <v>-54123600455.76593</v>
      </c>
      <c r="BG456" t="str">
        <f t="shared" si="214"/>
        <v>-</v>
      </c>
      <c r="BI456" t="str">
        <f t="shared" si="212"/>
        <v>-</v>
      </c>
      <c r="BL456">
        <f t="shared" si="237"/>
        <v>453</v>
      </c>
      <c r="BM456" s="110">
        <f t="shared" si="238"/>
        <v>1608907946.9237852</v>
      </c>
      <c r="BO456">
        <f>('SIP CALCULATOR'!$D$32/12)/100</f>
        <v>5.0000000000000001E-3</v>
      </c>
      <c r="BP456">
        <f t="shared" si="239"/>
        <v>36441764.997823738</v>
      </c>
      <c r="BQ456" s="110">
        <f t="shared" si="240"/>
        <v>1645349711.9216089</v>
      </c>
    </row>
    <row r="457" spans="12:69" x14ac:dyDescent="0.3">
      <c r="L457">
        <v>684</v>
      </c>
      <c r="N457">
        <f t="shared" si="230"/>
        <v>456</v>
      </c>
      <c r="O457" s="48">
        <f t="shared" si="217"/>
        <v>1.0223807705401316E+24</v>
      </c>
      <c r="P457" s="3">
        <f t="shared" si="227"/>
        <v>4.5028390589099745E+22</v>
      </c>
      <c r="Q457">
        <f t="shared" si="231"/>
        <v>8.1051103060379526E+23</v>
      </c>
      <c r="AD457" s="50">
        <f>$M$2*(((1+'Main Backend Calculation'!$M$4)^('Main Backend Calculation'!AH457)-1)/'Main Backend Calculation'!$M$4)*(1+$M$4)</f>
        <v>22284213460.998222</v>
      </c>
      <c r="AF457">
        <f t="shared" si="228"/>
        <v>1.6592865416742653E+24</v>
      </c>
      <c r="AH457">
        <f t="shared" si="232"/>
        <v>456</v>
      </c>
      <c r="AI457" s="60">
        <f t="shared" si="229"/>
        <v>1.6592865416742876E+24</v>
      </c>
      <c r="AK457">
        <v>492</v>
      </c>
      <c r="AM457" s="36" t="str">
        <f>IF('SIP CALCULATOR'!$E$6&gt;'Main Backend Calculation'!AM456,AM456+1,"")</f>
        <v/>
      </c>
      <c r="AN457" t="str">
        <f t="shared" si="236"/>
        <v/>
      </c>
      <c r="AO457" s="49" t="str">
        <f t="shared" si="233"/>
        <v/>
      </c>
      <c r="AP457" s="49" t="str">
        <f t="shared" si="234"/>
        <v/>
      </c>
      <c r="AQ457" s="66" t="str">
        <f>IF(AM457="","",('SIP CALCULATOR'!$E$7/12)*100)</f>
        <v/>
      </c>
      <c r="AR457" s="62" t="str">
        <f>IF(AM457="","",ROUND(IF(((AM457-1)/12)=0,'SIP CALCULATOR'!$E$4,IF(INT(((AM457-1)/12))-((AM457-1)/12)=0,AR456+('SIP CALCULATOR'!$E$5/100)*AR456,AR456)),2))</f>
        <v/>
      </c>
      <c r="AS457" t="e">
        <f t="shared" si="235"/>
        <v>#VALUE!</v>
      </c>
      <c r="AY457">
        <f t="shared" ref="AY457:AY520" si="241">BA457</f>
        <v>450</v>
      </c>
      <c r="AZ457">
        <f t="shared" ref="AZ457:AZ520" si="242">IF(BB457&lt;0,0,BB457)</f>
        <v>0</v>
      </c>
      <c r="BA457">
        <f t="shared" si="224"/>
        <v>450</v>
      </c>
      <c r="BB457" s="110">
        <f t="shared" si="215"/>
        <v>-59917901957.336998</v>
      </c>
      <c r="BC457">
        <f>$BB$8*'SIP CALCULATOR'!$E$48/100</f>
        <v>13148944.405985834</v>
      </c>
      <c r="BD457" s="110">
        <f t="shared" si="216"/>
        <v>-499425424.18119156</v>
      </c>
      <c r="BF457" s="110">
        <f t="shared" si="213"/>
        <v>-54623025879.947121</v>
      </c>
      <c r="BG457" t="str">
        <f t="shared" si="214"/>
        <v>-</v>
      </c>
      <c r="BI457" t="str">
        <f t="shared" ref="BI457:BI520" si="243">IF(BD457&gt;0,BD457,"-")</f>
        <v>-</v>
      </c>
      <c r="BL457">
        <f t="shared" si="237"/>
        <v>454</v>
      </c>
      <c r="BM457" s="110">
        <f t="shared" si="238"/>
        <v>1645349711.9216089</v>
      </c>
      <c r="BO457">
        <f>('SIP CALCULATOR'!$D$32/12)/100</f>
        <v>5.0000000000000001E-3</v>
      </c>
      <c r="BP457">
        <f t="shared" si="239"/>
        <v>37349438.460620522</v>
      </c>
      <c r="BQ457" s="110">
        <f t="shared" si="240"/>
        <v>1682699150.3822293</v>
      </c>
    </row>
    <row r="458" spans="12:69" x14ac:dyDescent="0.3">
      <c r="L458">
        <v>696</v>
      </c>
      <c r="N458">
        <f t="shared" si="230"/>
        <v>457</v>
      </c>
      <c r="O458" s="48">
        <f t="shared" si="217"/>
        <v>1.1762432363184917E+24</v>
      </c>
      <c r="P458" s="3">
        <f>$P$457+($P$457*$M$5)</f>
        <v>1.3508517176729924E+23</v>
      </c>
      <c r="Q458">
        <f t="shared" si="231"/>
        <v>9.4559620237109447E+23</v>
      </c>
      <c r="AD458" s="50">
        <f>$M$2*(((1+'Main Backend Calculation'!$M$4)^('Main Backend Calculation'!AH458)-1)/'Main Backend Calculation'!$M$4)*(1+$M$4)</f>
        <v>22693592584.539188</v>
      </c>
      <c r="AF458">
        <f>$AK$40*(((1+$M$4)^($AH$40)-1)/$AC$3)*(1+$AC$3)</f>
        <v>5.1609949921102776E+24</v>
      </c>
      <c r="AH458">
        <f t="shared" si="232"/>
        <v>457</v>
      </c>
      <c r="AI458" s="60">
        <f t="shared" si="229"/>
        <v>5.1609949921103002E+24</v>
      </c>
      <c r="AK458">
        <v>504</v>
      </c>
      <c r="AM458" s="36" t="str">
        <f>IF('SIP CALCULATOR'!$E$6&gt;'Main Backend Calculation'!AM457,AM457+1,"")</f>
        <v/>
      </c>
      <c r="AN458" t="str">
        <f t="shared" si="236"/>
        <v/>
      </c>
      <c r="AO458" s="49" t="str">
        <f t="shared" si="233"/>
        <v/>
      </c>
      <c r="AP458" s="49" t="str">
        <f t="shared" si="234"/>
        <v/>
      </c>
      <c r="AQ458" s="66" t="str">
        <f>IF(AM458="","",('SIP CALCULATOR'!$E$7/12)*100)</f>
        <v/>
      </c>
      <c r="AR458" s="62" t="str">
        <f>IF(AM458="","",ROUND(IF(((AM458-1)/12)=0,'SIP CALCULATOR'!$E$4,IF(INT(((AM458-1)/12))-((AM458-1)/12)=0,AR457+('SIP CALCULATOR'!$E$5/100)*AR457,AR457)),2))</f>
        <v/>
      </c>
      <c r="AS458" t="e">
        <f t="shared" si="235"/>
        <v>#VALUE!</v>
      </c>
      <c r="AY458">
        <f t="shared" si="241"/>
        <v>451</v>
      </c>
      <c r="AZ458">
        <f t="shared" si="242"/>
        <v>0</v>
      </c>
      <c r="BA458">
        <f t="shared" si="224"/>
        <v>451</v>
      </c>
      <c r="BB458" s="110">
        <f t="shared" si="215"/>
        <v>-60430476325.924171</v>
      </c>
      <c r="BC458">
        <f>$BB$8*'SIP CALCULATOR'!$E$48/100</f>
        <v>13148944.405985834</v>
      </c>
      <c r="BD458" s="110">
        <f t="shared" si="216"/>
        <v>-503696877.25275129</v>
      </c>
      <c r="BF458" s="110">
        <f t="shared" ref="BF458:BF521" si="244">BF457+BD458</f>
        <v>-55126722757.199875</v>
      </c>
      <c r="BG458" t="str">
        <f t="shared" ref="BG458:BG521" si="245">IF(BB458&gt;0,BB458,"-")</f>
        <v>-</v>
      </c>
      <c r="BI458" t="str">
        <f t="shared" si="243"/>
        <v>-</v>
      </c>
      <c r="BL458">
        <f t="shared" si="237"/>
        <v>455</v>
      </c>
      <c r="BM458" s="110">
        <f t="shared" si="238"/>
        <v>1682699150.3822293</v>
      </c>
      <c r="BO458">
        <f>('SIP CALCULATOR'!$D$32/12)/100</f>
        <v>5.0000000000000001E-3</v>
      </c>
      <c r="BP458">
        <f t="shared" si="239"/>
        <v>38281405.671195716</v>
      </c>
      <c r="BQ458" s="110">
        <f t="shared" si="240"/>
        <v>1720980556.0534251</v>
      </c>
    </row>
    <row r="459" spans="12:69" x14ac:dyDescent="0.3">
      <c r="L459">
        <v>708</v>
      </c>
      <c r="N459">
        <f t="shared" si="230"/>
        <v>458</v>
      </c>
      <c r="O459" s="48">
        <f t="shared" si="217"/>
        <v>1.3329315775832037E+24</v>
      </c>
      <c r="P459" s="3">
        <f t="shared" ref="P459:P469" si="246">$P$457+($P$457*$M$5)</f>
        <v>1.3508517176729924E+23</v>
      </c>
      <c r="Q459">
        <f t="shared" si="231"/>
        <v>1.0806813741383937E+24</v>
      </c>
      <c r="AD459" s="50">
        <f>$M$2*(((1+'Main Backend Calculation'!$M$4)^('Main Backend Calculation'!AH459)-1)/'Main Backend Calculation'!$M$4)*(1+$M$4)</f>
        <v>23110490464.678707</v>
      </c>
      <c r="AF459">
        <f t="shared" ref="AF459:AF469" si="247">$AK$40*(((1+$M$4)^($AH$40)-1)/$AC$3)*(1+$AC$3)</f>
        <v>5.1609949921102776E+24</v>
      </c>
      <c r="AH459">
        <f t="shared" si="232"/>
        <v>458</v>
      </c>
      <c r="AI459" s="60">
        <f t="shared" si="229"/>
        <v>5.1609949921103013E+24</v>
      </c>
      <c r="AK459">
        <v>516</v>
      </c>
      <c r="AM459" s="36" t="str">
        <f>IF('SIP CALCULATOR'!$E$6&gt;'Main Backend Calculation'!AM458,AM458+1,"")</f>
        <v/>
      </c>
      <c r="AN459" t="str">
        <f t="shared" si="236"/>
        <v/>
      </c>
      <c r="AO459" s="49" t="str">
        <f t="shared" si="233"/>
        <v/>
      </c>
      <c r="AP459" s="49" t="str">
        <f t="shared" si="234"/>
        <v/>
      </c>
      <c r="AQ459" s="66" t="str">
        <f>IF(AM459="","",('SIP CALCULATOR'!$E$7/12)*100)</f>
        <v/>
      </c>
      <c r="AR459" s="62" t="str">
        <f>IF(AM459="","",ROUND(IF(((AM459-1)/12)=0,'SIP CALCULATOR'!$E$4,IF(INT(((AM459-1)/12))-((AM459-1)/12)=0,AR458+('SIP CALCULATOR'!$E$5/100)*AR458,AR458)),2))</f>
        <v/>
      </c>
      <c r="AS459" t="e">
        <f t="shared" si="235"/>
        <v>#VALUE!</v>
      </c>
      <c r="AY459">
        <f t="shared" si="241"/>
        <v>452</v>
      </c>
      <c r="AZ459">
        <f t="shared" si="242"/>
        <v>0</v>
      </c>
      <c r="BA459">
        <f t="shared" si="224"/>
        <v>452</v>
      </c>
      <c r="BB459" s="110">
        <f t="shared" ref="BB459:BB522" si="248">(BB458-BC458)+BD458</f>
        <v>-60947322147.582909</v>
      </c>
      <c r="BC459">
        <f>$BB$8*'SIP CALCULATOR'!$E$48/100</f>
        <v>13148944.405985834</v>
      </c>
      <c r="BD459" s="110">
        <f t="shared" ref="BD459:BD522" si="249">(BB459-BC459)*$BE$8/100</f>
        <v>-508003925.76657408</v>
      </c>
      <c r="BF459" s="110">
        <f t="shared" si="244"/>
        <v>-55634726682.966446</v>
      </c>
      <c r="BG459" t="str">
        <f t="shared" si="245"/>
        <v>-</v>
      </c>
      <c r="BI459" t="str">
        <f t="shared" si="243"/>
        <v>-</v>
      </c>
      <c r="BL459">
        <f t="shared" si="237"/>
        <v>456</v>
      </c>
      <c r="BM459" s="110">
        <f t="shared" si="238"/>
        <v>1720980556.0534251</v>
      </c>
      <c r="BO459">
        <f>('SIP CALCULATOR'!$D$32/12)/100</f>
        <v>5.0000000000000001E-3</v>
      </c>
      <c r="BP459">
        <f t="shared" si="239"/>
        <v>39238356.678018086</v>
      </c>
      <c r="BQ459" s="110">
        <f t="shared" si="240"/>
        <v>1760218912.7314432</v>
      </c>
    </row>
    <row r="460" spans="12:69" x14ac:dyDescent="0.3">
      <c r="L460">
        <v>720</v>
      </c>
      <c r="N460">
        <f t="shared" si="230"/>
        <v>459</v>
      </c>
      <c r="O460" s="48">
        <f t="shared" si="217"/>
        <v>1.4924976950510798E+24</v>
      </c>
      <c r="P460" s="3">
        <f t="shared" si="246"/>
        <v>1.3508517176729924E+23</v>
      </c>
      <c r="Q460">
        <f t="shared" si="231"/>
        <v>1.2157665459056929E+24</v>
      </c>
      <c r="AD460" s="50">
        <f>$M$2*(((1+'Main Backend Calculation'!$M$4)^('Main Backend Calculation'!AH460)-1)/'Main Backend Calculation'!$M$4)*(1+$M$4)</f>
        <v>23535045192.730003</v>
      </c>
      <c r="AF460">
        <f t="shared" si="247"/>
        <v>5.1609949921102776E+24</v>
      </c>
      <c r="AH460">
        <f t="shared" si="232"/>
        <v>459</v>
      </c>
      <c r="AI460" s="60">
        <f t="shared" si="229"/>
        <v>5.1609949921103013E+24</v>
      </c>
      <c r="AK460">
        <v>528</v>
      </c>
      <c r="AM460" s="36" t="str">
        <f>IF('SIP CALCULATOR'!$E$6&gt;'Main Backend Calculation'!AM459,AM459+1,"")</f>
        <v/>
      </c>
      <c r="AN460" t="str">
        <f t="shared" si="236"/>
        <v/>
      </c>
      <c r="AO460" s="49" t="str">
        <f t="shared" si="233"/>
        <v/>
      </c>
      <c r="AP460" s="49" t="str">
        <f t="shared" si="234"/>
        <v/>
      </c>
      <c r="AQ460" s="66" t="str">
        <f>IF(AM460="","",('SIP CALCULATOR'!$E$7/12)*100)</f>
        <v/>
      </c>
      <c r="AR460" s="62" t="str">
        <f>IF(AM460="","",ROUND(IF(((AM460-1)/12)=0,'SIP CALCULATOR'!$E$4,IF(INT(((AM460-1)/12))-((AM460-1)/12)=0,AR459+('SIP CALCULATOR'!$E$5/100)*AR459,AR459)),2))</f>
        <v/>
      </c>
      <c r="AS460" t="e">
        <f t="shared" si="235"/>
        <v>#VALUE!</v>
      </c>
      <c r="AY460">
        <f t="shared" si="241"/>
        <v>453</v>
      </c>
      <c r="AZ460">
        <f t="shared" si="242"/>
        <v>0</v>
      </c>
      <c r="BA460">
        <f t="shared" si="224"/>
        <v>453</v>
      </c>
      <c r="BB460" s="110">
        <f t="shared" si="248"/>
        <v>-61468475017.755463</v>
      </c>
      <c r="BC460">
        <f>$BB$8*'SIP CALCULATOR'!$E$48/100</f>
        <v>13148944.405985834</v>
      </c>
      <c r="BD460" s="110">
        <f t="shared" si="249"/>
        <v>-512346866.35134536</v>
      </c>
      <c r="BF460" s="110">
        <f t="shared" si="244"/>
        <v>-56147073549.317795</v>
      </c>
      <c r="BG460" t="str">
        <f t="shared" si="245"/>
        <v>-</v>
      </c>
      <c r="BI460" t="str">
        <f t="shared" si="243"/>
        <v>-</v>
      </c>
      <c r="BL460">
        <f t="shared" si="237"/>
        <v>457</v>
      </c>
      <c r="BM460" s="110">
        <f t="shared" si="238"/>
        <v>1760218912.7314432</v>
      </c>
      <c r="BO460">
        <f>('SIP CALCULATOR'!$D$32/12)/100</f>
        <v>5.0000000000000001E-3</v>
      </c>
      <c r="BP460">
        <f t="shared" si="239"/>
        <v>40221002.15591348</v>
      </c>
      <c r="BQ460" s="110">
        <f t="shared" si="240"/>
        <v>1800439914.8873568</v>
      </c>
    </row>
    <row r="461" spans="12:69" x14ac:dyDescent="0.3">
      <c r="N461">
        <f t="shared" si="230"/>
        <v>460</v>
      </c>
      <c r="O461" s="48">
        <f t="shared" si="217"/>
        <v>1.6549944426601263E+24</v>
      </c>
      <c r="P461" s="3">
        <f t="shared" si="246"/>
        <v>1.3508517176729924E+23</v>
      </c>
      <c r="Q461">
        <f t="shared" si="231"/>
        <v>1.3508517176729921E+24</v>
      </c>
      <c r="AD461" s="50">
        <f>$M$2*(((1+'Main Backend Calculation'!$M$4)^('Main Backend Calculation'!AH461)-1)/'Main Backend Calculation'!$M$4)*(1+$M$4)</f>
        <v>23967397396.225014</v>
      </c>
      <c r="AF461">
        <f t="shared" si="247"/>
        <v>5.1609949921102776E+24</v>
      </c>
      <c r="AH461">
        <f t="shared" si="232"/>
        <v>460</v>
      </c>
      <c r="AI461" s="60">
        <f t="shared" si="229"/>
        <v>5.1609949921103013E+24</v>
      </c>
      <c r="AK461">
        <v>540</v>
      </c>
      <c r="AM461" s="36" t="str">
        <f>IF('SIP CALCULATOR'!$E$6&gt;'Main Backend Calculation'!AM460,AM460+1,"")</f>
        <v/>
      </c>
      <c r="AN461" t="str">
        <f t="shared" si="236"/>
        <v/>
      </c>
      <c r="AO461" s="49" t="str">
        <f t="shared" si="233"/>
        <v/>
      </c>
      <c r="AP461" s="49" t="str">
        <f t="shared" si="234"/>
        <v/>
      </c>
      <c r="AQ461" s="66" t="str">
        <f>IF(AM461="","",('SIP CALCULATOR'!$E$7/12)*100)</f>
        <v/>
      </c>
      <c r="AR461" s="62" t="str">
        <f>IF(AM461="","",ROUND(IF(((AM461-1)/12)=0,'SIP CALCULATOR'!$E$4,IF(INT(((AM461-1)/12))-((AM461-1)/12)=0,AR460+('SIP CALCULATOR'!$E$5/100)*AR460,AR460)),2))</f>
        <v/>
      </c>
      <c r="AS461" t="e">
        <f t="shared" si="235"/>
        <v>#VALUE!</v>
      </c>
      <c r="AY461">
        <f t="shared" si="241"/>
        <v>454</v>
      </c>
      <c r="AZ461">
        <f t="shared" si="242"/>
        <v>0</v>
      </c>
      <c r="BA461">
        <f t="shared" si="224"/>
        <v>454</v>
      </c>
      <c r="BB461" s="110">
        <f t="shared" si="248"/>
        <v>-61993970828.512794</v>
      </c>
      <c r="BC461">
        <f>$BB$8*'SIP CALCULATOR'!$E$48/100</f>
        <v>13148944.405985834</v>
      </c>
      <c r="BD461" s="110">
        <f t="shared" si="249"/>
        <v>-516725998.10765648</v>
      </c>
      <c r="BF461" s="110">
        <f t="shared" si="244"/>
        <v>-56663799547.425453</v>
      </c>
      <c r="BG461" t="str">
        <f t="shared" si="245"/>
        <v>-</v>
      </c>
      <c r="BI461" t="str">
        <f t="shared" si="243"/>
        <v>-</v>
      </c>
      <c r="BL461">
        <f t="shared" si="237"/>
        <v>458</v>
      </c>
      <c r="BM461" s="110">
        <f t="shared" si="238"/>
        <v>1800439914.8873568</v>
      </c>
      <c r="BO461">
        <f>('SIP CALCULATOR'!$D$32/12)/100</f>
        <v>5.0000000000000001E-3</v>
      </c>
      <c r="BP461">
        <f t="shared" si="239"/>
        <v>41230074.050920464</v>
      </c>
      <c r="BQ461" s="110">
        <f t="shared" si="240"/>
        <v>1841669988.9382772</v>
      </c>
    </row>
    <row r="462" spans="12:69" x14ac:dyDescent="0.3">
      <c r="N462">
        <f t="shared" si="230"/>
        <v>461</v>
      </c>
      <c r="O462" s="48">
        <f t="shared" si="217"/>
        <v>1.8204756450766358E+24</v>
      </c>
      <c r="P462" s="3">
        <f t="shared" si="246"/>
        <v>1.3508517176729924E+23</v>
      </c>
      <c r="Q462">
        <f t="shared" si="231"/>
        <v>1.4859368894402913E+24</v>
      </c>
      <c r="AD462" s="50">
        <f>$M$2*(((1+'Main Backend Calculation'!$M$4)^('Main Backend Calculation'!AH462)-1)/'Main Backend Calculation'!$M$4)*(1+$M$4)</f>
        <v>24407690285.495125</v>
      </c>
      <c r="AF462">
        <f t="shared" si="247"/>
        <v>5.1609949921102776E+24</v>
      </c>
      <c r="AH462">
        <f t="shared" si="232"/>
        <v>461</v>
      </c>
      <c r="AI462" s="60">
        <f t="shared" si="229"/>
        <v>5.1609949921103023E+24</v>
      </c>
      <c r="AK462">
        <v>552</v>
      </c>
      <c r="AM462" s="36" t="str">
        <f>IF('SIP CALCULATOR'!$E$6&gt;'Main Backend Calculation'!AM461,AM461+1,"")</f>
        <v/>
      </c>
      <c r="AN462" t="str">
        <f t="shared" si="236"/>
        <v/>
      </c>
      <c r="AO462" s="49" t="str">
        <f t="shared" si="233"/>
        <v/>
      </c>
      <c r="AP462" s="49" t="str">
        <f t="shared" si="234"/>
        <v/>
      </c>
      <c r="AQ462" s="66" t="str">
        <f>IF(AM462="","",('SIP CALCULATOR'!$E$7/12)*100)</f>
        <v/>
      </c>
      <c r="AR462" s="62" t="str">
        <f>IF(AM462="","",ROUND(IF(((AM462-1)/12)=0,'SIP CALCULATOR'!$E$4,IF(INT(((AM462-1)/12))-((AM462-1)/12)=0,AR461+('SIP CALCULATOR'!$E$5/100)*AR461,AR461)),2))</f>
        <v/>
      </c>
      <c r="AS462" t="e">
        <f t="shared" si="235"/>
        <v>#VALUE!</v>
      </c>
      <c r="AY462">
        <f t="shared" si="241"/>
        <v>455</v>
      </c>
      <c r="AZ462">
        <f t="shared" si="242"/>
        <v>0</v>
      </c>
      <c r="BA462">
        <f t="shared" si="224"/>
        <v>455</v>
      </c>
      <c r="BB462" s="110">
        <f t="shared" si="248"/>
        <v>-62523845771.026436</v>
      </c>
      <c r="BC462">
        <f>$BB$8*'SIP CALCULATOR'!$E$48/100</f>
        <v>13148944.405985834</v>
      </c>
      <c r="BD462" s="110">
        <f t="shared" si="249"/>
        <v>-521141622.62860352</v>
      </c>
      <c r="BF462" s="110">
        <f t="shared" si="244"/>
        <v>-57184941170.054054</v>
      </c>
      <c r="BG462" t="str">
        <f t="shared" si="245"/>
        <v>-</v>
      </c>
      <c r="BI462" t="str">
        <f t="shared" si="243"/>
        <v>-</v>
      </c>
      <c r="BL462">
        <f t="shared" si="237"/>
        <v>459</v>
      </c>
      <c r="BM462" s="110">
        <f t="shared" si="238"/>
        <v>1841669988.9382772</v>
      </c>
      <c r="BO462">
        <f>('SIP CALCULATOR'!$D$32/12)/100</f>
        <v>5.0000000000000001E-3</v>
      </c>
      <c r="BP462">
        <f t="shared" si="239"/>
        <v>42266326.246133462</v>
      </c>
      <c r="BQ462" s="110">
        <f t="shared" si="240"/>
        <v>1883936315.1844108</v>
      </c>
    </row>
    <row r="463" spans="12:69" x14ac:dyDescent="0.3">
      <c r="N463">
        <f t="shared" si="230"/>
        <v>462</v>
      </c>
      <c r="O463" s="48">
        <f t="shared" ref="O463:O526" si="250">(O462+(O462*$M$4)+P463)</f>
        <v>1.9889961155238194E+24</v>
      </c>
      <c r="P463" s="3">
        <f t="shared" si="246"/>
        <v>1.3508517176729924E+23</v>
      </c>
      <c r="Q463">
        <f t="shared" si="231"/>
        <v>1.6210220612075905E+24</v>
      </c>
      <c r="AD463" s="50">
        <f>$M$2*(((1+'Main Backend Calculation'!$M$4)^('Main Backend Calculation'!AH463)-1)/'Main Backend Calculation'!$M$4)*(1+$M$4)</f>
        <v>24856069701.107491</v>
      </c>
      <c r="AF463">
        <f t="shared" si="247"/>
        <v>5.1609949921102776E+24</v>
      </c>
      <c r="AH463">
        <f t="shared" si="232"/>
        <v>462</v>
      </c>
      <c r="AI463" s="60">
        <f t="shared" si="229"/>
        <v>5.1609949921103023E+24</v>
      </c>
      <c r="AK463">
        <v>564</v>
      </c>
      <c r="AM463" s="36" t="str">
        <f>IF('SIP CALCULATOR'!$E$6&gt;'Main Backend Calculation'!AM462,AM462+1,"")</f>
        <v/>
      </c>
      <c r="AN463" t="str">
        <f t="shared" si="236"/>
        <v/>
      </c>
      <c r="AO463" s="49" t="str">
        <f t="shared" si="233"/>
        <v/>
      </c>
      <c r="AP463" s="49" t="str">
        <f t="shared" si="234"/>
        <v/>
      </c>
      <c r="AQ463" s="66" t="str">
        <f>IF(AM463="","",('SIP CALCULATOR'!$E$7/12)*100)</f>
        <v/>
      </c>
      <c r="AR463" s="62" t="str">
        <f>IF(AM463="","",ROUND(IF(((AM463-1)/12)=0,'SIP CALCULATOR'!$E$4,IF(INT(((AM463-1)/12))-((AM463-1)/12)=0,AR462+('SIP CALCULATOR'!$E$5/100)*AR462,AR462)),2))</f>
        <v/>
      </c>
      <c r="AS463" t="e">
        <f t="shared" si="235"/>
        <v>#VALUE!</v>
      </c>
      <c r="AY463">
        <f t="shared" si="241"/>
        <v>456</v>
      </c>
      <c r="AZ463">
        <f t="shared" si="242"/>
        <v>0</v>
      </c>
      <c r="BA463">
        <f t="shared" si="224"/>
        <v>456</v>
      </c>
      <c r="BB463" s="110">
        <f t="shared" si="248"/>
        <v>-63058136338.06102</v>
      </c>
      <c r="BC463">
        <f>$BB$8*'SIP CALCULATOR'!$E$48/100</f>
        <v>13148944.405985834</v>
      </c>
      <c r="BD463" s="110">
        <f t="shared" si="249"/>
        <v>-525594044.02055842</v>
      </c>
      <c r="BF463" s="110">
        <f t="shared" si="244"/>
        <v>-57710535214.074615</v>
      </c>
      <c r="BG463" t="str">
        <f t="shared" si="245"/>
        <v>-</v>
      </c>
      <c r="BI463" t="str">
        <f t="shared" si="243"/>
        <v>-</v>
      </c>
      <c r="BL463">
        <f t="shared" si="237"/>
        <v>460</v>
      </c>
      <c r="BM463" s="110">
        <f t="shared" si="238"/>
        <v>1883936315.1844108</v>
      </c>
      <c r="BO463">
        <f>('SIP CALCULATOR'!$D$32/12)/100</f>
        <v>5.0000000000000001E-3</v>
      </c>
      <c r="BP463">
        <f t="shared" si="239"/>
        <v>43330535.249241456</v>
      </c>
      <c r="BQ463" s="110">
        <f t="shared" si="240"/>
        <v>1927266850.4336522</v>
      </c>
    </row>
    <row r="464" spans="12:69" x14ac:dyDescent="0.3">
      <c r="N464">
        <f t="shared" si="230"/>
        <v>463</v>
      </c>
      <c r="O464" s="48">
        <f t="shared" si="250"/>
        <v>2.1606116739378838E+24</v>
      </c>
      <c r="P464" s="3">
        <f t="shared" si="246"/>
        <v>1.3508517176729924E+23</v>
      </c>
      <c r="Q464">
        <f t="shared" si="231"/>
        <v>1.7561072329748897E+24</v>
      </c>
      <c r="AD464" s="50">
        <f>$M$2*(((1+'Main Backend Calculation'!$M$4)^('Main Backend Calculation'!AH464)-1)/'Main Backend Calculation'!$M$4)*(1+$M$4)</f>
        <v>25312684162.172657</v>
      </c>
      <c r="AF464">
        <f t="shared" si="247"/>
        <v>5.1609949921102776E+24</v>
      </c>
      <c r="AH464">
        <f t="shared" si="232"/>
        <v>463</v>
      </c>
      <c r="AI464" s="60">
        <f t="shared" si="229"/>
        <v>5.1609949921103034E+24</v>
      </c>
      <c r="AK464">
        <v>576</v>
      </c>
      <c r="AM464" s="36" t="str">
        <f>IF('SIP CALCULATOR'!$E$6&gt;'Main Backend Calculation'!AM463,AM463+1,"")</f>
        <v/>
      </c>
      <c r="AN464" t="str">
        <f t="shared" si="236"/>
        <v/>
      </c>
      <c r="AO464" s="49" t="str">
        <f t="shared" si="233"/>
        <v/>
      </c>
      <c r="AP464" s="49" t="str">
        <f t="shared" si="234"/>
        <v/>
      </c>
      <c r="AQ464" s="66" t="str">
        <f>IF(AM464="","",('SIP CALCULATOR'!$E$7/12)*100)</f>
        <v/>
      </c>
      <c r="AR464" s="62" t="str">
        <f>IF(AM464="","",ROUND(IF(((AM464-1)/12)=0,'SIP CALCULATOR'!$E$4,IF(INT(((AM464-1)/12))-((AM464-1)/12)=0,AR463+('SIP CALCULATOR'!$E$5/100)*AR463,AR463)),2))</f>
        <v/>
      </c>
      <c r="AS464" t="e">
        <f t="shared" si="235"/>
        <v>#VALUE!</v>
      </c>
      <c r="AY464">
        <f t="shared" si="241"/>
        <v>457</v>
      </c>
      <c r="AZ464">
        <f t="shared" si="242"/>
        <v>0</v>
      </c>
      <c r="BA464">
        <f t="shared" si="224"/>
        <v>457</v>
      </c>
      <c r="BB464" s="110">
        <f t="shared" si="248"/>
        <v>-63596879326.487564</v>
      </c>
      <c r="BC464">
        <f>$BB$8*'SIP CALCULATOR'!$E$48/100</f>
        <v>13148944.405985834</v>
      </c>
      <c r="BD464" s="110">
        <f t="shared" si="249"/>
        <v>-530083568.92411292</v>
      </c>
      <c r="BF464" s="110">
        <f t="shared" si="244"/>
        <v>-58240618782.998726</v>
      </c>
      <c r="BG464" t="str">
        <f t="shared" si="245"/>
        <v>-</v>
      </c>
      <c r="BI464" t="str">
        <f t="shared" si="243"/>
        <v>-</v>
      </c>
      <c r="BL464">
        <f t="shared" si="237"/>
        <v>461</v>
      </c>
      <c r="BM464" s="110">
        <f t="shared" si="238"/>
        <v>1927266850.4336522</v>
      </c>
      <c r="BO464">
        <f>('SIP CALCULATOR'!$D$32/12)/100</f>
        <v>5.0000000000000001E-3</v>
      </c>
      <c r="BP464">
        <f t="shared" si="239"/>
        <v>44423500.902495682</v>
      </c>
      <c r="BQ464" s="110">
        <f t="shared" si="240"/>
        <v>1971690351.3361478</v>
      </c>
    </row>
    <row r="465" spans="12:69" x14ac:dyDescent="0.3">
      <c r="N465">
        <f t="shared" si="230"/>
        <v>464</v>
      </c>
      <c r="O465" s="48">
        <f t="shared" si="250"/>
        <v>2.3353791654575669E+24</v>
      </c>
      <c r="P465" s="3">
        <f t="shared" si="246"/>
        <v>1.3508517176729924E+23</v>
      </c>
      <c r="Q465">
        <f t="shared" si="231"/>
        <v>1.8911924047421889E+24</v>
      </c>
      <c r="AD465" s="50">
        <f>$M$2*(((1+'Main Backend Calculation'!$M$4)^('Main Backend Calculation'!AH465)-1)/'Main Backend Calculation'!$M$4)*(1+$M$4)</f>
        <v>25777684915.539276</v>
      </c>
      <c r="AF465">
        <f t="shared" si="247"/>
        <v>5.1609949921102776E+24</v>
      </c>
      <c r="AH465">
        <f t="shared" si="232"/>
        <v>464</v>
      </c>
      <c r="AI465" s="60">
        <f t="shared" si="229"/>
        <v>5.1609949921103034E+24</v>
      </c>
      <c r="AK465">
        <v>588</v>
      </c>
      <c r="AM465" s="36" t="str">
        <f>IF('SIP CALCULATOR'!$E$6&gt;'Main Backend Calculation'!AM464,AM464+1,"")</f>
        <v/>
      </c>
      <c r="AN465" t="str">
        <f t="shared" si="236"/>
        <v/>
      </c>
      <c r="AO465" s="49" t="str">
        <f t="shared" si="233"/>
        <v/>
      </c>
      <c r="AP465" s="49" t="str">
        <f t="shared" si="234"/>
        <v/>
      </c>
      <c r="AQ465" s="66" t="str">
        <f>IF(AM465="","",('SIP CALCULATOR'!$E$7/12)*100)</f>
        <v/>
      </c>
      <c r="AR465" s="62" t="str">
        <f>IF(AM465="","",ROUND(IF(((AM465-1)/12)=0,'SIP CALCULATOR'!$E$4,IF(INT(((AM465-1)/12))-((AM465-1)/12)=0,AR464+('SIP CALCULATOR'!$E$5/100)*AR464,AR464)),2))</f>
        <v/>
      </c>
      <c r="AS465" t="e">
        <f t="shared" si="235"/>
        <v>#VALUE!</v>
      </c>
      <c r="AY465">
        <f t="shared" si="241"/>
        <v>458</v>
      </c>
      <c r="AZ465">
        <f t="shared" si="242"/>
        <v>0</v>
      </c>
      <c r="BA465">
        <f t="shared" si="224"/>
        <v>458</v>
      </c>
      <c r="BB465" s="110">
        <f t="shared" si="248"/>
        <v>-64140111839.817657</v>
      </c>
      <c r="BC465">
        <f>$BB$8*'SIP CALCULATOR'!$E$48/100</f>
        <v>13148944.405985834</v>
      </c>
      <c r="BD465" s="110">
        <f t="shared" si="249"/>
        <v>-534610506.53519702</v>
      </c>
      <c r="BF465" s="110">
        <f t="shared" si="244"/>
        <v>-58775229289.53392</v>
      </c>
      <c r="BG465" t="str">
        <f t="shared" si="245"/>
        <v>-</v>
      </c>
      <c r="BI465" t="str">
        <f t="shared" si="243"/>
        <v>-</v>
      </c>
      <c r="BL465">
        <f t="shared" si="237"/>
        <v>462</v>
      </c>
      <c r="BM465" s="110">
        <f t="shared" si="238"/>
        <v>1971690351.3361478</v>
      </c>
      <c r="BO465">
        <f>('SIP CALCULATOR'!$D$32/12)/100</f>
        <v>5.0000000000000001E-3</v>
      </c>
      <c r="BP465">
        <f t="shared" si="239"/>
        <v>45546047.115865022</v>
      </c>
      <c r="BQ465" s="110">
        <f t="shared" si="240"/>
        <v>2017236398.4520128</v>
      </c>
    </row>
    <row r="466" spans="12:69" x14ac:dyDescent="0.3">
      <c r="N466">
        <f t="shared" si="230"/>
        <v>465</v>
      </c>
      <c r="O466" s="48">
        <f t="shared" si="250"/>
        <v>2.5133564792532567E+24</v>
      </c>
      <c r="P466" s="3">
        <f t="shared" si="246"/>
        <v>1.3508517176729924E+23</v>
      </c>
      <c r="Q466">
        <f t="shared" si="231"/>
        <v>2.0262775765094881E+24</v>
      </c>
      <c r="AD466" s="50">
        <f>$M$2*(((1+'Main Backend Calculation'!$M$4)^('Main Backend Calculation'!AH466)-1)/'Main Backend Calculation'!$M$4)*(1+$M$4)</f>
        <v>26251225985.892399</v>
      </c>
      <c r="AF466">
        <f t="shared" si="247"/>
        <v>5.1609949921102776E+24</v>
      </c>
      <c r="AH466">
        <f t="shared" si="232"/>
        <v>465</v>
      </c>
      <c r="AI466" s="60">
        <f t="shared" si="229"/>
        <v>5.1609949921103034E+24</v>
      </c>
      <c r="AK466">
        <v>600</v>
      </c>
      <c r="AM466" s="36" t="str">
        <f>IF('SIP CALCULATOR'!$E$6&gt;'Main Backend Calculation'!AM465,AM465+1,"")</f>
        <v/>
      </c>
      <c r="AN466" t="str">
        <f t="shared" si="236"/>
        <v/>
      </c>
      <c r="AO466" s="49" t="str">
        <f t="shared" si="233"/>
        <v/>
      </c>
      <c r="AP466" s="49" t="str">
        <f t="shared" si="234"/>
        <v/>
      </c>
      <c r="AQ466" s="66" t="str">
        <f>IF(AM466="","",('SIP CALCULATOR'!$E$7/12)*100)</f>
        <v/>
      </c>
      <c r="AR466" s="62" t="str">
        <f>IF(AM466="","",ROUND(IF(((AM466-1)/12)=0,'SIP CALCULATOR'!$E$4,IF(INT(((AM466-1)/12))-((AM466-1)/12)=0,AR465+('SIP CALCULATOR'!$E$5/100)*AR465,AR465)),2))</f>
        <v/>
      </c>
      <c r="AS466" t="e">
        <f t="shared" si="235"/>
        <v>#VALUE!</v>
      </c>
      <c r="AY466">
        <f t="shared" si="241"/>
        <v>459</v>
      </c>
      <c r="AZ466">
        <f t="shared" si="242"/>
        <v>0</v>
      </c>
      <c r="BA466">
        <f t="shared" si="224"/>
        <v>459</v>
      </c>
      <c r="BB466" s="110">
        <f t="shared" si="248"/>
        <v>-64687871290.758835</v>
      </c>
      <c r="BC466">
        <f>$BB$8*'SIP CALCULATOR'!$E$48/100</f>
        <v>13148944.405985834</v>
      </c>
      <c r="BD466" s="110">
        <f t="shared" si="249"/>
        <v>-539175168.62637353</v>
      </c>
      <c r="BF466" s="110">
        <f t="shared" si="244"/>
        <v>-59314404458.160294</v>
      </c>
      <c r="BG466" t="str">
        <f t="shared" si="245"/>
        <v>-</v>
      </c>
      <c r="BI466" t="str">
        <f t="shared" si="243"/>
        <v>-</v>
      </c>
      <c r="BL466">
        <f t="shared" si="237"/>
        <v>463</v>
      </c>
      <c r="BM466" s="110">
        <f t="shared" si="238"/>
        <v>2017236398.4520128</v>
      </c>
      <c r="BO466">
        <f>('SIP CALCULATOR'!$D$32/12)/100</f>
        <v>5.0000000000000001E-3</v>
      </c>
      <c r="BP466">
        <f t="shared" si="239"/>
        <v>46699022.624164104</v>
      </c>
      <c r="BQ466" s="110">
        <f t="shared" si="240"/>
        <v>2063935421.0761769</v>
      </c>
    </row>
    <row r="467" spans="12:69" x14ac:dyDescent="0.3">
      <c r="N467">
        <f t="shared" si="230"/>
        <v>466</v>
      </c>
      <c r="O467" s="48">
        <f t="shared" si="250"/>
        <v>2.6946025677019314E+24</v>
      </c>
      <c r="P467" s="3">
        <f t="shared" si="246"/>
        <v>1.3508517176729924E+23</v>
      </c>
      <c r="Q467">
        <f t="shared" si="231"/>
        <v>2.1613627482767874E+24</v>
      </c>
      <c r="AD467" s="50">
        <f>$M$2*(((1+'Main Backend Calculation'!$M$4)^('Main Backend Calculation'!AH467)-1)/'Main Backend Calculation'!$M$4)*(1+$M$4)</f>
        <v>26733464226.771954</v>
      </c>
      <c r="AF467">
        <f t="shared" si="247"/>
        <v>5.1609949921102776E+24</v>
      </c>
      <c r="AH467">
        <f t="shared" si="232"/>
        <v>466</v>
      </c>
      <c r="AI467" s="60">
        <f t="shared" si="229"/>
        <v>5.1609949921103045E+24</v>
      </c>
      <c r="AK467">
        <v>612</v>
      </c>
      <c r="AM467" s="36" t="str">
        <f>IF('SIP CALCULATOR'!$E$6&gt;'Main Backend Calculation'!AM466,AM466+1,"")</f>
        <v/>
      </c>
      <c r="AN467" t="str">
        <f t="shared" si="236"/>
        <v/>
      </c>
      <c r="AO467" s="49" t="str">
        <f t="shared" si="233"/>
        <v/>
      </c>
      <c r="AP467" s="49" t="str">
        <f t="shared" si="234"/>
        <v/>
      </c>
      <c r="AQ467" s="66" t="str">
        <f>IF(AM467="","",('SIP CALCULATOR'!$E$7/12)*100)</f>
        <v/>
      </c>
      <c r="AR467" s="62" t="str">
        <f>IF(AM467="","",ROUND(IF(((AM467-1)/12)=0,'SIP CALCULATOR'!$E$4,IF(INT(((AM467-1)/12))-((AM467-1)/12)=0,AR466+('SIP CALCULATOR'!$E$5/100)*AR466,AR466)),2))</f>
        <v/>
      </c>
      <c r="AS467" t="e">
        <f t="shared" si="235"/>
        <v>#VALUE!</v>
      </c>
      <c r="AY467">
        <f t="shared" si="241"/>
        <v>460</v>
      </c>
      <c r="AZ467">
        <f t="shared" si="242"/>
        <v>0</v>
      </c>
      <c r="BA467">
        <f t="shared" si="224"/>
        <v>460</v>
      </c>
      <c r="BB467" s="110">
        <f t="shared" si="248"/>
        <v>-65240195403.791191</v>
      </c>
      <c r="BC467">
        <f>$BB$8*'SIP CALCULATOR'!$E$48/100</f>
        <v>13148944.405985834</v>
      </c>
      <c r="BD467" s="110">
        <f t="shared" si="249"/>
        <v>-543777869.56830978</v>
      </c>
      <c r="BF467" s="110">
        <f t="shared" si="244"/>
        <v>-59858182327.728607</v>
      </c>
      <c r="BG467" t="str">
        <f t="shared" si="245"/>
        <v>-</v>
      </c>
      <c r="BI467" t="str">
        <f t="shared" si="243"/>
        <v>-</v>
      </c>
      <c r="BL467">
        <f t="shared" si="237"/>
        <v>464</v>
      </c>
      <c r="BM467" s="110">
        <f t="shared" si="238"/>
        <v>2063935421.0761769</v>
      </c>
      <c r="BO467">
        <f>('SIP CALCULATOR'!$D$32/12)/100</f>
        <v>5.0000000000000001E-3</v>
      </c>
      <c r="BP467">
        <f t="shared" si="239"/>
        <v>47883301.768967301</v>
      </c>
      <c r="BQ467" s="110">
        <f t="shared" si="240"/>
        <v>2111818722.8451443</v>
      </c>
    </row>
    <row r="468" spans="12:69" x14ac:dyDescent="0.3">
      <c r="N468">
        <f t="shared" si="230"/>
        <v>467</v>
      </c>
      <c r="O468" s="48">
        <f t="shared" si="250"/>
        <v>2.8791774659142694E+24</v>
      </c>
      <c r="P468" s="3">
        <f t="shared" si="246"/>
        <v>1.3508517176729924E+23</v>
      </c>
      <c r="Q468">
        <f t="shared" si="231"/>
        <v>2.2964479200440866E+24</v>
      </c>
      <c r="AD468" s="50">
        <f>$M$2*(((1+'Main Backend Calculation'!$M$4)^('Main Backend Calculation'!AH468)-1)/'Main Backend Calculation'!$M$4)*(1+$M$4)</f>
        <v>27224559372.528145</v>
      </c>
      <c r="AF468">
        <f t="shared" si="247"/>
        <v>5.1609949921102776E+24</v>
      </c>
      <c r="AH468">
        <f t="shared" si="232"/>
        <v>467</v>
      </c>
      <c r="AI468" s="60">
        <f t="shared" si="229"/>
        <v>5.1609949921103045E+24</v>
      </c>
      <c r="AK468">
        <v>624</v>
      </c>
      <c r="AM468" s="36" t="str">
        <f>IF('SIP CALCULATOR'!$E$6&gt;'Main Backend Calculation'!AM467,AM467+1,"")</f>
        <v/>
      </c>
      <c r="AN468" t="str">
        <f t="shared" si="236"/>
        <v/>
      </c>
      <c r="AO468" s="49" t="str">
        <f t="shared" si="233"/>
        <v/>
      </c>
      <c r="AP468" s="49" t="str">
        <f t="shared" si="234"/>
        <v/>
      </c>
      <c r="AQ468" s="66" t="str">
        <f>IF(AM468="","",('SIP CALCULATOR'!$E$7/12)*100)</f>
        <v/>
      </c>
      <c r="AR468" s="62" t="str">
        <f>IF(AM468="","",ROUND(IF(((AM468-1)/12)=0,'SIP CALCULATOR'!$E$4,IF(INT(((AM468-1)/12))-((AM468-1)/12)=0,AR467+('SIP CALCULATOR'!$E$5/100)*AR467,AR467)),2))</f>
        <v/>
      </c>
      <c r="AS468" t="e">
        <f t="shared" si="235"/>
        <v>#VALUE!</v>
      </c>
      <c r="AY468">
        <f t="shared" si="241"/>
        <v>461</v>
      </c>
      <c r="AZ468">
        <f t="shared" si="242"/>
        <v>0</v>
      </c>
      <c r="BA468">
        <f t="shared" si="224"/>
        <v>461</v>
      </c>
      <c r="BB468" s="110">
        <f t="shared" si="248"/>
        <v>-65797122217.765488</v>
      </c>
      <c r="BC468">
        <f>$BB$8*'SIP CALCULATOR'!$E$48/100</f>
        <v>13148944.405985834</v>
      </c>
      <c r="BD468" s="110">
        <f t="shared" si="249"/>
        <v>-548418926.35142887</v>
      </c>
      <c r="BF468" s="110">
        <f t="shared" si="244"/>
        <v>-60406601254.080032</v>
      </c>
      <c r="BG468" t="str">
        <f t="shared" si="245"/>
        <v>-</v>
      </c>
      <c r="BI468" t="str">
        <f t="shared" si="243"/>
        <v>-</v>
      </c>
      <c r="BL468">
        <f t="shared" si="237"/>
        <v>465</v>
      </c>
      <c r="BM468" s="110">
        <f t="shared" si="238"/>
        <v>2111818722.8451443</v>
      </c>
      <c r="BO468">
        <f>('SIP CALCULATOR'!$D$32/12)/100</f>
        <v>5.0000000000000001E-3</v>
      </c>
      <c r="BP468">
        <f t="shared" si="239"/>
        <v>49099785.306149609</v>
      </c>
      <c r="BQ468" s="110">
        <f t="shared" si="240"/>
        <v>2160918508.1512938</v>
      </c>
    </row>
    <row r="469" spans="12:69" x14ac:dyDescent="0.3">
      <c r="N469">
        <f t="shared" si="230"/>
        <v>468</v>
      </c>
      <c r="O469" s="48">
        <f t="shared" si="250"/>
        <v>3.0671423116204003E+24</v>
      </c>
      <c r="P469" s="3">
        <f t="shared" si="246"/>
        <v>1.3508517176729924E+23</v>
      </c>
      <c r="Q469">
        <f t="shared" si="231"/>
        <v>2.4315330918113858E+24</v>
      </c>
      <c r="AD469" s="50">
        <f>$M$2*(((1+'Main Backend Calculation'!$M$4)^('Main Backend Calculation'!AH469)-1)/'Main Backend Calculation'!$M$4)*(1+$M$4)</f>
        <v>27724674091.231117</v>
      </c>
      <c r="AF469">
        <f t="shared" si="247"/>
        <v>5.1609949921102776E+24</v>
      </c>
      <c r="AH469">
        <f t="shared" si="232"/>
        <v>468</v>
      </c>
      <c r="AI469" s="60">
        <f t="shared" si="229"/>
        <v>5.1609949921103056E+24</v>
      </c>
      <c r="AK469">
        <v>636</v>
      </c>
      <c r="AM469" s="36" t="str">
        <f>IF('SIP CALCULATOR'!$E$6&gt;'Main Backend Calculation'!AM468,AM468+1,"")</f>
        <v/>
      </c>
      <c r="AN469" t="str">
        <f t="shared" si="236"/>
        <v/>
      </c>
      <c r="AO469" s="49" t="str">
        <f t="shared" si="233"/>
        <v/>
      </c>
      <c r="AP469" s="49" t="str">
        <f t="shared" si="234"/>
        <v/>
      </c>
      <c r="AQ469" s="66" t="str">
        <f>IF(AM469="","",('SIP CALCULATOR'!$E$7/12)*100)</f>
        <v/>
      </c>
      <c r="AR469" s="62" t="str">
        <f>IF(AM469="","",ROUND(IF(((AM469-1)/12)=0,'SIP CALCULATOR'!$E$4,IF(INT(((AM469-1)/12))-((AM469-1)/12)=0,AR468+('SIP CALCULATOR'!$E$5/100)*AR468,AR468)),2))</f>
        <v/>
      </c>
      <c r="AS469" t="e">
        <f t="shared" si="235"/>
        <v>#VALUE!</v>
      </c>
      <c r="AY469">
        <f t="shared" si="241"/>
        <v>462</v>
      </c>
      <c r="AZ469">
        <f t="shared" si="242"/>
        <v>0</v>
      </c>
      <c r="BA469">
        <f t="shared" si="224"/>
        <v>462</v>
      </c>
      <c r="BB469" s="110">
        <f t="shared" si="248"/>
        <v>-66358690088.522896</v>
      </c>
      <c r="BC469">
        <f>$BB$8*'SIP CALCULATOR'!$E$48/100</f>
        <v>13148944.405985834</v>
      </c>
      <c r="BD469" s="110">
        <f t="shared" si="249"/>
        <v>-553098658.60774076</v>
      </c>
      <c r="BF469" s="110">
        <f t="shared" si="244"/>
        <v>-60959699912.687775</v>
      </c>
      <c r="BG469" t="str">
        <f t="shared" si="245"/>
        <v>-</v>
      </c>
      <c r="BI469" t="str">
        <f t="shared" si="243"/>
        <v>-</v>
      </c>
      <c r="BL469">
        <f t="shared" si="237"/>
        <v>466</v>
      </c>
      <c r="BM469" s="110">
        <f t="shared" si="238"/>
        <v>2160918508.1512938</v>
      </c>
      <c r="BO469">
        <f>('SIP CALCULATOR'!$D$32/12)/100</f>
        <v>5.0000000000000001E-3</v>
      </c>
      <c r="BP469">
        <f t="shared" si="239"/>
        <v>50349401.239925146</v>
      </c>
      <c r="BQ469" s="110">
        <f t="shared" si="240"/>
        <v>2211267909.3912191</v>
      </c>
    </row>
    <row r="470" spans="12:69" x14ac:dyDescent="0.3">
      <c r="N470">
        <f t="shared" si="230"/>
        <v>469</v>
      </c>
      <c r="O470" s="48">
        <f t="shared" si="250"/>
        <v>3.5287297089554807E+24</v>
      </c>
      <c r="P470" s="3">
        <f>$P$469+($P$469*$M$5)</f>
        <v>4.0525551530189776E+23</v>
      </c>
      <c r="Q470">
        <f t="shared" si="231"/>
        <v>2.8367886071132837E+24</v>
      </c>
      <c r="AD470" s="50">
        <f>$M$2*(((1+'Main Backend Calculation'!$M$4)^('Main Backend Calculation'!AH470)-1)/'Main Backend Calculation'!$M$4)*(1+$M$4)</f>
        <v>28233974038.552364</v>
      </c>
      <c r="AF470">
        <f>$AK$41*(((1+$M$4)^($AH$41)-1)/$AC$3)*(1+$AC$3)</f>
        <v>1.6042481603737872E+25</v>
      </c>
      <c r="AH470">
        <f t="shared" si="232"/>
        <v>469</v>
      </c>
      <c r="AI470" s="60">
        <f t="shared" si="229"/>
        <v>1.60424816037379E+25</v>
      </c>
      <c r="AK470">
        <v>648</v>
      </c>
      <c r="AM470" s="36" t="str">
        <f>IF('SIP CALCULATOR'!$E$6&gt;'Main Backend Calculation'!AM469,AM469+1,"")</f>
        <v/>
      </c>
      <c r="AN470" t="str">
        <f t="shared" si="236"/>
        <v/>
      </c>
      <c r="AO470" s="49" t="str">
        <f t="shared" si="233"/>
        <v/>
      </c>
      <c r="AP470" s="49" t="str">
        <f t="shared" si="234"/>
        <v/>
      </c>
      <c r="AQ470" s="66" t="str">
        <f>IF(AM470="","",('SIP CALCULATOR'!$E$7/12)*100)</f>
        <v/>
      </c>
      <c r="AR470" s="62" t="str">
        <f>IF(AM470="","",ROUND(IF(((AM470-1)/12)=0,'SIP CALCULATOR'!$E$4,IF(INT(((AM470-1)/12))-((AM470-1)/12)=0,AR469+('SIP CALCULATOR'!$E$5/100)*AR469,AR469)),2))</f>
        <v/>
      </c>
      <c r="AS470" t="e">
        <f t="shared" si="235"/>
        <v>#VALUE!</v>
      </c>
      <c r="AY470">
        <f t="shared" si="241"/>
        <v>463</v>
      </c>
      <c r="AZ470">
        <f t="shared" si="242"/>
        <v>0</v>
      </c>
      <c r="BA470">
        <f t="shared" si="224"/>
        <v>463</v>
      </c>
      <c r="BB470" s="110">
        <f t="shared" si="248"/>
        <v>-66924937691.536621</v>
      </c>
      <c r="BC470">
        <f>$BB$8*'SIP CALCULATOR'!$E$48/100</f>
        <v>13148944.405985834</v>
      </c>
      <c r="BD470" s="110">
        <f t="shared" si="249"/>
        <v>-557817388.63285506</v>
      </c>
      <c r="BF470" s="110">
        <f t="shared" si="244"/>
        <v>-61517517301.320633</v>
      </c>
      <c r="BG470" t="str">
        <f t="shared" si="245"/>
        <v>-</v>
      </c>
      <c r="BI470" t="str">
        <f t="shared" si="243"/>
        <v>-</v>
      </c>
      <c r="BL470">
        <f t="shared" si="237"/>
        <v>467</v>
      </c>
      <c r="BM470" s="110">
        <f t="shared" si="238"/>
        <v>2211267909.3912191</v>
      </c>
      <c r="BO470">
        <f>('SIP CALCULATOR'!$D$32/12)/100</f>
        <v>5.0000000000000001E-3</v>
      </c>
      <c r="BP470">
        <f t="shared" si="239"/>
        <v>51633105.684284963</v>
      </c>
      <c r="BQ470" s="110">
        <f t="shared" si="240"/>
        <v>2262901015.0755043</v>
      </c>
    </row>
    <row r="471" spans="12:69" x14ac:dyDescent="0.3">
      <c r="N471">
        <f t="shared" si="230"/>
        <v>470</v>
      </c>
      <c r="O471" s="48">
        <f t="shared" si="250"/>
        <v>3.9987947327496174E+24</v>
      </c>
      <c r="P471" s="3">
        <f t="shared" ref="P471:P481" si="251">$P$469+($P$469*$M$5)</f>
        <v>4.0525551530189776E+23</v>
      </c>
      <c r="Q471">
        <f t="shared" si="231"/>
        <v>3.2420441224151816E+24</v>
      </c>
      <c r="AD471" s="50">
        <f>$M$2*(((1+'Main Backend Calculation'!$M$4)^('Main Backend Calculation'!AH471)-1)/'Main Backend Calculation'!$M$4)*(1+$M$4)</f>
        <v>28752627912.635777</v>
      </c>
      <c r="AF471">
        <f t="shared" ref="AF471:AF481" si="252">$AK$41*(((1+$M$4)^($AH$41)-1)/$AC$3)*(1+$AC$3)</f>
        <v>1.6042481603737872E+25</v>
      </c>
      <c r="AH471">
        <f t="shared" si="232"/>
        <v>470</v>
      </c>
      <c r="AI471" s="60">
        <f t="shared" si="229"/>
        <v>1.60424816037379E+25</v>
      </c>
      <c r="AK471">
        <v>660</v>
      </c>
      <c r="AM471" s="36" t="str">
        <f>IF('SIP CALCULATOR'!$E$6&gt;'Main Backend Calculation'!AM470,AM470+1,"")</f>
        <v/>
      </c>
      <c r="AN471" t="str">
        <f t="shared" si="236"/>
        <v/>
      </c>
      <c r="AO471" s="49" t="str">
        <f t="shared" si="233"/>
        <v/>
      </c>
      <c r="AP471" s="49" t="str">
        <f t="shared" si="234"/>
        <v/>
      </c>
      <c r="AQ471" s="66" t="str">
        <f>IF(AM471="","",('SIP CALCULATOR'!$E$7/12)*100)</f>
        <v/>
      </c>
      <c r="AR471" s="62" t="str">
        <f>IF(AM471="","",ROUND(IF(((AM471-1)/12)=0,'SIP CALCULATOR'!$E$4,IF(INT(((AM471-1)/12))-((AM471-1)/12)=0,AR470+('SIP CALCULATOR'!$E$5/100)*AR470,AR470)),2))</f>
        <v/>
      </c>
      <c r="AS471" t="e">
        <f t="shared" si="235"/>
        <v>#VALUE!</v>
      </c>
      <c r="AY471">
        <f t="shared" si="241"/>
        <v>464</v>
      </c>
      <c r="AZ471">
        <f t="shared" si="242"/>
        <v>0</v>
      </c>
      <c r="BA471">
        <f t="shared" si="224"/>
        <v>464</v>
      </c>
      <c r="BB471" s="110">
        <f t="shared" si="248"/>
        <v>-67495904024.575462</v>
      </c>
      <c r="BC471">
        <f>$BB$8*'SIP CALCULATOR'!$E$48/100</f>
        <v>13148944.405985834</v>
      </c>
      <c r="BD471" s="110">
        <f t="shared" si="249"/>
        <v>-562575441.40817869</v>
      </c>
      <c r="BF471" s="110">
        <f t="shared" si="244"/>
        <v>-62080092742.728813</v>
      </c>
      <c r="BG471" t="str">
        <f t="shared" si="245"/>
        <v>-</v>
      </c>
      <c r="BI471" t="str">
        <f t="shared" si="243"/>
        <v>-</v>
      </c>
      <c r="BL471">
        <f t="shared" si="237"/>
        <v>468</v>
      </c>
      <c r="BM471" s="110">
        <f t="shared" si="238"/>
        <v>2262901015.0755043</v>
      </c>
      <c r="BO471">
        <f>('SIP CALCULATOR'!$D$32/12)/100</f>
        <v>5.0000000000000001E-3</v>
      </c>
      <c r="BP471">
        <f t="shared" si="239"/>
        <v>52951883.752766803</v>
      </c>
      <c r="BQ471" s="110">
        <f t="shared" si="240"/>
        <v>2315852898.8282709</v>
      </c>
    </row>
    <row r="472" spans="12:69" x14ac:dyDescent="0.3">
      <c r="N472">
        <f t="shared" si="230"/>
        <v>471</v>
      </c>
      <c r="O472" s="48">
        <f t="shared" si="250"/>
        <v>4.4774930851532465E+24</v>
      </c>
      <c r="P472" s="3">
        <f t="shared" si="251"/>
        <v>4.0525551530189776E+23</v>
      </c>
      <c r="Q472">
        <f t="shared" si="231"/>
        <v>3.6472996377170795E+24</v>
      </c>
      <c r="AD472" s="50">
        <f>$M$2*(((1+'Main Backend Calculation'!$M$4)^('Main Backend Calculation'!AH472)-1)/'Main Backend Calculation'!$M$4)*(1+$M$4)</f>
        <v>29280807509.97636</v>
      </c>
      <c r="AF472">
        <f t="shared" si="252"/>
        <v>1.6042481603737872E+25</v>
      </c>
      <c r="AH472">
        <f t="shared" si="232"/>
        <v>471</v>
      </c>
      <c r="AI472" s="60">
        <f t="shared" si="229"/>
        <v>1.6042481603737902E+25</v>
      </c>
      <c r="AK472">
        <v>672</v>
      </c>
      <c r="AM472" s="36" t="str">
        <f>IF('SIP CALCULATOR'!$E$6&gt;'Main Backend Calculation'!AM471,AM471+1,"")</f>
        <v/>
      </c>
      <c r="AN472" t="str">
        <f t="shared" si="236"/>
        <v/>
      </c>
      <c r="AO472" s="49" t="str">
        <f t="shared" si="233"/>
        <v/>
      </c>
      <c r="AP472" s="49" t="str">
        <f t="shared" si="234"/>
        <v/>
      </c>
      <c r="AQ472" s="66" t="str">
        <f>IF(AM472="","",('SIP CALCULATOR'!$E$7/12)*100)</f>
        <v/>
      </c>
      <c r="AR472" s="62" t="str">
        <f>IF(AM472="","",ROUND(IF(((AM472-1)/12)=0,'SIP CALCULATOR'!$E$4,IF(INT(((AM472-1)/12))-((AM472-1)/12)=0,AR471+('SIP CALCULATOR'!$E$5/100)*AR471,AR471)),2))</f>
        <v/>
      </c>
      <c r="AS472" t="e">
        <f t="shared" si="235"/>
        <v>#VALUE!</v>
      </c>
      <c r="AY472">
        <f t="shared" si="241"/>
        <v>465</v>
      </c>
      <c r="AZ472">
        <f t="shared" si="242"/>
        <v>0</v>
      </c>
      <c r="BA472">
        <f t="shared" si="224"/>
        <v>465</v>
      </c>
      <c r="BB472" s="110">
        <f t="shared" si="248"/>
        <v>-68071628410.389626</v>
      </c>
      <c r="BC472">
        <f>$BB$8*'SIP CALCULATOR'!$E$48/100</f>
        <v>13148944.405985834</v>
      </c>
      <c r="BD472" s="110">
        <f t="shared" si="249"/>
        <v>-567373144.62329674</v>
      </c>
      <c r="BF472" s="110">
        <f t="shared" si="244"/>
        <v>-62647465887.352112</v>
      </c>
      <c r="BG472" t="str">
        <f t="shared" si="245"/>
        <v>-</v>
      </c>
      <c r="BI472" t="str">
        <f t="shared" si="243"/>
        <v>-</v>
      </c>
      <c r="BL472">
        <f t="shared" si="237"/>
        <v>469</v>
      </c>
      <c r="BM472" s="110">
        <f t="shared" si="238"/>
        <v>2315852898.8282709</v>
      </c>
      <c r="BO472">
        <f>('SIP CALCULATOR'!$D$32/12)/100</f>
        <v>5.0000000000000001E-3</v>
      </c>
      <c r="BP472">
        <f t="shared" si="239"/>
        <v>54306750.477522954</v>
      </c>
      <c r="BQ472" s="110">
        <f t="shared" si="240"/>
        <v>2370159649.3057938</v>
      </c>
    </row>
    <row r="473" spans="12:69" x14ac:dyDescent="0.3">
      <c r="N473">
        <f t="shared" si="230"/>
        <v>472</v>
      </c>
      <c r="O473" s="48">
        <f t="shared" si="250"/>
        <v>4.9649833279803861E+24</v>
      </c>
      <c r="P473" s="3">
        <f t="shared" si="251"/>
        <v>4.0525551530189776E+23</v>
      </c>
      <c r="Q473">
        <f t="shared" si="231"/>
        <v>4.0525551530189774E+24</v>
      </c>
      <c r="AD473" s="50">
        <f>$M$2*(((1+'Main Backend Calculation'!$M$4)^('Main Backend Calculation'!AH473)-1)/'Main Backend Calculation'!$M$4)*(1+$M$4)</f>
        <v>29818687782.32542</v>
      </c>
      <c r="AF473">
        <f t="shared" si="252"/>
        <v>1.6042481603737872E+25</v>
      </c>
      <c r="AH473">
        <f t="shared" si="232"/>
        <v>472</v>
      </c>
      <c r="AI473" s="60">
        <f t="shared" si="229"/>
        <v>1.6042481603737902E+25</v>
      </c>
      <c r="AK473">
        <v>684</v>
      </c>
      <c r="AM473" s="36" t="str">
        <f>IF('SIP CALCULATOR'!$E$6&gt;'Main Backend Calculation'!AM472,AM472+1,"")</f>
        <v/>
      </c>
      <c r="AN473" t="str">
        <f t="shared" si="236"/>
        <v/>
      </c>
      <c r="AO473" s="49" t="str">
        <f t="shared" si="233"/>
        <v/>
      </c>
      <c r="AP473" s="49" t="str">
        <f t="shared" si="234"/>
        <v/>
      </c>
      <c r="AQ473" s="66" t="str">
        <f>IF(AM473="","",('SIP CALCULATOR'!$E$7/12)*100)</f>
        <v/>
      </c>
      <c r="AR473" s="62" t="str">
        <f>IF(AM473="","",ROUND(IF(((AM473-1)/12)=0,'SIP CALCULATOR'!$E$4,IF(INT(((AM473-1)/12))-((AM473-1)/12)=0,AR472+('SIP CALCULATOR'!$E$5/100)*AR472,AR472)),2))</f>
        <v/>
      </c>
      <c r="AS473" t="e">
        <f t="shared" si="235"/>
        <v>#VALUE!</v>
      </c>
      <c r="AY473">
        <f t="shared" si="241"/>
        <v>466</v>
      </c>
      <c r="AZ473">
        <f t="shared" si="242"/>
        <v>0</v>
      </c>
      <c r="BA473">
        <f t="shared" si="224"/>
        <v>466</v>
      </c>
      <c r="BB473" s="110">
        <f t="shared" si="248"/>
        <v>-68652150499.418907</v>
      </c>
      <c r="BC473">
        <f>$BB$8*'SIP CALCULATOR'!$E$48/100</f>
        <v>13148944.405985834</v>
      </c>
      <c r="BD473" s="110">
        <f t="shared" si="249"/>
        <v>-572210828.69854081</v>
      </c>
      <c r="BF473" s="110">
        <f t="shared" si="244"/>
        <v>-63219676716.050652</v>
      </c>
      <c r="BG473" t="str">
        <f t="shared" si="245"/>
        <v>-</v>
      </c>
      <c r="BI473" t="str">
        <f t="shared" si="243"/>
        <v>-</v>
      </c>
      <c r="BL473">
        <f t="shared" si="237"/>
        <v>470</v>
      </c>
      <c r="BM473" s="110">
        <f t="shared" si="238"/>
        <v>2370159649.3057938</v>
      </c>
      <c r="BO473">
        <f>('SIP CALCULATOR'!$D$32/12)/100</f>
        <v>5.0000000000000001E-3</v>
      </c>
      <c r="BP473">
        <f t="shared" si="239"/>
        <v>55698751.758686155</v>
      </c>
      <c r="BQ473" s="110">
        <f t="shared" si="240"/>
        <v>2425858401.0644798</v>
      </c>
    </row>
    <row r="474" spans="12:69" x14ac:dyDescent="0.3">
      <c r="N474">
        <f t="shared" si="230"/>
        <v>473</v>
      </c>
      <c r="O474" s="48">
        <f t="shared" si="250"/>
        <v>5.4614269352299154E+24</v>
      </c>
      <c r="P474" s="3">
        <f t="shared" si="251"/>
        <v>4.0525551530189776E+23</v>
      </c>
      <c r="Q474">
        <f t="shared" si="231"/>
        <v>4.4578106683208753E+24</v>
      </c>
      <c r="AD474" s="50">
        <f>$M$2*(((1+'Main Backend Calculation'!$M$4)^('Main Backend Calculation'!AH474)-1)/'Main Backend Calculation'!$M$4)*(1+$M$4)</f>
        <v>30366446894.640633</v>
      </c>
      <c r="AF474">
        <f t="shared" si="252"/>
        <v>1.6042481603737872E+25</v>
      </c>
      <c r="AH474">
        <f t="shared" si="232"/>
        <v>473</v>
      </c>
      <c r="AI474" s="60">
        <f t="shared" si="229"/>
        <v>1.6042481603737902E+25</v>
      </c>
      <c r="AK474">
        <v>696</v>
      </c>
      <c r="AM474" s="36" t="str">
        <f>IF('SIP CALCULATOR'!$E$6&gt;'Main Backend Calculation'!AM473,AM473+1,"")</f>
        <v/>
      </c>
      <c r="AN474" t="str">
        <f t="shared" si="236"/>
        <v/>
      </c>
      <c r="AO474" s="49" t="str">
        <f t="shared" si="233"/>
        <v/>
      </c>
      <c r="AP474" s="49" t="str">
        <f t="shared" si="234"/>
        <v/>
      </c>
      <c r="AQ474" s="66" t="str">
        <f>IF(AM474="","",('SIP CALCULATOR'!$E$7/12)*100)</f>
        <v/>
      </c>
      <c r="AR474" s="62" t="str">
        <f>IF(AM474="","",ROUND(IF(((AM474-1)/12)=0,'SIP CALCULATOR'!$E$4,IF(INT(((AM474-1)/12))-((AM474-1)/12)=0,AR473+('SIP CALCULATOR'!$E$5/100)*AR473,AR473)),2))</f>
        <v/>
      </c>
      <c r="AS474" t="e">
        <f t="shared" si="235"/>
        <v>#VALUE!</v>
      </c>
      <c r="AY474">
        <f t="shared" si="241"/>
        <v>467</v>
      </c>
      <c r="AZ474">
        <f t="shared" si="242"/>
        <v>0</v>
      </c>
      <c r="BA474">
        <f t="shared" si="224"/>
        <v>467</v>
      </c>
      <c r="BB474" s="110">
        <f t="shared" si="248"/>
        <v>-69237510272.523438</v>
      </c>
      <c r="BC474">
        <f>$BB$8*'SIP CALCULATOR'!$E$48/100</f>
        <v>13148944.405985834</v>
      </c>
      <c r="BD474" s="110">
        <f t="shared" si="249"/>
        <v>-577088826.80774534</v>
      </c>
      <c r="BF474" s="110">
        <f t="shared" si="244"/>
        <v>-63796765542.858398</v>
      </c>
      <c r="BG474" t="str">
        <f t="shared" si="245"/>
        <v>-</v>
      </c>
      <c r="BI474" t="str">
        <f t="shared" si="243"/>
        <v>-</v>
      </c>
      <c r="BL474">
        <f t="shared" si="237"/>
        <v>471</v>
      </c>
      <c r="BM474" s="110">
        <f t="shared" si="238"/>
        <v>2425858401.0644798</v>
      </c>
      <c r="BO474">
        <f>('SIP CALCULATOR'!$D$32/12)/100</f>
        <v>5.0000000000000001E-3</v>
      </c>
      <c r="BP474">
        <f t="shared" si="239"/>
        <v>57128965.345068492</v>
      </c>
      <c r="BQ474" s="110">
        <f t="shared" si="240"/>
        <v>2482987366.4095483</v>
      </c>
    </row>
    <row r="475" spans="12:69" x14ac:dyDescent="0.3">
      <c r="N475">
        <f t="shared" si="230"/>
        <v>474</v>
      </c>
      <c r="O475" s="48">
        <f t="shared" si="250"/>
        <v>5.9669883465714672E+24</v>
      </c>
      <c r="P475" s="3">
        <f t="shared" si="251"/>
        <v>4.0525551530189776E+23</v>
      </c>
      <c r="Q475">
        <f t="shared" si="231"/>
        <v>4.8630661836227726E+24</v>
      </c>
      <c r="AD475" s="50">
        <f>$M$2*(((1+'Main Backend Calculation'!$M$4)^('Main Backend Calculation'!AH475)-1)/'Main Backend Calculation'!$M$4)*(1+$M$4)</f>
        <v>30924266284.100693</v>
      </c>
      <c r="AF475">
        <f t="shared" si="252"/>
        <v>1.6042481603737872E+25</v>
      </c>
      <c r="AH475">
        <f t="shared" si="232"/>
        <v>474</v>
      </c>
      <c r="AI475" s="60">
        <f t="shared" si="229"/>
        <v>1.6042481603737902E+25</v>
      </c>
      <c r="AK475">
        <v>708</v>
      </c>
      <c r="AM475" s="36" t="str">
        <f>IF('SIP CALCULATOR'!$E$6&gt;'Main Backend Calculation'!AM474,AM474+1,"")</f>
        <v/>
      </c>
      <c r="AN475" t="str">
        <f t="shared" si="236"/>
        <v/>
      </c>
      <c r="AO475" s="49" t="str">
        <f t="shared" si="233"/>
        <v/>
      </c>
      <c r="AP475" s="49" t="str">
        <f t="shared" si="234"/>
        <v/>
      </c>
      <c r="AQ475" s="66" t="str">
        <f>IF(AM475="","",('SIP CALCULATOR'!$E$7/12)*100)</f>
        <v/>
      </c>
      <c r="AR475" s="62" t="str">
        <f>IF(AM475="","",ROUND(IF(((AM475-1)/12)=0,'SIP CALCULATOR'!$E$4,IF(INT(((AM475-1)/12))-((AM475-1)/12)=0,AR474+('SIP CALCULATOR'!$E$5/100)*AR474,AR474)),2))</f>
        <v/>
      </c>
      <c r="AS475" t="e">
        <f t="shared" si="235"/>
        <v>#VALUE!</v>
      </c>
      <c r="AY475">
        <f t="shared" si="241"/>
        <v>468</v>
      </c>
      <c r="AZ475">
        <f t="shared" si="242"/>
        <v>0</v>
      </c>
      <c r="BA475">
        <f t="shared" si="224"/>
        <v>468</v>
      </c>
      <c r="BB475" s="110">
        <f t="shared" si="248"/>
        <v>-69827748043.737167</v>
      </c>
      <c r="BC475">
        <f>$BB$8*'SIP CALCULATOR'!$E$48/100</f>
        <v>13148944.405985834</v>
      </c>
      <c r="BD475" s="110">
        <f t="shared" si="249"/>
        <v>-582007474.90119302</v>
      </c>
      <c r="BF475" s="110">
        <f t="shared" si="244"/>
        <v>-64378773017.75959</v>
      </c>
      <c r="BG475" t="str">
        <f t="shared" si="245"/>
        <v>-</v>
      </c>
      <c r="BI475" t="str">
        <f t="shared" si="243"/>
        <v>-</v>
      </c>
      <c r="BL475">
        <f t="shared" si="237"/>
        <v>472</v>
      </c>
      <c r="BM475" s="110">
        <f t="shared" si="238"/>
        <v>2482987366.4095483</v>
      </c>
      <c r="BO475">
        <f>('SIP CALCULATOR'!$D$32/12)/100</f>
        <v>5.0000000000000001E-3</v>
      </c>
      <c r="BP475">
        <f t="shared" si="239"/>
        <v>58598501.84726534</v>
      </c>
      <c r="BQ475" s="110">
        <f t="shared" si="240"/>
        <v>2541585868.2568135</v>
      </c>
    </row>
    <row r="476" spans="12:69" x14ac:dyDescent="0.3">
      <c r="N476">
        <f t="shared" si="230"/>
        <v>475</v>
      </c>
      <c r="O476" s="48">
        <f t="shared" si="250"/>
        <v>6.4818350218136609E+24</v>
      </c>
      <c r="P476" s="3">
        <f t="shared" si="251"/>
        <v>4.0525551530189776E+23</v>
      </c>
      <c r="Q476">
        <f t="shared" si="231"/>
        <v>5.2683216989246705E+24</v>
      </c>
      <c r="AD476" s="50">
        <f>$M$2*(((1+'Main Backend Calculation'!$M$4)^('Main Backend Calculation'!AH476)-1)/'Main Backend Calculation'!$M$4)*(1+$M$4)</f>
        <v>31492330720.203617</v>
      </c>
      <c r="AF476">
        <f t="shared" si="252"/>
        <v>1.6042481603737872E+25</v>
      </c>
      <c r="AH476">
        <f t="shared" si="232"/>
        <v>475</v>
      </c>
      <c r="AI476" s="60">
        <f t="shared" si="229"/>
        <v>1.6042481603737904E+25</v>
      </c>
      <c r="AK476">
        <v>720</v>
      </c>
      <c r="AM476" s="36" t="str">
        <f>IF('SIP CALCULATOR'!$E$6&gt;'Main Backend Calculation'!AM475,AM475+1,"")</f>
        <v/>
      </c>
      <c r="AN476" t="str">
        <f t="shared" si="236"/>
        <v/>
      </c>
      <c r="AO476" s="49" t="str">
        <f t="shared" si="233"/>
        <v/>
      </c>
      <c r="AP476" s="49" t="str">
        <f t="shared" si="234"/>
        <v/>
      </c>
      <c r="AQ476" s="66" t="str">
        <f>IF(AM476="","",('SIP CALCULATOR'!$E$7/12)*100)</f>
        <v/>
      </c>
      <c r="AR476" s="62" t="str">
        <f>IF(AM476="","",ROUND(IF(((AM476-1)/12)=0,'SIP CALCULATOR'!$E$4,IF(INT(((AM476-1)/12))-((AM476-1)/12)=0,AR475+('SIP CALCULATOR'!$E$5/100)*AR475,AR475)),2))</f>
        <v/>
      </c>
      <c r="AS476" t="e">
        <f t="shared" si="235"/>
        <v>#VALUE!</v>
      </c>
      <c r="AY476">
        <f t="shared" si="241"/>
        <v>469</v>
      </c>
      <c r="AZ476">
        <f t="shared" si="242"/>
        <v>0</v>
      </c>
      <c r="BA476">
        <f t="shared" si="224"/>
        <v>469</v>
      </c>
      <c r="BB476" s="110">
        <f t="shared" si="248"/>
        <v>-70422904463.044357</v>
      </c>
      <c r="BC476">
        <f>$BB$8*'SIP CALCULATOR'!$E$48/100</f>
        <v>13148944.405985834</v>
      </c>
      <c r="BD476" s="110">
        <f t="shared" si="249"/>
        <v>-586967111.72875285</v>
      </c>
      <c r="BF476" s="110">
        <f t="shared" si="244"/>
        <v>-64965740129.488342</v>
      </c>
      <c r="BG476" t="str">
        <f t="shared" si="245"/>
        <v>-</v>
      </c>
      <c r="BI476" t="str">
        <f t="shared" si="243"/>
        <v>-</v>
      </c>
      <c r="BL476">
        <f t="shared" si="237"/>
        <v>473</v>
      </c>
      <c r="BM476" s="110">
        <f t="shared" si="238"/>
        <v>2541585868.2568135</v>
      </c>
      <c r="BO476">
        <f>('SIP CALCULATOR'!$D$32/12)/100</f>
        <v>5.0000000000000001E-3</v>
      </c>
      <c r="BP476">
        <f t="shared" si="239"/>
        <v>60108505.784273647</v>
      </c>
      <c r="BQ476" s="110">
        <f t="shared" si="240"/>
        <v>2601694374.0410872</v>
      </c>
    </row>
    <row r="477" spans="12:69" x14ac:dyDescent="0.3">
      <c r="L477">
        <v>492</v>
      </c>
      <c r="N477">
        <f t="shared" si="230"/>
        <v>476</v>
      </c>
      <c r="O477" s="48">
        <f t="shared" si="250"/>
        <v>7.0061374963727099E+24</v>
      </c>
      <c r="P477" s="3">
        <f t="shared" si="251"/>
        <v>4.0525551530189776E+23</v>
      </c>
      <c r="Q477">
        <f t="shared" si="231"/>
        <v>5.6735772142265684E+24</v>
      </c>
      <c r="AD477" s="50">
        <f>$M$2*(((1+'Main Backend Calculation'!$M$4)^('Main Backend Calculation'!AH477)-1)/'Main Backend Calculation'!$M$4)*(1+$M$4)</f>
        <v>32070828365.969017</v>
      </c>
      <c r="AF477">
        <f t="shared" si="252"/>
        <v>1.6042481603737872E+25</v>
      </c>
      <c r="AH477">
        <f t="shared" si="232"/>
        <v>476</v>
      </c>
      <c r="AI477" s="60">
        <f t="shared" si="229"/>
        <v>1.6042481603737904E+25</v>
      </c>
      <c r="AM477" s="36" t="str">
        <f>IF('SIP CALCULATOR'!$E$6&gt;'Main Backend Calculation'!AM476,AM476+1,"")</f>
        <v/>
      </c>
      <c r="AN477" t="str">
        <f t="shared" si="236"/>
        <v/>
      </c>
      <c r="AO477" s="49" t="str">
        <f t="shared" si="233"/>
        <v/>
      </c>
      <c r="AP477" s="49" t="str">
        <f t="shared" si="234"/>
        <v/>
      </c>
      <c r="AQ477" s="66" t="str">
        <f>IF(AM477="","",('SIP CALCULATOR'!$E$7/12)*100)</f>
        <v/>
      </c>
      <c r="AR477" s="62" t="str">
        <f>IF(AM477="","",ROUND(IF(((AM477-1)/12)=0,'SIP CALCULATOR'!$E$4,IF(INT(((AM477-1)/12))-((AM477-1)/12)=0,AR476+('SIP CALCULATOR'!$E$5/100)*AR476,AR476)),2))</f>
        <v/>
      </c>
      <c r="AS477" t="e">
        <f t="shared" si="235"/>
        <v>#VALUE!</v>
      </c>
      <c r="AY477">
        <f t="shared" si="241"/>
        <v>470</v>
      </c>
      <c r="AZ477">
        <f t="shared" si="242"/>
        <v>0</v>
      </c>
      <c r="BA477">
        <f t="shared" si="224"/>
        <v>470</v>
      </c>
      <c r="BB477" s="110">
        <f t="shared" si="248"/>
        <v>-71023020519.179108</v>
      </c>
      <c r="BC477">
        <f>$BB$8*'SIP CALCULATOR'!$E$48/100</f>
        <v>13148944.405985834</v>
      </c>
      <c r="BD477" s="110">
        <f t="shared" si="249"/>
        <v>-591968078.86320913</v>
      </c>
      <c r="BF477" s="110">
        <f t="shared" si="244"/>
        <v>-65557708208.351555</v>
      </c>
      <c r="BG477" t="str">
        <f t="shared" si="245"/>
        <v>-</v>
      </c>
      <c r="BI477" t="str">
        <f t="shared" si="243"/>
        <v>-</v>
      </c>
      <c r="BL477">
        <f t="shared" si="237"/>
        <v>474</v>
      </c>
      <c r="BM477" s="110">
        <f t="shared" si="238"/>
        <v>2601694374.0410872</v>
      </c>
      <c r="BO477">
        <f>('SIP CALCULATOR'!$D$32/12)/100</f>
        <v>5.0000000000000001E-3</v>
      </c>
      <c r="BP477">
        <f t="shared" si="239"/>
        <v>61660156.66477377</v>
      </c>
      <c r="BQ477" s="110">
        <f t="shared" si="240"/>
        <v>2663354530.7058611</v>
      </c>
    </row>
    <row r="478" spans="12:69" x14ac:dyDescent="0.3">
      <c r="L478">
        <v>504</v>
      </c>
      <c r="N478">
        <f t="shared" si="230"/>
        <v>477</v>
      </c>
      <c r="O478" s="48">
        <f t="shared" si="250"/>
        <v>7.5400694377597802E+24</v>
      </c>
      <c r="P478" s="3">
        <f t="shared" si="251"/>
        <v>4.0525551530189776E+23</v>
      </c>
      <c r="Q478">
        <f t="shared" si="231"/>
        <v>6.0788327295284663E+24</v>
      </c>
      <c r="AD478" s="50">
        <f>$M$2*(((1+'Main Backend Calculation'!$M$4)^('Main Backend Calculation'!AH478)-1)/'Main Backend Calculation'!$M$4)*(1+$M$4)</f>
        <v>32659950840.264309</v>
      </c>
      <c r="AF478">
        <f t="shared" si="252"/>
        <v>1.6042481603737872E+25</v>
      </c>
      <c r="AH478">
        <f t="shared" si="232"/>
        <v>477</v>
      </c>
      <c r="AI478" s="60">
        <f t="shared" si="229"/>
        <v>1.6042481603737904E+25</v>
      </c>
      <c r="AM478" s="36" t="str">
        <f>IF('SIP CALCULATOR'!$E$6&gt;'Main Backend Calculation'!AM477,AM477+1,"")</f>
        <v/>
      </c>
      <c r="AN478" t="str">
        <f t="shared" si="236"/>
        <v/>
      </c>
      <c r="AO478" s="49" t="str">
        <f t="shared" si="233"/>
        <v/>
      </c>
      <c r="AP478" s="49" t="str">
        <f t="shared" si="234"/>
        <v/>
      </c>
      <c r="AQ478" s="66" t="str">
        <f>IF(AM478="","",('SIP CALCULATOR'!$E$7/12)*100)</f>
        <v/>
      </c>
      <c r="AR478" s="62" t="str">
        <f>IF(AM478="","",ROUND(IF(((AM478-1)/12)=0,'SIP CALCULATOR'!$E$4,IF(INT(((AM478-1)/12))-((AM478-1)/12)=0,AR477+('SIP CALCULATOR'!$E$5/100)*AR477,AR477)),2))</f>
        <v/>
      </c>
      <c r="AS478" t="e">
        <f t="shared" si="235"/>
        <v>#VALUE!</v>
      </c>
      <c r="AY478">
        <f t="shared" si="241"/>
        <v>471</v>
      </c>
      <c r="AZ478">
        <f t="shared" si="242"/>
        <v>0</v>
      </c>
      <c r="BA478">
        <f t="shared" si="224"/>
        <v>471</v>
      </c>
      <c r="BB478" s="110">
        <f t="shared" si="248"/>
        <v>-71628137542.448303</v>
      </c>
      <c r="BC478">
        <f>$BB$8*'SIP CALCULATOR'!$E$48/100</f>
        <v>13148944.405985834</v>
      </c>
      <c r="BD478" s="110">
        <f t="shared" si="249"/>
        <v>-597010720.72378576</v>
      </c>
      <c r="BF478" s="110">
        <f t="shared" si="244"/>
        <v>-66154718929.07534</v>
      </c>
      <c r="BG478" t="str">
        <f t="shared" si="245"/>
        <v>-</v>
      </c>
      <c r="BI478" t="str">
        <f t="shared" si="243"/>
        <v>-</v>
      </c>
      <c r="BL478">
        <f t="shared" si="237"/>
        <v>475</v>
      </c>
      <c r="BM478" s="110">
        <f t="shared" si="238"/>
        <v>2663354530.7058611</v>
      </c>
      <c r="BO478">
        <f>('SIP CALCULATOR'!$D$32/12)/100</f>
        <v>5.0000000000000001E-3</v>
      </c>
      <c r="BP478">
        <f t="shared" si="239"/>
        <v>63254670.1042642</v>
      </c>
      <c r="BQ478" s="110">
        <f t="shared" si="240"/>
        <v>2726609200.8101254</v>
      </c>
    </row>
    <row r="479" spans="12:69" x14ac:dyDescent="0.3">
      <c r="L479">
        <v>516</v>
      </c>
      <c r="N479">
        <f t="shared" si="230"/>
        <v>478</v>
      </c>
      <c r="O479" s="48">
        <f t="shared" si="250"/>
        <v>8.0838077031058038E+24</v>
      </c>
      <c r="P479" s="3">
        <f t="shared" si="251"/>
        <v>4.0525551530189776E+23</v>
      </c>
      <c r="Q479">
        <f t="shared" si="231"/>
        <v>6.4840882448303642E+24</v>
      </c>
      <c r="AD479" s="50">
        <f>$M$2*(((1+'Main Backend Calculation'!$M$4)^('Main Backend Calculation'!AH479)-1)/'Main Backend Calculation'!$M$4)*(1+$M$4)</f>
        <v>33259893281.275642</v>
      </c>
      <c r="AF479">
        <f t="shared" si="252"/>
        <v>1.6042481603737872E+25</v>
      </c>
      <c r="AH479">
        <f t="shared" si="232"/>
        <v>478</v>
      </c>
      <c r="AI479" s="60">
        <f t="shared" si="229"/>
        <v>1.6042481603737904E+25</v>
      </c>
      <c r="AM479" s="36" t="str">
        <f>IF('SIP CALCULATOR'!$E$6&gt;'Main Backend Calculation'!AM478,AM478+1,"")</f>
        <v/>
      </c>
      <c r="AN479" t="str">
        <f t="shared" si="236"/>
        <v/>
      </c>
      <c r="AO479" s="49" t="str">
        <f t="shared" si="233"/>
        <v/>
      </c>
      <c r="AP479" s="49" t="str">
        <f t="shared" si="234"/>
        <v/>
      </c>
      <c r="AQ479" s="66" t="str">
        <f>IF(AM479="","",('SIP CALCULATOR'!$E$7/12)*100)</f>
        <v/>
      </c>
      <c r="AR479" s="62" t="str">
        <f>IF(AM479="","",ROUND(IF(((AM479-1)/12)=0,'SIP CALCULATOR'!$E$4,IF(INT(((AM479-1)/12))-((AM479-1)/12)=0,AR478+('SIP CALCULATOR'!$E$5/100)*AR478,AR478)),2))</f>
        <v/>
      </c>
      <c r="AS479" t="e">
        <f t="shared" si="235"/>
        <v>#VALUE!</v>
      </c>
      <c r="AY479">
        <f t="shared" si="241"/>
        <v>472</v>
      </c>
      <c r="AZ479">
        <f t="shared" si="242"/>
        <v>0</v>
      </c>
      <c r="BA479">
        <f t="shared" si="224"/>
        <v>472</v>
      </c>
      <c r="BB479" s="110">
        <f t="shared" si="248"/>
        <v>-72238297207.578079</v>
      </c>
      <c r="BC479">
        <f>$BB$8*'SIP CALCULATOR'!$E$48/100</f>
        <v>13148944.405985834</v>
      </c>
      <c r="BD479" s="110">
        <f t="shared" si="249"/>
        <v>-602095384.59986722</v>
      </c>
      <c r="BF479" s="110">
        <f t="shared" si="244"/>
        <v>-66756814313.675209</v>
      </c>
      <c r="BG479" t="str">
        <f t="shared" si="245"/>
        <v>-</v>
      </c>
      <c r="BI479" t="str">
        <f t="shared" si="243"/>
        <v>-</v>
      </c>
      <c r="BL479">
        <f t="shared" si="237"/>
        <v>476</v>
      </c>
      <c r="BM479" s="110">
        <f t="shared" si="238"/>
        <v>2726609200.8101254</v>
      </c>
      <c r="BO479">
        <f>('SIP CALCULATOR'!$D$32/12)/100</f>
        <v>5.0000000000000001E-3</v>
      </c>
      <c r="BP479">
        <f t="shared" si="239"/>
        <v>64893298.979280986</v>
      </c>
      <c r="BQ479" s="110">
        <f t="shared" si="240"/>
        <v>2791502499.7894063</v>
      </c>
    </row>
    <row r="480" spans="12:69" x14ac:dyDescent="0.3">
      <c r="L480">
        <v>528</v>
      </c>
      <c r="N480">
        <f t="shared" si="230"/>
        <v>479</v>
      </c>
      <c r="O480" s="48">
        <f t="shared" si="250"/>
        <v>8.6375323977428173E+24</v>
      </c>
      <c r="P480" s="3">
        <f t="shared" si="251"/>
        <v>4.0525551530189776E+23</v>
      </c>
      <c r="Q480">
        <f t="shared" si="231"/>
        <v>6.8893437601322621E+24</v>
      </c>
      <c r="AD480" s="50">
        <f>$M$2*(((1+'Main Backend Calculation'!$M$4)^('Main Backend Calculation'!AH480)-1)/'Main Backend Calculation'!$M$4)*(1+$M$4)</f>
        <v>33870854411.144577</v>
      </c>
      <c r="AF480">
        <f t="shared" si="252"/>
        <v>1.6042481603737872E+25</v>
      </c>
      <c r="AH480">
        <f t="shared" si="232"/>
        <v>479</v>
      </c>
      <c r="AI480" s="60">
        <f t="shared" si="229"/>
        <v>1.6042481603737907E+25</v>
      </c>
      <c r="AM480" s="36" t="str">
        <f>IF('SIP CALCULATOR'!$E$6&gt;'Main Backend Calculation'!AM479,AM479+1,"")</f>
        <v/>
      </c>
      <c r="AN480" t="str">
        <f t="shared" si="236"/>
        <v/>
      </c>
      <c r="AO480" s="49" t="str">
        <f t="shared" si="233"/>
        <v/>
      </c>
      <c r="AP480" s="49" t="str">
        <f t="shared" si="234"/>
        <v/>
      </c>
      <c r="AQ480" s="66" t="str">
        <f>IF(AM480="","",('SIP CALCULATOR'!$E$7/12)*100)</f>
        <v/>
      </c>
      <c r="AR480" s="62" t="str">
        <f>IF(AM480="","",ROUND(IF(((AM480-1)/12)=0,'SIP CALCULATOR'!$E$4,IF(INT(((AM480-1)/12))-((AM480-1)/12)=0,AR479+('SIP CALCULATOR'!$E$5/100)*AR479,AR479)),2))</f>
        <v/>
      </c>
      <c r="AS480" t="e">
        <f t="shared" si="235"/>
        <v>#VALUE!</v>
      </c>
      <c r="AY480">
        <f t="shared" si="241"/>
        <v>473</v>
      </c>
      <c r="AZ480">
        <f t="shared" si="242"/>
        <v>0</v>
      </c>
      <c r="BA480">
        <f t="shared" si="224"/>
        <v>473</v>
      </c>
      <c r="BB480" s="110">
        <f t="shared" si="248"/>
        <v>-72853541536.583939</v>
      </c>
      <c r="BC480">
        <f>$BB$8*'SIP CALCULATOR'!$E$48/100</f>
        <v>13148944.405985834</v>
      </c>
      <c r="BD480" s="110">
        <f t="shared" si="249"/>
        <v>-607222420.67491603</v>
      </c>
      <c r="BF480" s="110">
        <f t="shared" si="244"/>
        <v>-67364036734.350128</v>
      </c>
      <c r="BG480" t="str">
        <f t="shared" si="245"/>
        <v>-</v>
      </c>
      <c r="BI480" t="str">
        <f t="shared" si="243"/>
        <v>-</v>
      </c>
      <c r="BL480">
        <f t="shared" si="237"/>
        <v>477</v>
      </c>
      <c r="BM480" s="110">
        <f t="shared" si="238"/>
        <v>2791502499.7894063</v>
      </c>
      <c r="BO480">
        <f>('SIP CALCULATOR'!$D$32/12)/100</f>
        <v>5.0000000000000001E-3</v>
      </c>
      <c r="BP480">
        <f t="shared" si="239"/>
        <v>66577334.61997734</v>
      </c>
      <c r="BQ480" s="110">
        <f t="shared" si="240"/>
        <v>2858079834.4093838</v>
      </c>
    </row>
    <row r="481" spans="12:69" x14ac:dyDescent="0.3">
      <c r="L481">
        <v>540</v>
      </c>
      <c r="N481">
        <f t="shared" si="230"/>
        <v>480</v>
      </c>
      <c r="O481" s="48">
        <f t="shared" si="250"/>
        <v>9.20142693486121E+24</v>
      </c>
      <c r="P481" s="3">
        <f t="shared" si="251"/>
        <v>4.0525551530189776E+23</v>
      </c>
      <c r="Q481">
        <f t="shared" si="231"/>
        <v>7.29459927543416E+24</v>
      </c>
      <c r="AD481" s="50">
        <f>$M$2*(((1+'Main Backend Calculation'!$M$4)^('Main Backend Calculation'!AH481)-1)/'Main Backend Calculation'!$M$4)*(1+$M$4)</f>
        <v>34493036601.791908</v>
      </c>
      <c r="AF481">
        <f t="shared" si="252"/>
        <v>1.6042481603737872E+25</v>
      </c>
      <c r="AH481">
        <f t="shared" si="232"/>
        <v>480</v>
      </c>
      <c r="AI481" s="60">
        <f t="shared" si="229"/>
        <v>1.6042481603737907E+25</v>
      </c>
      <c r="AM481" s="36" t="str">
        <f>IF('SIP CALCULATOR'!$E$6&gt;'Main Backend Calculation'!AM480,AM480+1,"")</f>
        <v/>
      </c>
      <c r="AN481" t="str">
        <f t="shared" si="236"/>
        <v/>
      </c>
      <c r="AO481" s="49" t="str">
        <f t="shared" si="233"/>
        <v/>
      </c>
      <c r="AP481" s="49" t="str">
        <f t="shared" si="234"/>
        <v/>
      </c>
      <c r="AQ481" s="66" t="str">
        <f>IF(AM481="","",('SIP CALCULATOR'!$E$7/12)*100)</f>
        <v/>
      </c>
      <c r="AR481" s="62" t="str">
        <f>IF(AM481="","",ROUND(IF(((AM481-1)/12)=0,'SIP CALCULATOR'!$E$4,IF(INT(((AM481-1)/12))-((AM481-1)/12)=0,AR480+('SIP CALCULATOR'!$E$5/100)*AR480,AR480)),2))</f>
        <v/>
      </c>
      <c r="AS481" t="e">
        <f t="shared" si="235"/>
        <v>#VALUE!</v>
      </c>
      <c r="AY481">
        <f t="shared" si="241"/>
        <v>474</v>
      </c>
      <c r="AZ481">
        <f t="shared" si="242"/>
        <v>0</v>
      </c>
      <c r="BA481">
        <f t="shared" si="224"/>
        <v>474</v>
      </c>
      <c r="BB481" s="110">
        <f t="shared" si="248"/>
        <v>-73473912901.664841</v>
      </c>
      <c r="BC481">
        <f>$BB$8*'SIP CALCULATOR'!$E$48/100</f>
        <v>13148944.405985834</v>
      </c>
      <c r="BD481" s="110">
        <f t="shared" si="249"/>
        <v>-612392182.05059028</v>
      </c>
      <c r="BF481" s="110">
        <f t="shared" si="244"/>
        <v>-67976428916.400719</v>
      </c>
      <c r="BG481" t="str">
        <f t="shared" si="245"/>
        <v>-</v>
      </c>
      <c r="BI481" t="str">
        <f t="shared" si="243"/>
        <v>-</v>
      </c>
      <c r="BL481">
        <f t="shared" si="237"/>
        <v>478</v>
      </c>
      <c r="BM481" s="110">
        <f t="shared" si="238"/>
        <v>2858079834.4093838</v>
      </c>
      <c r="BO481">
        <f>('SIP CALCULATOR'!$D$32/12)/100</f>
        <v>5.0000000000000001E-3</v>
      </c>
      <c r="BP481">
        <f t="shared" si="239"/>
        <v>68308108.042384267</v>
      </c>
      <c r="BQ481" s="110">
        <f t="shared" si="240"/>
        <v>2926387942.4517679</v>
      </c>
    </row>
    <row r="482" spans="12:69" x14ac:dyDescent="0.3">
      <c r="L482">
        <v>552</v>
      </c>
      <c r="N482">
        <f t="shared" si="230"/>
        <v>481</v>
      </c>
      <c r="O482" s="48">
        <f t="shared" si="250"/>
        <v>1.0586189126866451E+25</v>
      </c>
      <c r="P482" s="3">
        <f>$P$481+($P$481*$M$5)</f>
        <v>1.2157665459056932E+24</v>
      </c>
      <c r="Q482">
        <f t="shared" si="231"/>
        <v>8.5103658213398537E+24</v>
      </c>
      <c r="AD482" s="50">
        <f>$M$2*(((1+'Main Backend Calculation'!$M$4)^('Main Backend Calculation'!AH482)-1)/'Main Backend Calculation'!$M$4)*(1+$M$4)</f>
        <v>35126645941.950325</v>
      </c>
      <c r="AF482">
        <f>$AK$42*(((1+$M$4)^($AH$42)-1)/$AC$3)*(1+$AC$3)</f>
        <v>4.9836762247044169E+25</v>
      </c>
      <c r="AH482">
        <f t="shared" si="232"/>
        <v>481</v>
      </c>
      <c r="AI482" s="60">
        <f t="shared" si="229"/>
        <v>4.9836762247044204E+25</v>
      </c>
      <c r="AM482" s="36" t="str">
        <f>IF('SIP CALCULATOR'!$E$6&gt;'Main Backend Calculation'!AM481,AM481+1,"")</f>
        <v/>
      </c>
      <c r="AN482" t="str">
        <f t="shared" si="236"/>
        <v/>
      </c>
      <c r="AO482" s="49" t="str">
        <f t="shared" si="233"/>
        <v/>
      </c>
      <c r="AP482" s="49" t="str">
        <f t="shared" si="234"/>
        <v/>
      </c>
      <c r="AQ482" s="66" t="str">
        <f>IF(AM482="","",('SIP CALCULATOR'!$E$7/12)*100)</f>
        <v/>
      </c>
      <c r="AR482" s="62" t="str">
        <f>IF(AM482="","",ROUND(IF(((AM482-1)/12)=0,'SIP CALCULATOR'!$E$4,IF(INT(((AM482-1)/12))-((AM482-1)/12)=0,AR481+('SIP CALCULATOR'!$E$5/100)*AR481,AR481)),2))</f>
        <v/>
      </c>
      <c r="AS482" t="e">
        <f t="shared" si="235"/>
        <v>#VALUE!</v>
      </c>
      <c r="AY482">
        <f t="shared" si="241"/>
        <v>475</v>
      </c>
      <c r="AZ482">
        <f t="shared" si="242"/>
        <v>0</v>
      </c>
      <c r="BA482">
        <f t="shared" si="224"/>
        <v>475</v>
      </c>
      <c r="BB482" s="110">
        <f t="shared" si="248"/>
        <v>-74099454028.121414</v>
      </c>
      <c r="BC482">
        <f>$BB$8*'SIP CALCULATOR'!$E$48/100</f>
        <v>13148944.405985834</v>
      </c>
      <c r="BD482" s="110">
        <f t="shared" si="249"/>
        <v>-617605024.77106166</v>
      </c>
      <c r="BF482" s="110">
        <f t="shared" si="244"/>
        <v>-68594033941.171783</v>
      </c>
      <c r="BG482" t="str">
        <f t="shared" si="245"/>
        <v>-</v>
      </c>
      <c r="BI482" t="str">
        <f t="shared" si="243"/>
        <v>-</v>
      </c>
      <c r="BL482">
        <f t="shared" si="237"/>
        <v>479</v>
      </c>
      <c r="BM482" s="110">
        <f t="shared" si="238"/>
        <v>2926387942.4517679</v>
      </c>
      <c r="BO482">
        <f>('SIP CALCULATOR'!$D$32/12)/100</f>
        <v>5.0000000000000001E-3</v>
      </c>
      <c r="BP482">
        <f t="shared" si="239"/>
        <v>70086991.221719846</v>
      </c>
      <c r="BQ482" s="110">
        <f t="shared" si="240"/>
        <v>2996474933.6734877</v>
      </c>
    </row>
    <row r="483" spans="12:69" x14ac:dyDescent="0.3">
      <c r="L483">
        <v>564</v>
      </c>
      <c r="N483">
        <f t="shared" si="230"/>
        <v>482</v>
      </c>
      <c r="O483" s="48">
        <f t="shared" si="250"/>
        <v>1.1996384198248863E+25</v>
      </c>
      <c r="P483" s="3">
        <f t="shared" ref="P483:P493" si="253">$P$481+($P$481*$M$5)</f>
        <v>1.2157665459056932E+24</v>
      </c>
      <c r="Q483">
        <f t="shared" si="231"/>
        <v>9.7261323672455474E+24</v>
      </c>
      <c r="AD483" s="50">
        <f>$M$2*(((1+'Main Backend Calculation'!$M$4)^('Main Backend Calculation'!AH483)-1)/'Main Backend Calculation'!$M$4)*(1+$M$4)</f>
        <v>35771892305.428368</v>
      </c>
      <c r="AF483">
        <f t="shared" ref="AF483:AF493" si="254">$AK$42*(((1+$M$4)^($AH$42)-1)/$AC$3)*(1+$AC$3)</f>
        <v>4.9836762247044169E+25</v>
      </c>
      <c r="AH483">
        <f t="shared" si="232"/>
        <v>482</v>
      </c>
      <c r="AI483" s="60">
        <f t="shared" si="229"/>
        <v>4.9836762247044204E+25</v>
      </c>
      <c r="AM483" s="36" t="str">
        <f>IF('SIP CALCULATOR'!$E$6&gt;'Main Backend Calculation'!AM482,AM482+1,"")</f>
        <v/>
      </c>
      <c r="AN483" t="str">
        <f t="shared" si="236"/>
        <v/>
      </c>
      <c r="AO483" s="49" t="str">
        <f t="shared" si="233"/>
        <v/>
      </c>
      <c r="AP483" s="49" t="str">
        <f t="shared" si="234"/>
        <v/>
      </c>
      <c r="AQ483" s="66" t="str">
        <f>IF(AM483="","",('SIP CALCULATOR'!$E$7/12)*100)</f>
        <v/>
      </c>
      <c r="AR483" s="62" t="str">
        <f>IF(AM483="","",ROUND(IF(((AM483-1)/12)=0,'SIP CALCULATOR'!$E$4,IF(INT(((AM483-1)/12))-((AM483-1)/12)=0,AR482+('SIP CALCULATOR'!$E$5/100)*AR482,AR482)),2))</f>
        <v/>
      </c>
      <c r="AS483" t="e">
        <f t="shared" si="235"/>
        <v>#VALUE!</v>
      </c>
      <c r="AY483">
        <f t="shared" si="241"/>
        <v>476</v>
      </c>
      <c r="AZ483">
        <f t="shared" si="242"/>
        <v>0</v>
      </c>
      <c r="BA483">
        <f t="shared" si="224"/>
        <v>476</v>
      </c>
      <c r="BB483" s="110">
        <f t="shared" si="248"/>
        <v>-74730207997.298462</v>
      </c>
      <c r="BC483">
        <f>$BB$8*'SIP CALCULATOR'!$E$48/100</f>
        <v>13148944.405985834</v>
      </c>
      <c r="BD483" s="110">
        <f t="shared" si="249"/>
        <v>-622861307.84753716</v>
      </c>
      <c r="BF483" s="110">
        <f t="shared" si="244"/>
        <v>-69216895249.019318</v>
      </c>
      <c r="BG483" t="str">
        <f t="shared" si="245"/>
        <v>-</v>
      </c>
      <c r="BI483" t="str">
        <f t="shared" si="243"/>
        <v>-</v>
      </c>
      <c r="BL483">
        <f>BL482+1</f>
        <v>480</v>
      </c>
      <c r="BM483" s="110">
        <f t="shared" si="238"/>
        <v>2996474933.6734877</v>
      </c>
      <c r="BO483">
        <f>('SIP CALCULATOR'!$D$32/12)/100</f>
        <v>5.0000000000000001E-3</v>
      </c>
      <c r="BP483">
        <f t="shared" si="239"/>
        <v>71915398.408163697</v>
      </c>
      <c r="BQ483" s="110">
        <f t="shared" si="240"/>
        <v>3068390332.0816512</v>
      </c>
    </row>
    <row r="484" spans="12:69" x14ac:dyDescent="0.3">
      <c r="L484">
        <v>576</v>
      </c>
      <c r="N484">
        <f t="shared" si="230"/>
        <v>483</v>
      </c>
      <c r="O484" s="48">
        <f t="shared" si="250"/>
        <v>1.343247925545975E+25</v>
      </c>
      <c r="P484" s="3">
        <f t="shared" si="253"/>
        <v>1.2157665459056932E+24</v>
      </c>
      <c r="Q484">
        <f t="shared" si="231"/>
        <v>1.0941898913151241E+25</v>
      </c>
      <c r="AD484" s="50">
        <f>$M$2*(((1+'Main Backend Calculation'!$M$4)^('Main Backend Calculation'!AH484)-1)/'Main Backend Calculation'!$M$4)*(1+$M$4)</f>
        <v>36428989420.627991</v>
      </c>
      <c r="AF484">
        <f t="shared" si="254"/>
        <v>4.9836762247044169E+25</v>
      </c>
      <c r="AH484">
        <f t="shared" si="232"/>
        <v>483</v>
      </c>
      <c r="AI484" s="60">
        <f t="shared" si="229"/>
        <v>4.9836762247044204E+25</v>
      </c>
      <c r="AM484" s="36" t="str">
        <f>IF('SIP CALCULATOR'!$E$6&gt;'Main Backend Calculation'!AM483,AM483+1,"")</f>
        <v/>
      </c>
      <c r="AN484" t="str">
        <f t="shared" si="236"/>
        <v/>
      </c>
      <c r="AO484" s="49" t="str">
        <f t="shared" si="233"/>
        <v/>
      </c>
      <c r="AP484" s="49" t="str">
        <f t="shared" si="234"/>
        <v/>
      </c>
      <c r="AQ484" s="66" t="str">
        <f>IF(AM484="","",('SIP CALCULATOR'!$E$7/12)*100)</f>
        <v/>
      </c>
      <c r="AR484" s="62" t="str">
        <f>IF(AM484="","",ROUND(IF(((AM484-1)/12)=0,'SIP CALCULATOR'!$E$4,IF(INT(((AM484-1)/12))-((AM484-1)/12)=0,AR483+('SIP CALCULATOR'!$E$5/100)*AR483,AR483)),2))</f>
        <v/>
      </c>
      <c r="AS484" t="e">
        <f t="shared" si="235"/>
        <v>#VALUE!</v>
      </c>
      <c r="AY484">
        <f t="shared" si="241"/>
        <v>477</v>
      </c>
      <c r="AZ484">
        <f t="shared" si="242"/>
        <v>0</v>
      </c>
      <c r="BA484">
        <f t="shared" si="224"/>
        <v>477</v>
      </c>
      <c r="BB484" s="110">
        <f t="shared" si="248"/>
        <v>-75366218249.551987</v>
      </c>
      <c r="BC484">
        <f>$BB$8*'SIP CALCULATOR'!$E$48/100</f>
        <v>13148944.405985834</v>
      </c>
      <c r="BD484" s="110">
        <f t="shared" si="249"/>
        <v>-628161393.28298318</v>
      </c>
      <c r="BF484" s="110">
        <f t="shared" si="244"/>
        <v>-69845056642.302307</v>
      </c>
      <c r="BG484" t="str">
        <f t="shared" si="245"/>
        <v>-</v>
      </c>
      <c r="BI484" t="str">
        <f t="shared" si="243"/>
        <v>-</v>
      </c>
      <c r="BL484">
        <f t="shared" ref="BL484:BL547" si="255">BL483+1</f>
        <v>481</v>
      </c>
      <c r="BM484" s="110">
        <f t="shared" si="238"/>
        <v>3068390332.0816512</v>
      </c>
      <c r="BO484">
        <f>('SIP CALCULATOR'!$D$32/12)/100</f>
        <v>5.0000000000000001E-3</v>
      </c>
      <c r="BP484">
        <f t="shared" si="239"/>
        <v>73794787.486563712</v>
      </c>
      <c r="BQ484" s="110">
        <f t="shared" si="240"/>
        <v>3142185119.5682149</v>
      </c>
    </row>
    <row r="485" spans="12:69" x14ac:dyDescent="0.3">
      <c r="L485">
        <v>588</v>
      </c>
      <c r="N485">
        <f t="shared" si="230"/>
        <v>484</v>
      </c>
      <c r="O485" s="48">
        <f t="shared" si="250"/>
        <v>1.4894949983941169E+25</v>
      </c>
      <c r="P485" s="3">
        <f t="shared" si="253"/>
        <v>1.2157665459056932E+24</v>
      </c>
      <c r="Q485">
        <f t="shared" si="231"/>
        <v>1.2157665459056935E+25</v>
      </c>
      <c r="AD485" s="50">
        <f>$M$2*(((1+'Main Backend Calculation'!$M$4)^('Main Backend Calculation'!AH485)-1)/'Main Backend Calculation'!$M$4)*(1+$M$4)</f>
        <v>37098154941.339012</v>
      </c>
      <c r="AF485">
        <f t="shared" si="254"/>
        <v>4.9836762247044169E+25</v>
      </c>
      <c r="AH485">
        <f t="shared" si="232"/>
        <v>484</v>
      </c>
      <c r="AI485" s="60">
        <f t="shared" si="229"/>
        <v>4.9836762247044204E+25</v>
      </c>
      <c r="AM485" s="36" t="str">
        <f>IF('SIP CALCULATOR'!$E$6&gt;'Main Backend Calculation'!AM484,AM484+1,"")</f>
        <v/>
      </c>
      <c r="AN485" t="str">
        <f t="shared" si="236"/>
        <v/>
      </c>
      <c r="AO485" s="49" t="str">
        <f t="shared" si="233"/>
        <v/>
      </c>
      <c r="AP485" s="49" t="str">
        <f t="shared" si="234"/>
        <v/>
      </c>
      <c r="AQ485" s="66" t="str">
        <f>IF(AM485="","",('SIP CALCULATOR'!$E$7/12)*100)</f>
        <v/>
      </c>
      <c r="AR485" s="62" t="str">
        <f>IF(AM485="","",ROUND(IF(((AM485-1)/12)=0,'SIP CALCULATOR'!$E$4,IF(INT(((AM485-1)/12))-((AM485-1)/12)=0,AR484+('SIP CALCULATOR'!$E$5/100)*AR484,AR484)),2))</f>
        <v/>
      </c>
      <c r="AS485" t="e">
        <f t="shared" si="235"/>
        <v>#VALUE!</v>
      </c>
      <c r="AY485">
        <f t="shared" si="241"/>
        <v>478</v>
      </c>
      <c r="AZ485">
        <f t="shared" si="242"/>
        <v>0</v>
      </c>
      <c r="BA485">
        <f t="shared" si="224"/>
        <v>478</v>
      </c>
      <c r="BB485" s="110">
        <f t="shared" si="248"/>
        <v>-76007528587.240967</v>
      </c>
      <c r="BC485">
        <f>$BB$8*'SIP CALCULATOR'!$E$48/100</f>
        <v>13148944.405985834</v>
      </c>
      <c r="BD485" s="110">
        <f t="shared" si="249"/>
        <v>-633505646.09705806</v>
      </c>
      <c r="BF485" s="110">
        <f t="shared" si="244"/>
        <v>-70478562288.399368</v>
      </c>
      <c r="BG485" t="str">
        <f t="shared" si="245"/>
        <v>-</v>
      </c>
      <c r="BI485" t="str">
        <f t="shared" si="243"/>
        <v>-</v>
      </c>
      <c r="BL485">
        <f t="shared" si="255"/>
        <v>482</v>
      </c>
      <c r="BM485" s="110">
        <f t="shared" si="238"/>
        <v>3142185119.5682149</v>
      </c>
      <c r="BO485">
        <f>('SIP CALCULATOR'!$D$32/12)/100</f>
        <v>5.0000000000000001E-3</v>
      </c>
      <c r="BP485">
        <f t="shared" si="239"/>
        <v>75726661.381593987</v>
      </c>
      <c r="BQ485" s="110">
        <f t="shared" si="240"/>
        <v>3217911780.9498091</v>
      </c>
    </row>
    <row r="486" spans="12:69" x14ac:dyDescent="0.3">
      <c r="L486">
        <v>600</v>
      </c>
      <c r="N486">
        <f t="shared" si="230"/>
        <v>485</v>
      </c>
      <c r="O486" s="48">
        <f t="shared" si="250"/>
        <v>1.6384280805689756E+25</v>
      </c>
      <c r="P486" s="3">
        <f t="shared" si="253"/>
        <v>1.2157665459056932E+24</v>
      </c>
      <c r="Q486">
        <f t="shared" si="231"/>
        <v>1.3373432004962628E+25</v>
      </c>
      <c r="AD486" s="50">
        <f>$M$2*(((1+'Main Backend Calculation'!$M$4)^('Main Backend Calculation'!AH486)-1)/'Main Backend Calculation'!$M$4)*(1+$M$4)</f>
        <v>37779610518.833679</v>
      </c>
      <c r="AF486">
        <f t="shared" si="254"/>
        <v>4.9836762247044169E+25</v>
      </c>
      <c r="AH486">
        <f t="shared" si="232"/>
        <v>485</v>
      </c>
      <c r="AI486" s="60">
        <f t="shared" si="229"/>
        <v>4.9836762247044204E+25</v>
      </c>
      <c r="AM486" s="36" t="str">
        <f>IF('SIP CALCULATOR'!$E$6&gt;'Main Backend Calculation'!AM485,AM485+1,"")</f>
        <v/>
      </c>
      <c r="AN486" t="str">
        <f t="shared" si="236"/>
        <v/>
      </c>
      <c r="AO486" s="49" t="str">
        <f t="shared" si="233"/>
        <v/>
      </c>
      <c r="AP486" s="49" t="str">
        <f t="shared" si="234"/>
        <v/>
      </c>
      <c r="AQ486" s="66" t="str">
        <f>IF(AM486="","",('SIP CALCULATOR'!$E$7/12)*100)</f>
        <v/>
      </c>
      <c r="AR486" s="62" t="str">
        <f>IF(AM486="","",ROUND(IF(((AM486-1)/12)=0,'SIP CALCULATOR'!$E$4,IF(INT(((AM486-1)/12))-((AM486-1)/12)=0,AR485+('SIP CALCULATOR'!$E$5/100)*AR485,AR485)),2))</f>
        <v/>
      </c>
      <c r="AS486" t="e">
        <f t="shared" si="235"/>
        <v>#VALUE!</v>
      </c>
      <c r="AY486">
        <f t="shared" si="241"/>
        <v>479</v>
      </c>
      <c r="AZ486">
        <f t="shared" si="242"/>
        <v>0</v>
      </c>
      <c r="BA486">
        <f t="shared" si="224"/>
        <v>479</v>
      </c>
      <c r="BB486" s="110">
        <f t="shared" si="248"/>
        <v>-76654183177.744019</v>
      </c>
      <c r="BC486">
        <f>$BB$8*'SIP CALCULATOR'!$E$48/100</f>
        <v>13148944.405985834</v>
      </c>
      <c r="BD486" s="110">
        <f t="shared" si="249"/>
        <v>-638894434.35125005</v>
      </c>
      <c r="BF486" s="110">
        <f t="shared" si="244"/>
        <v>-71117456722.750626</v>
      </c>
      <c r="BG486" t="str">
        <f t="shared" si="245"/>
        <v>-</v>
      </c>
      <c r="BI486" t="str">
        <f t="shared" si="243"/>
        <v>-</v>
      </c>
      <c r="BL486">
        <f t="shared" si="255"/>
        <v>483</v>
      </c>
      <c r="BM486" s="110">
        <f t="shared" si="238"/>
        <v>3217911780.9498091</v>
      </c>
      <c r="BO486">
        <f>('SIP CALCULATOR'!$D$32/12)/100</f>
        <v>5.0000000000000001E-3</v>
      </c>
      <c r="BP486">
        <f t="shared" si="239"/>
        <v>77712569.509937882</v>
      </c>
      <c r="BQ486" s="110">
        <f t="shared" si="240"/>
        <v>3295624350.4597468</v>
      </c>
    </row>
    <row r="487" spans="12:69" x14ac:dyDescent="0.3">
      <c r="L487">
        <v>612</v>
      </c>
      <c r="N487">
        <f t="shared" si="230"/>
        <v>486</v>
      </c>
      <c r="O487" s="48">
        <f t="shared" si="250"/>
        <v>1.790096503971441E+25</v>
      </c>
      <c r="P487" s="3">
        <f t="shared" si="253"/>
        <v>1.2157665459056932E+24</v>
      </c>
      <c r="Q487">
        <f t="shared" si="231"/>
        <v>1.4589198550868322E+25</v>
      </c>
      <c r="AD487" s="50">
        <f>$M$2*(((1+'Main Backend Calculation'!$M$4)^('Main Backend Calculation'!AH487)-1)/'Main Backend Calculation'!$M$4)*(1+$M$4)</f>
        <v>38473581875.285469</v>
      </c>
      <c r="AF487">
        <f t="shared" si="254"/>
        <v>4.9836762247044169E+25</v>
      </c>
      <c r="AH487">
        <f t="shared" si="232"/>
        <v>486</v>
      </c>
      <c r="AI487" s="60">
        <f t="shared" si="229"/>
        <v>4.9836762247044204E+25</v>
      </c>
      <c r="AM487" s="36" t="str">
        <f>IF('SIP CALCULATOR'!$E$6&gt;'Main Backend Calculation'!AM486,AM486+1,"")</f>
        <v/>
      </c>
      <c r="AN487" t="str">
        <f t="shared" si="236"/>
        <v/>
      </c>
      <c r="AO487" s="49" t="str">
        <f t="shared" si="233"/>
        <v/>
      </c>
      <c r="AP487" s="49" t="str">
        <f t="shared" si="234"/>
        <v/>
      </c>
      <c r="AQ487" s="66" t="str">
        <f>IF(AM487="","",('SIP CALCULATOR'!$E$7/12)*100)</f>
        <v/>
      </c>
      <c r="AR487" s="62" t="str">
        <f>IF(AM487="","",ROUND(IF(((AM487-1)/12)=0,'SIP CALCULATOR'!$E$4,IF(INT(((AM487-1)/12))-((AM487-1)/12)=0,AR486+('SIP CALCULATOR'!$E$5/100)*AR486,AR486)),2))</f>
        <v/>
      </c>
      <c r="AS487" t="e">
        <f t="shared" si="235"/>
        <v>#VALUE!</v>
      </c>
      <c r="AY487">
        <f t="shared" si="241"/>
        <v>480</v>
      </c>
      <c r="AZ487">
        <f t="shared" si="242"/>
        <v>0</v>
      </c>
      <c r="BA487">
        <f t="shared" si="224"/>
        <v>480</v>
      </c>
      <c r="BB487" s="110">
        <f t="shared" si="248"/>
        <v>-77306226556.501266</v>
      </c>
      <c r="BC487">
        <f>$BB$8*'SIP CALCULATOR'!$E$48/100</f>
        <v>13148944.405985834</v>
      </c>
      <c r="BD487" s="110">
        <f t="shared" si="249"/>
        <v>-644328129.17422712</v>
      </c>
      <c r="BF487" s="110">
        <f t="shared" si="244"/>
        <v>-71761784851.92485</v>
      </c>
      <c r="BG487" t="str">
        <f t="shared" si="245"/>
        <v>-</v>
      </c>
      <c r="BI487" t="str">
        <f t="shared" si="243"/>
        <v>-</v>
      </c>
      <c r="BL487">
        <f t="shared" si="255"/>
        <v>484</v>
      </c>
      <c r="BM487" s="110">
        <f t="shared" si="238"/>
        <v>3295624350.4597468</v>
      </c>
      <c r="BO487">
        <f>('SIP CALCULATOR'!$D$32/12)/100</f>
        <v>5.0000000000000001E-3</v>
      </c>
      <c r="BP487">
        <f t="shared" si="239"/>
        <v>79754109.281125873</v>
      </c>
      <c r="BQ487" s="110">
        <f t="shared" si="240"/>
        <v>3375378459.7408729</v>
      </c>
    </row>
    <row r="488" spans="12:69" x14ac:dyDescent="0.3">
      <c r="L488">
        <v>624</v>
      </c>
      <c r="N488">
        <f t="shared" si="230"/>
        <v>487</v>
      </c>
      <c r="O488" s="48">
        <f t="shared" si="250"/>
        <v>1.944550506544099E+25</v>
      </c>
      <c r="P488" s="3">
        <f t="shared" si="253"/>
        <v>1.2157665459056932E+24</v>
      </c>
      <c r="Q488">
        <f t="shared" si="231"/>
        <v>1.5804965096774016E+25</v>
      </c>
      <c r="AD488" s="50">
        <f>$M$2*(((1+'Main Backend Calculation'!$M$4)^('Main Backend Calculation'!AH488)-1)/'Main Backend Calculation'!$M$4)*(1+$M$4)</f>
        <v>39180298878.536224</v>
      </c>
      <c r="AF488">
        <f t="shared" si="254"/>
        <v>4.9836762247044169E+25</v>
      </c>
      <c r="AH488">
        <f t="shared" si="232"/>
        <v>487</v>
      </c>
      <c r="AI488" s="60">
        <f t="shared" si="229"/>
        <v>4.9836762247044212E+25</v>
      </c>
      <c r="AM488" s="36" t="str">
        <f>IF('SIP CALCULATOR'!$E$6&gt;'Main Backend Calculation'!AM487,AM487+1,"")</f>
        <v/>
      </c>
      <c r="AN488" t="str">
        <f t="shared" si="236"/>
        <v/>
      </c>
      <c r="AO488" s="49" t="str">
        <f t="shared" si="233"/>
        <v/>
      </c>
      <c r="AP488" s="49" t="str">
        <f t="shared" si="234"/>
        <v/>
      </c>
      <c r="AQ488" s="66" t="str">
        <f>IF(AM488="","",('SIP CALCULATOR'!$E$7/12)*100)</f>
        <v/>
      </c>
      <c r="AR488" s="62" t="str">
        <f>IF(AM488="","",ROUND(IF(((AM488-1)/12)=0,'SIP CALCULATOR'!$E$4,IF(INT(((AM488-1)/12))-((AM488-1)/12)=0,AR487+('SIP CALCULATOR'!$E$5/100)*AR487,AR487)),2))</f>
        <v/>
      </c>
      <c r="AS488" t="e">
        <f t="shared" si="235"/>
        <v>#VALUE!</v>
      </c>
      <c r="AY488">
        <f t="shared" si="241"/>
        <v>481</v>
      </c>
      <c r="AZ488">
        <f t="shared" si="242"/>
        <v>0</v>
      </c>
      <c r="BA488">
        <f t="shared" si="224"/>
        <v>481</v>
      </c>
      <c r="BB488" s="110">
        <f t="shared" si="248"/>
        <v>-77963703630.081482</v>
      </c>
      <c r="BC488">
        <f>$BB$8*'SIP CALCULATOR'!$E$48/100</f>
        <v>13148944.405985834</v>
      </c>
      <c r="BD488" s="110">
        <f t="shared" si="249"/>
        <v>-649807104.7873956</v>
      </c>
      <c r="BF488" s="110">
        <f t="shared" si="244"/>
        <v>-72411591956.71225</v>
      </c>
      <c r="BG488" t="str">
        <f t="shared" si="245"/>
        <v>-</v>
      </c>
      <c r="BI488" t="str">
        <f t="shared" si="243"/>
        <v>-</v>
      </c>
      <c r="BL488">
        <f t="shared" si="255"/>
        <v>485</v>
      </c>
      <c r="BM488" s="110">
        <f t="shared" si="238"/>
        <v>3375378459.7408729</v>
      </c>
      <c r="BO488">
        <f>('SIP CALCULATOR'!$D$32/12)/100</f>
        <v>5.0000000000000001E-3</v>
      </c>
      <c r="BP488">
        <f t="shared" si="239"/>
        <v>81852927.648716167</v>
      </c>
      <c r="BQ488" s="110">
        <f t="shared" si="240"/>
        <v>3457231387.3895888</v>
      </c>
    </row>
    <row r="489" spans="12:69" x14ac:dyDescent="0.3">
      <c r="L489">
        <v>636</v>
      </c>
      <c r="N489">
        <f t="shared" si="230"/>
        <v>488</v>
      </c>
      <c r="O489" s="48">
        <f t="shared" si="250"/>
        <v>2.1018412489118137E+25</v>
      </c>
      <c r="P489" s="3">
        <f t="shared" si="253"/>
        <v>1.2157665459056932E+24</v>
      </c>
      <c r="Q489">
        <f t="shared" si="231"/>
        <v>1.702073164267971E+25</v>
      </c>
      <c r="AD489" s="50">
        <f>$M$2*(((1+'Main Backend Calculation'!$M$4)^('Main Backend Calculation'!AH489)-1)/'Main Backend Calculation'!$M$4)*(1+$M$4)</f>
        <v>39899995618.236481</v>
      </c>
      <c r="AF489">
        <f t="shared" si="254"/>
        <v>4.9836762247044169E+25</v>
      </c>
      <c r="AH489">
        <f t="shared" si="232"/>
        <v>488</v>
      </c>
      <c r="AI489" s="60">
        <f t="shared" si="229"/>
        <v>4.9836762247044212E+25</v>
      </c>
      <c r="AM489" s="36" t="str">
        <f>IF('SIP CALCULATOR'!$E$6&gt;'Main Backend Calculation'!AM488,AM488+1,"")</f>
        <v/>
      </c>
      <c r="AN489" t="str">
        <f t="shared" si="236"/>
        <v/>
      </c>
      <c r="AO489" s="49" t="str">
        <f t="shared" si="233"/>
        <v/>
      </c>
      <c r="AP489" s="49" t="str">
        <f t="shared" si="234"/>
        <v/>
      </c>
      <c r="AQ489" s="66" t="str">
        <f>IF(AM489="","",('SIP CALCULATOR'!$E$7/12)*100)</f>
        <v/>
      </c>
      <c r="AR489" s="62" t="str">
        <f>IF(AM489="","",ROUND(IF(((AM489-1)/12)=0,'SIP CALCULATOR'!$E$4,IF(INT(((AM489-1)/12))-((AM489-1)/12)=0,AR488+('SIP CALCULATOR'!$E$5/100)*AR488,AR488)),2))</f>
        <v/>
      </c>
      <c r="AS489" t="e">
        <f t="shared" si="235"/>
        <v>#VALUE!</v>
      </c>
      <c r="AY489">
        <f t="shared" si="241"/>
        <v>482</v>
      </c>
      <c r="AZ489">
        <f t="shared" si="242"/>
        <v>0</v>
      </c>
      <c r="BA489">
        <f t="shared" si="224"/>
        <v>482</v>
      </c>
      <c r="BB489" s="110">
        <f t="shared" si="248"/>
        <v>-78626659679.274872</v>
      </c>
      <c r="BC489">
        <f>$BB$8*'SIP CALCULATOR'!$E$48/100</f>
        <v>13148944.405985834</v>
      </c>
      <c r="BD489" s="110">
        <f t="shared" si="249"/>
        <v>-655331738.53067386</v>
      </c>
      <c r="BF489" s="110">
        <f t="shared" si="244"/>
        <v>-73066923695.24292</v>
      </c>
      <c r="BG489" t="str">
        <f t="shared" si="245"/>
        <v>-</v>
      </c>
      <c r="BI489" t="str">
        <f t="shared" si="243"/>
        <v>-</v>
      </c>
      <c r="BL489">
        <f t="shared" si="255"/>
        <v>486</v>
      </c>
      <c r="BM489" s="110">
        <f t="shared" si="238"/>
        <v>3457231387.3895888</v>
      </c>
      <c r="BO489">
        <f>('SIP CALCULATOR'!$D$32/12)/100</f>
        <v>5.0000000000000001E-3</v>
      </c>
      <c r="BP489">
        <f t="shared" si="239"/>
        <v>84010722.713567019</v>
      </c>
      <c r="BQ489" s="110">
        <f t="shared" si="240"/>
        <v>3541242110.1031561</v>
      </c>
    </row>
    <row r="490" spans="12:69" x14ac:dyDescent="0.3">
      <c r="L490">
        <v>648</v>
      </c>
      <c r="N490">
        <f t="shared" si="230"/>
        <v>489</v>
      </c>
      <c r="O490" s="48">
        <f t="shared" si="250"/>
        <v>2.2620208313279347E+25</v>
      </c>
      <c r="P490" s="3">
        <f t="shared" si="253"/>
        <v>1.2157665459056932E+24</v>
      </c>
      <c r="Q490">
        <f t="shared" si="231"/>
        <v>1.8236498188585403E+25</v>
      </c>
      <c r="AD490" s="50">
        <f>$M$2*(((1+'Main Backend Calculation'!$M$4)^('Main Backend Calculation'!AH490)-1)/'Main Backend Calculation'!$M$4)*(1+$M$4)</f>
        <v>40632910483.384285</v>
      </c>
      <c r="AF490">
        <f t="shared" si="254"/>
        <v>4.9836762247044169E+25</v>
      </c>
      <c r="AH490">
        <f t="shared" si="232"/>
        <v>489</v>
      </c>
      <c r="AI490" s="60">
        <f t="shared" si="229"/>
        <v>4.9836762247044212E+25</v>
      </c>
      <c r="AM490" s="36" t="str">
        <f>IF('SIP CALCULATOR'!$E$6&gt;'Main Backend Calculation'!AM489,AM489+1,"")</f>
        <v/>
      </c>
      <c r="AN490" t="str">
        <f t="shared" si="236"/>
        <v/>
      </c>
      <c r="AO490" s="49" t="str">
        <f t="shared" si="233"/>
        <v/>
      </c>
      <c r="AP490" s="49" t="str">
        <f t="shared" si="234"/>
        <v/>
      </c>
      <c r="AQ490" s="66" t="str">
        <f>IF(AM490="","",('SIP CALCULATOR'!$E$7/12)*100)</f>
        <v/>
      </c>
      <c r="AR490" s="62" t="str">
        <f>IF(AM490="","",ROUND(IF(((AM490-1)/12)=0,'SIP CALCULATOR'!$E$4,IF(INT(((AM490-1)/12))-((AM490-1)/12)=0,AR489+('SIP CALCULATOR'!$E$5/100)*AR489,AR489)),2))</f>
        <v/>
      </c>
      <c r="AS490" t="e">
        <f t="shared" si="235"/>
        <v>#VALUE!</v>
      </c>
      <c r="AY490">
        <f t="shared" si="241"/>
        <v>483</v>
      </c>
      <c r="AZ490">
        <f t="shared" si="242"/>
        <v>0</v>
      </c>
      <c r="BA490">
        <f t="shared" si="224"/>
        <v>483</v>
      </c>
      <c r="BB490" s="110">
        <f t="shared" si="248"/>
        <v>-79295140362.211533</v>
      </c>
      <c r="BC490">
        <f>$BB$8*'SIP CALCULATOR'!$E$48/100</f>
        <v>13148944.405985834</v>
      </c>
      <c r="BD490" s="110">
        <f t="shared" si="249"/>
        <v>-660902410.88847935</v>
      </c>
      <c r="BF490" s="110">
        <f t="shared" si="244"/>
        <v>-73727826106.131393</v>
      </c>
      <c r="BG490" t="str">
        <f t="shared" si="245"/>
        <v>-</v>
      </c>
      <c r="BI490" t="str">
        <f t="shared" si="243"/>
        <v>-</v>
      </c>
      <c r="BL490">
        <f t="shared" si="255"/>
        <v>487</v>
      </c>
      <c r="BM490" s="110">
        <f t="shared" si="238"/>
        <v>3541242110.1031561</v>
      </c>
      <c r="BO490">
        <f>('SIP CALCULATOR'!$D$32/12)/100</f>
        <v>5.0000000000000001E-3</v>
      </c>
      <c r="BP490">
        <f t="shared" si="239"/>
        <v>86229245.381011873</v>
      </c>
      <c r="BQ490" s="110">
        <f t="shared" si="240"/>
        <v>3627471355.4841681</v>
      </c>
    </row>
    <row r="491" spans="12:69" x14ac:dyDescent="0.3">
      <c r="L491">
        <v>660</v>
      </c>
      <c r="N491">
        <f t="shared" si="230"/>
        <v>490</v>
      </c>
      <c r="O491" s="48">
        <f t="shared" si="250"/>
        <v>2.4251423109317415E+25</v>
      </c>
      <c r="P491" s="3">
        <f t="shared" si="253"/>
        <v>1.2157665459056932E+24</v>
      </c>
      <c r="Q491">
        <f t="shared" si="231"/>
        <v>1.9452264734491095E+25</v>
      </c>
      <c r="AD491" s="50">
        <f>$M$2*(((1+'Main Backend Calculation'!$M$4)^('Main Backend Calculation'!AH491)-1)/'Main Backend Calculation'!$M$4)*(1+$M$4)</f>
        <v>41379286241.288017</v>
      </c>
      <c r="AF491">
        <f t="shared" si="254"/>
        <v>4.9836762247044169E+25</v>
      </c>
      <c r="AH491">
        <f t="shared" si="232"/>
        <v>490</v>
      </c>
      <c r="AI491" s="60">
        <f t="shared" si="229"/>
        <v>4.9836762247044212E+25</v>
      </c>
      <c r="AM491" s="36" t="str">
        <f>IF('SIP CALCULATOR'!$E$6&gt;'Main Backend Calculation'!AM490,AM490+1,"")</f>
        <v/>
      </c>
      <c r="AN491" t="str">
        <f t="shared" si="236"/>
        <v/>
      </c>
      <c r="AO491" s="49" t="str">
        <f t="shared" si="233"/>
        <v/>
      </c>
      <c r="AP491" s="49" t="str">
        <f t="shared" si="234"/>
        <v/>
      </c>
      <c r="AQ491" s="66" t="str">
        <f>IF(AM491="","",('SIP CALCULATOR'!$E$7/12)*100)</f>
        <v/>
      </c>
      <c r="AR491" s="62" t="str">
        <f>IF(AM491="","",ROUND(IF(((AM491-1)/12)=0,'SIP CALCULATOR'!$E$4,IF(INT(((AM491-1)/12))-((AM491-1)/12)=0,AR490+('SIP CALCULATOR'!$E$5/100)*AR490,AR490)),2))</f>
        <v/>
      </c>
      <c r="AS491" t="e">
        <f t="shared" si="235"/>
        <v>#VALUE!</v>
      </c>
      <c r="AY491">
        <f t="shared" si="241"/>
        <v>484</v>
      </c>
      <c r="AZ491">
        <f t="shared" si="242"/>
        <v>0</v>
      </c>
      <c r="BA491">
        <f t="shared" si="224"/>
        <v>484</v>
      </c>
      <c r="BB491" s="110">
        <f t="shared" si="248"/>
        <v>-79969191717.505997</v>
      </c>
      <c r="BC491">
        <f>$BB$8*'SIP CALCULATOR'!$E$48/100</f>
        <v>13148944.405985834</v>
      </c>
      <c r="BD491" s="110">
        <f t="shared" si="249"/>
        <v>-666519505.51593328</v>
      </c>
      <c r="BF491" s="110">
        <f t="shared" si="244"/>
        <v>-74394345611.647324</v>
      </c>
      <c r="BG491" t="str">
        <f t="shared" si="245"/>
        <v>-</v>
      </c>
      <c r="BI491" t="str">
        <f t="shared" si="243"/>
        <v>-</v>
      </c>
      <c r="BL491">
        <f t="shared" si="255"/>
        <v>488</v>
      </c>
      <c r="BM491" s="110">
        <f t="shared" si="238"/>
        <v>3627471355.4841681</v>
      </c>
      <c r="BO491">
        <f>('SIP CALCULATOR'!$D$32/12)/100</f>
        <v>5.0000000000000001E-3</v>
      </c>
      <c r="BP491">
        <f t="shared" si="239"/>
        <v>88510301.073813707</v>
      </c>
      <c r="BQ491" s="110">
        <f t="shared" si="240"/>
        <v>3715981656.557982</v>
      </c>
    </row>
    <row r="492" spans="12:69" x14ac:dyDescent="0.3">
      <c r="L492">
        <v>672</v>
      </c>
      <c r="N492">
        <f t="shared" si="230"/>
        <v>491</v>
      </c>
      <c r="O492" s="48">
        <f t="shared" si="250"/>
        <v>2.5912597193228452E+25</v>
      </c>
      <c r="P492" s="3">
        <f t="shared" si="253"/>
        <v>1.2157665459056932E+24</v>
      </c>
      <c r="Q492">
        <f t="shared" si="231"/>
        <v>2.0668031280396786E+25</v>
      </c>
      <c r="AD492" s="50">
        <f>$M$2*(((1+'Main Backend Calculation'!$M$4)^('Main Backend Calculation'!AH492)-1)/'Main Backend Calculation'!$M$4)*(1+$M$4)</f>
        <v>42139370117.979492</v>
      </c>
      <c r="AF492">
        <f t="shared" si="254"/>
        <v>4.9836762247044169E+25</v>
      </c>
      <c r="AH492">
        <f t="shared" si="232"/>
        <v>491</v>
      </c>
      <c r="AI492" s="60">
        <f t="shared" si="229"/>
        <v>4.9836762247044212E+25</v>
      </c>
      <c r="AM492" s="36" t="str">
        <f>IF('SIP CALCULATOR'!$E$6&gt;'Main Backend Calculation'!AM491,AM491+1,"")</f>
        <v/>
      </c>
      <c r="AN492" t="str">
        <f t="shared" si="236"/>
        <v/>
      </c>
      <c r="AO492" s="49" t="str">
        <f t="shared" si="233"/>
        <v/>
      </c>
      <c r="AP492" s="49" t="str">
        <f t="shared" si="234"/>
        <v/>
      </c>
      <c r="AQ492" s="66" t="str">
        <f>IF(AM492="","",('SIP CALCULATOR'!$E$7/12)*100)</f>
        <v/>
      </c>
      <c r="AR492" s="62" t="str">
        <f>IF(AM492="","",ROUND(IF(((AM492-1)/12)=0,'SIP CALCULATOR'!$E$4,IF(INT(((AM492-1)/12))-((AM492-1)/12)=0,AR491+('SIP CALCULATOR'!$E$5/100)*AR491,AR491)),2))</f>
        <v/>
      </c>
      <c r="AS492" t="e">
        <f t="shared" si="235"/>
        <v>#VALUE!</v>
      </c>
      <c r="AY492">
        <f t="shared" si="241"/>
        <v>485</v>
      </c>
      <c r="AZ492">
        <f t="shared" si="242"/>
        <v>0</v>
      </c>
      <c r="BA492">
        <f t="shared" si="224"/>
        <v>485</v>
      </c>
      <c r="BB492" s="110">
        <f t="shared" si="248"/>
        <v>-80648860167.427917</v>
      </c>
      <c r="BC492">
        <f>$BB$8*'SIP CALCULATOR'!$E$48/100</f>
        <v>13148944.405985834</v>
      </c>
      <c r="BD492" s="110">
        <f t="shared" si="249"/>
        <v>-672183409.26528263</v>
      </c>
      <c r="BF492" s="110">
        <f t="shared" si="244"/>
        <v>-75066529020.912613</v>
      </c>
      <c r="BG492" t="str">
        <f t="shared" si="245"/>
        <v>-</v>
      </c>
      <c r="BI492" t="str">
        <f t="shared" si="243"/>
        <v>-</v>
      </c>
      <c r="BL492">
        <f t="shared" si="255"/>
        <v>489</v>
      </c>
      <c r="BM492" s="110">
        <f t="shared" si="238"/>
        <v>3715981656.557982</v>
      </c>
      <c r="BO492">
        <f>('SIP CALCULATOR'!$D$32/12)/100</f>
        <v>5.0000000000000001E-3</v>
      </c>
      <c r="BP492">
        <f t="shared" si="239"/>
        <v>90855751.50284268</v>
      </c>
      <c r="BQ492" s="110">
        <f t="shared" si="240"/>
        <v>3806837408.0608249</v>
      </c>
    </row>
    <row r="493" spans="12:69" x14ac:dyDescent="0.3">
      <c r="L493">
        <v>684</v>
      </c>
      <c r="N493">
        <f t="shared" si="230"/>
        <v>492</v>
      </c>
      <c r="O493" s="48">
        <f t="shared" si="250"/>
        <v>2.7604280804583627E+25</v>
      </c>
      <c r="P493" s="3">
        <f t="shared" si="253"/>
        <v>1.2157665459056932E+24</v>
      </c>
      <c r="Q493">
        <f t="shared" si="231"/>
        <v>2.1883797826302478E+25</v>
      </c>
      <c r="AD493" s="50">
        <f>$M$2*(((1+'Main Backend Calculation'!$M$4)^('Main Backend Calculation'!AH493)-1)/'Main Backend Calculation'!$M$4)*(1+$M$4)</f>
        <v>42913413880.104042</v>
      </c>
      <c r="AF493">
        <f t="shared" si="254"/>
        <v>4.9836762247044169E+25</v>
      </c>
      <c r="AH493">
        <f t="shared" si="232"/>
        <v>492</v>
      </c>
      <c r="AI493" s="60">
        <f t="shared" si="229"/>
        <v>4.9836762247044212E+25</v>
      </c>
      <c r="AM493" s="36" t="str">
        <f>IF('SIP CALCULATOR'!$E$6&gt;'Main Backend Calculation'!AM492,AM492+1,"")</f>
        <v/>
      </c>
      <c r="AN493" t="str">
        <f t="shared" si="236"/>
        <v/>
      </c>
      <c r="AO493" s="49" t="str">
        <f t="shared" si="233"/>
        <v/>
      </c>
      <c r="AP493" s="49" t="str">
        <f t="shared" si="234"/>
        <v/>
      </c>
      <c r="AQ493" s="66" t="str">
        <f>IF(AM493="","",('SIP CALCULATOR'!$E$7/12)*100)</f>
        <v/>
      </c>
      <c r="AR493" s="62" t="str">
        <f>IF(AM493="","",ROUND(IF(((AM493-1)/12)=0,'SIP CALCULATOR'!$E$4,IF(INT(((AM493-1)/12))-((AM493-1)/12)=0,AR492+('SIP CALCULATOR'!$E$5/100)*AR492,AR492)),2))</f>
        <v/>
      </c>
      <c r="AS493" t="e">
        <f t="shared" si="235"/>
        <v>#VALUE!</v>
      </c>
      <c r="AY493">
        <f t="shared" si="241"/>
        <v>486</v>
      </c>
      <c r="AZ493">
        <f t="shared" si="242"/>
        <v>0</v>
      </c>
      <c r="BA493">
        <f t="shared" si="224"/>
        <v>486</v>
      </c>
      <c r="BB493" s="110">
        <f t="shared" si="248"/>
        <v>-81334192521.099197</v>
      </c>
      <c r="BC493">
        <f>$BB$8*'SIP CALCULATOR'!$E$48/100</f>
        <v>13148944.405985834</v>
      </c>
      <c r="BD493" s="110">
        <f t="shared" si="249"/>
        <v>-677894512.21254325</v>
      </c>
      <c r="BF493" s="110">
        <f t="shared" si="244"/>
        <v>-75744423533.125153</v>
      </c>
      <c r="BG493" t="str">
        <f t="shared" si="245"/>
        <v>-</v>
      </c>
      <c r="BI493" t="str">
        <f t="shared" si="243"/>
        <v>-</v>
      </c>
      <c r="BL493">
        <f t="shared" si="255"/>
        <v>490</v>
      </c>
      <c r="BM493" s="110">
        <f t="shared" si="238"/>
        <v>3806837408.0608249</v>
      </c>
      <c r="BO493">
        <f>('SIP CALCULATOR'!$D$32/12)/100</f>
        <v>5.0000000000000001E-3</v>
      </c>
      <c r="BP493">
        <f t="shared" si="239"/>
        <v>93267516.497490212</v>
      </c>
      <c r="BQ493" s="110">
        <f t="shared" si="240"/>
        <v>3900104924.5583153</v>
      </c>
    </row>
    <row r="494" spans="12:69" x14ac:dyDescent="0.3">
      <c r="L494">
        <v>696</v>
      </c>
      <c r="N494">
        <f t="shared" si="230"/>
        <v>493</v>
      </c>
      <c r="O494" s="48">
        <f t="shared" si="250"/>
        <v>3.175856738059935E+25</v>
      </c>
      <c r="P494" s="3">
        <f>$P$493+($P$493*$M$5)</f>
        <v>3.6472996377170795E+24</v>
      </c>
      <c r="Q494">
        <f t="shared" si="231"/>
        <v>2.5531097464019557E+25</v>
      </c>
      <c r="AD494" s="50">
        <f>$M$2*(((1+'Main Backend Calculation'!$M$4)^('Main Backend Calculation'!AH494)-1)/'Main Backend Calculation'!$M$4)*(1+$M$4)</f>
        <v>43701673918.314407</v>
      </c>
      <c r="AF494">
        <f>$AK$43*(((1+$M$4)^($AH$43)-1)/$AC$3)*(1+$AC$3)</f>
        <v>1.5473242026850527E+26</v>
      </c>
      <c r="AH494">
        <f t="shared" si="232"/>
        <v>493</v>
      </c>
      <c r="AI494" s="60">
        <f t="shared" si="229"/>
        <v>1.5473242026850532E+26</v>
      </c>
      <c r="AM494" s="36" t="str">
        <f>IF('SIP CALCULATOR'!$E$6&gt;'Main Backend Calculation'!AM493,AM493+1,"")</f>
        <v/>
      </c>
      <c r="AN494" t="str">
        <f t="shared" si="236"/>
        <v/>
      </c>
      <c r="AO494" s="49" t="str">
        <f t="shared" si="233"/>
        <v/>
      </c>
      <c r="AP494" s="49" t="str">
        <f t="shared" si="234"/>
        <v/>
      </c>
      <c r="AQ494" s="66" t="str">
        <f>IF(AM494="","",('SIP CALCULATOR'!$E$7/12)*100)</f>
        <v/>
      </c>
      <c r="AR494" s="62" t="str">
        <f>IF(AM494="","",ROUND(IF(((AM494-1)/12)=0,'SIP CALCULATOR'!$E$4,IF(INT(((AM494-1)/12))-((AM494-1)/12)=0,AR493+('SIP CALCULATOR'!$E$5/100)*AR493,AR493)),2))</f>
        <v/>
      </c>
      <c r="AS494" t="e">
        <f t="shared" si="235"/>
        <v>#VALUE!</v>
      </c>
      <c r="AY494">
        <f t="shared" si="241"/>
        <v>487</v>
      </c>
      <c r="AZ494">
        <f t="shared" si="242"/>
        <v>0</v>
      </c>
      <c r="BA494">
        <f t="shared" si="224"/>
        <v>487</v>
      </c>
      <c r="BB494" s="110">
        <f t="shared" si="248"/>
        <v>-82025235977.717728</v>
      </c>
      <c r="BC494">
        <f>$BB$8*'SIP CALCULATOR'!$E$48/100</f>
        <v>13148944.405985834</v>
      </c>
      <c r="BD494" s="110">
        <f t="shared" si="249"/>
        <v>-683653207.68436432</v>
      </c>
      <c r="BF494" s="110">
        <f t="shared" si="244"/>
        <v>-76428076740.809509</v>
      </c>
      <c r="BG494" t="str">
        <f t="shared" si="245"/>
        <v>-</v>
      </c>
      <c r="BI494" t="str">
        <f t="shared" si="243"/>
        <v>-</v>
      </c>
      <c r="BL494">
        <f t="shared" si="255"/>
        <v>491</v>
      </c>
      <c r="BM494" s="110">
        <f t="shared" si="238"/>
        <v>3900104924.5583153</v>
      </c>
      <c r="BO494">
        <f>('SIP CALCULATOR'!$D$32/12)/100</f>
        <v>5.0000000000000001E-3</v>
      </c>
      <c r="BP494">
        <f t="shared" si="239"/>
        <v>95747575.897906646</v>
      </c>
      <c r="BQ494" s="110">
        <f t="shared" si="240"/>
        <v>3995852500.4562221</v>
      </c>
    </row>
    <row r="495" spans="12:69" x14ac:dyDescent="0.3">
      <c r="L495">
        <v>708</v>
      </c>
      <c r="N495">
        <f t="shared" si="230"/>
        <v>494</v>
      </c>
      <c r="O495" s="48">
        <f t="shared" si="250"/>
        <v>3.5989152594746578E+25</v>
      </c>
      <c r="P495" s="3">
        <f t="shared" ref="P495:P505" si="256">$P$493+($P$493*$M$5)</f>
        <v>3.6472996377170795E+24</v>
      </c>
      <c r="Q495">
        <f t="shared" si="231"/>
        <v>2.9178397101736636E+25</v>
      </c>
      <c r="AD495" s="50">
        <f>$M$2*(((1+'Main Backend Calculation'!$M$4)^('Main Backend Calculation'!AH495)-1)/'Main Backend Calculation'!$M$4)*(1+$M$4)</f>
        <v>44504411332.196503</v>
      </c>
      <c r="AF495">
        <f t="shared" ref="AF495:AF505" si="257">$AK$43*(((1+$M$4)^($AH$43)-1)/$AC$3)*(1+$AC$3)</f>
        <v>1.5473242026850527E+26</v>
      </c>
      <c r="AH495">
        <f t="shared" si="232"/>
        <v>494</v>
      </c>
      <c r="AI495" s="60">
        <f t="shared" si="229"/>
        <v>1.5473242026850532E+26</v>
      </c>
      <c r="AM495" s="36" t="str">
        <f>IF('SIP CALCULATOR'!$E$6&gt;'Main Backend Calculation'!AM494,AM494+1,"")</f>
        <v/>
      </c>
      <c r="AN495" t="str">
        <f t="shared" si="236"/>
        <v/>
      </c>
      <c r="AO495" s="49" t="str">
        <f t="shared" si="233"/>
        <v/>
      </c>
      <c r="AP495" s="49" t="str">
        <f t="shared" si="234"/>
        <v/>
      </c>
      <c r="AQ495" s="66" t="str">
        <f>IF(AM495="","",('SIP CALCULATOR'!$E$7/12)*100)</f>
        <v/>
      </c>
      <c r="AR495" s="62" t="str">
        <f>IF(AM495="","",ROUND(IF(((AM495-1)/12)=0,'SIP CALCULATOR'!$E$4,IF(INT(((AM495-1)/12))-((AM495-1)/12)=0,AR494+('SIP CALCULATOR'!$E$5/100)*AR494,AR494)),2))</f>
        <v/>
      </c>
      <c r="AS495" t="e">
        <f t="shared" si="235"/>
        <v>#VALUE!</v>
      </c>
      <c r="AY495">
        <f t="shared" si="241"/>
        <v>488</v>
      </c>
      <c r="AZ495">
        <f t="shared" si="242"/>
        <v>0</v>
      </c>
      <c r="BA495">
        <f t="shared" si="224"/>
        <v>488</v>
      </c>
      <c r="BB495" s="110">
        <f t="shared" si="248"/>
        <v>-82722038129.808075</v>
      </c>
      <c r="BC495">
        <f>$BB$8*'SIP CALCULATOR'!$E$48/100</f>
        <v>13148944.405985834</v>
      </c>
      <c r="BD495" s="110">
        <f t="shared" si="249"/>
        <v>-689459892.28511715</v>
      </c>
      <c r="BF495" s="110">
        <f t="shared" si="244"/>
        <v>-77117536633.09462</v>
      </c>
      <c r="BG495" t="str">
        <f t="shared" si="245"/>
        <v>-</v>
      </c>
      <c r="BI495" t="str">
        <f t="shared" si="243"/>
        <v>-</v>
      </c>
      <c r="BL495">
        <f t="shared" si="255"/>
        <v>492</v>
      </c>
      <c r="BM495" s="110">
        <f t="shared" si="238"/>
        <v>3995852500.4562221</v>
      </c>
      <c r="BO495">
        <f>('SIP CALCULATOR'!$D$32/12)/100</f>
        <v>5.0000000000000001E-3</v>
      </c>
      <c r="BP495">
        <f t="shared" si="239"/>
        <v>98297971.511223063</v>
      </c>
      <c r="BQ495" s="110">
        <f t="shared" si="240"/>
        <v>4094150471.9674449</v>
      </c>
    </row>
    <row r="496" spans="12:69" x14ac:dyDescent="0.3">
      <c r="L496">
        <v>720</v>
      </c>
      <c r="N496">
        <f t="shared" si="230"/>
        <v>495</v>
      </c>
      <c r="O496" s="48">
        <f t="shared" si="250"/>
        <v>4.0297437766379236E+25</v>
      </c>
      <c r="P496" s="3">
        <f t="shared" si="256"/>
        <v>3.6472996377170795E+24</v>
      </c>
      <c r="Q496">
        <f t="shared" si="231"/>
        <v>3.2825696739453715E+25</v>
      </c>
      <c r="AD496" s="50">
        <f>$M$2*(((1+'Main Backend Calculation'!$M$4)^('Main Backend Calculation'!AH496)-1)/'Main Backend Calculation'!$M$4)*(1+$M$4)</f>
        <v>45321892016.7547</v>
      </c>
      <c r="AF496">
        <f t="shared" si="257"/>
        <v>1.5473242026850527E+26</v>
      </c>
      <c r="AH496">
        <f t="shared" si="232"/>
        <v>495</v>
      </c>
      <c r="AI496" s="60">
        <f t="shared" si="229"/>
        <v>1.5473242026850532E+26</v>
      </c>
      <c r="AM496" s="36" t="str">
        <f>IF('SIP CALCULATOR'!$E$6&gt;'Main Backend Calculation'!AM495,AM495+1,"")</f>
        <v/>
      </c>
      <c r="AN496" t="str">
        <f t="shared" si="236"/>
        <v/>
      </c>
      <c r="AO496" s="49" t="str">
        <f t="shared" si="233"/>
        <v/>
      </c>
      <c r="AP496" s="49" t="str">
        <f t="shared" si="234"/>
        <v/>
      </c>
      <c r="AQ496" s="66" t="str">
        <f>IF(AM496="","",('SIP CALCULATOR'!$E$7/12)*100)</f>
        <v/>
      </c>
      <c r="AR496" s="62" t="str">
        <f>IF(AM496="","",ROUND(IF(((AM496-1)/12)=0,'SIP CALCULATOR'!$E$4,IF(INT(((AM496-1)/12))-((AM496-1)/12)=0,AR495+('SIP CALCULATOR'!$E$5/100)*AR495,AR495)),2))</f>
        <v/>
      </c>
      <c r="AS496" t="e">
        <f t="shared" si="235"/>
        <v>#VALUE!</v>
      </c>
      <c r="AY496">
        <f t="shared" si="241"/>
        <v>489</v>
      </c>
      <c r="AZ496">
        <f t="shared" si="242"/>
        <v>0</v>
      </c>
      <c r="BA496">
        <f t="shared" si="224"/>
        <v>489</v>
      </c>
      <c r="BB496" s="110">
        <f t="shared" si="248"/>
        <v>-83424646966.499176</v>
      </c>
      <c r="BC496">
        <f>$BB$8*'SIP CALCULATOR'!$E$48/100</f>
        <v>13148944.405985834</v>
      </c>
      <c r="BD496" s="110">
        <f t="shared" si="249"/>
        <v>-695314965.92420971</v>
      </c>
      <c r="BF496" s="110">
        <f t="shared" si="244"/>
        <v>-77812851599.018829</v>
      </c>
      <c r="BG496" t="str">
        <f t="shared" si="245"/>
        <v>-</v>
      </c>
      <c r="BI496" t="str">
        <f t="shared" si="243"/>
        <v>-</v>
      </c>
      <c r="BL496">
        <f t="shared" si="255"/>
        <v>493</v>
      </c>
      <c r="BM496" s="110">
        <f t="shared" si="238"/>
        <v>4094150471.9674449</v>
      </c>
      <c r="BO496">
        <f>('SIP CALCULATOR'!$D$32/12)/100</f>
        <v>5.0000000000000001E-3</v>
      </c>
      <c r="BP496">
        <f t="shared" si="239"/>
        <v>100920809.13399753</v>
      </c>
      <c r="BQ496" s="110">
        <f t="shared" si="240"/>
        <v>4195071281.1014423</v>
      </c>
    </row>
    <row r="497" spans="12:69" x14ac:dyDescent="0.3">
      <c r="N497">
        <f t="shared" si="230"/>
        <v>496</v>
      </c>
      <c r="O497" s="48">
        <f t="shared" si="250"/>
        <v>4.4684849951823497E+25</v>
      </c>
      <c r="P497" s="3">
        <f t="shared" si="256"/>
        <v>3.6472996377170795E+24</v>
      </c>
      <c r="Q497">
        <f t="shared" si="231"/>
        <v>3.6472996377170794E+25</v>
      </c>
      <c r="AD497" s="50">
        <f>$M$2*(((1+'Main Backend Calculation'!$M$4)^('Main Backend Calculation'!AH497)-1)/'Main Backend Calculation'!$M$4)*(1+$M$4)</f>
        <v>46154386750.485817</v>
      </c>
      <c r="AF497">
        <f t="shared" si="257"/>
        <v>1.5473242026850527E+26</v>
      </c>
      <c r="AH497">
        <f t="shared" si="232"/>
        <v>496</v>
      </c>
      <c r="AI497" s="60">
        <f t="shared" si="229"/>
        <v>1.5473242026850532E+26</v>
      </c>
      <c r="AM497" s="36" t="str">
        <f>IF('SIP CALCULATOR'!$E$6&gt;'Main Backend Calculation'!AM496,AM496+1,"")</f>
        <v/>
      </c>
      <c r="AN497" t="str">
        <f t="shared" si="236"/>
        <v/>
      </c>
      <c r="AO497" s="49" t="str">
        <f t="shared" si="233"/>
        <v/>
      </c>
      <c r="AP497" s="49" t="str">
        <f t="shared" si="234"/>
        <v/>
      </c>
      <c r="AQ497" s="66" t="str">
        <f>IF(AM497="","",('SIP CALCULATOR'!$E$7/12)*100)</f>
        <v/>
      </c>
      <c r="AR497" s="62" t="str">
        <f>IF(AM497="","",ROUND(IF(((AM497-1)/12)=0,'SIP CALCULATOR'!$E$4,IF(INT(((AM497-1)/12))-((AM497-1)/12)=0,AR496+('SIP CALCULATOR'!$E$5/100)*AR496,AR496)),2))</f>
        <v/>
      </c>
      <c r="AS497" t="e">
        <f t="shared" si="235"/>
        <v>#VALUE!</v>
      </c>
      <c r="AY497">
        <f t="shared" si="241"/>
        <v>490</v>
      </c>
      <c r="AZ497">
        <f t="shared" si="242"/>
        <v>0</v>
      </c>
      <c r="BA497">
        <f t="shared" ref="BA497:BA560" si="258">BA496+1</f>
        <v>490</v>
      </c>
      <c r="BB497" s="110">
        <f t="shared" si="248"/>
        <v>-84133110876.829376</v>
      </c>
      <c r="BC497">
        <f>$BB$8*'SIP CALCULATOR'!$E$48/100</f>
        <v>13148944.405985834</v>
      </c>
      <c r="BD497" s="110">
        <f t="shared" si="249"/>
        <v>-701218831.84362805</v>
      </c>
      <c r="BF497" s="110">
        <f t="shared" si="244"/>
        <v>-78514070430.862457</v>
      </c>
      <c r="BG497" t="str">
        <f t="shared" si="245"/>
        <v>-</v>
      </c>
      <c r="BI497" t="str">
        <f t="shared" si="243"/>
        <v>-</v>
      </c>
      <c r="BL497">
        <f t="shared" si="255"/>
        <v>494</v>
      </c>
      <c r="BM497" s="110">
        <f t="shared" si="238"/>
        <v>4195071281.1014423</v>
      </c>
      <c r="BO497">
        <f>('SIP CALCULATOR'!$D$32/12)/100</f>
        <v>5.0000000000000001E-3</v>
      </c>
      <c r="BP497">
        <f t="shared" si="239"/>
        <v>103618260.64320563</v>
      </c>
      <c r="BQ497" s="110">
        <f t="shared" si="240"/>
        <v>4298689541.744648</v>
      </c>
    </row>
    <row r="498" spans="12:69" x14ac:dyDescent="0.3">
      <c r="N498">
        <f t="shared" si="230"/>
        <v>497</v>
      </c>
      <c r="O498" s="48">
        <f t="shared" si="250"/>
        <v>4.9152842417069257E+25</v>
      </c>
      <c r="P498" s="3">
        <f t="shared" si="256"/>
        <v>3.6472996377170795E+24</v>
      </c>
      <c r="Q498">
        <f t="shared" si="231"/>
        <v>4.0120296014887873E+25</v>
      </c>
      <c r="AD498" s="50">
        <f>$M$2*(((1+'Main Backend Calculation'!$M$4)^('Main Backend Calculation'!AH498)-1)/'Main Backend Calculation'!$M$4)*(1+$M$4)</f>
        <v>47002171285.070351</v>
      </c>
      <c r="AF498">
        <f t="shared" si="257"/>
        <v>1.5473242026850527E+26</v>
      </c>
      <c r="AH498">
        <f t="shared" si="232"/>
        <v>497</v>
      </c>
      <c r="AI498" s="60">
        <f t="shared" si="229"/>
        <v>1.5473242026850532E+26</v>
      </c>
      <c r="AM498" s="36" t="str">
        <f>IF('SIP CALCULATOR'!$E$6&gt;'Main Backend Calculation'!AM497,AM497+1,"")</f>
        <v/>
      </c>
      <c r="AN498" t="str">
        <f t="shared" si="236"/>
        <v/>
      </c>
      <c r="AO498" s="49" t="str">
        <f t="shared" si="233"/>
        <v/>
      </c>
      <c r="AP498" s="49" t="str">
        <f t="shared" si="234"/>
        <v/>
      </c>
      <c r="AQ498" s="66" t="str">
        <f>IF(AM498="","",('SIP CALCULATOR'!$E$7/12)*100)</f>
        <v/>
      </c>
      <c r="AR498" s="62" t="str">
        <f>IF(AM498="","",ROUND(IF(((AM498-1)/12)=0,'SIP CALCULATOR'!$E$4,IF(INT(((AM498-1)/12))-((AM498-1)/12)=0,AR497+('SIP CALCULATOR'!$E$5/100)*AR497,AR497)),2))</f>
        <v/>
      </c>
      <c r="AS498" t="e">
        <f t="shared" si="235"/>
        <v>#VALUE!</v>
      </c>
      <c r="AY498">
        <f t="shared" si="241"/>
        <v>491</v>
      </c>
      <c r="AZ498">
        <f t="shared" si="242"/>
        <v>0</v>
      </c>
      <c r="BA498">
        <f t="shared" si="258"/>
        <v>491</v>
      </c>
      <c r="BB498" s="110">
        <f t="shared" si="248"/>
        <v>-84847478653.078995</v>
      </c>
      <c r="BC498">
        <f>$BB$8*'SIP CALCULATOR'!$E$48/100</f>
        <v>13148944.405985834</v>
      </c>
      <c r="BD498" s="110">
        <f t="shared" si="249"/>
        <v>-707171896.64570832</v>
      </c>
      <c r="BF498" s="110">
        <f t="shared" si="244"/>
        <v>-79221242327.508163</v>
      </c>
      <c r="BG498" t="str">
        <f t="shared" si="245"/>
        <v>-</v>
      </c>
      <c r="BI498" t="str">
        <f t="shared" si="243"/>
        <v>-</v>
      </c>
      <c r="BL498">
        <f t="shared" si="255"/>
        <v>495</v>
      </c>
      <c r="BM498" s="110">
        <f t="shared" si="238"/>
        <v>4298689541.744648</v>
      </c>
      <c r="BO498">
        <f>('SIP CALCULATOR'!$D$32/12)/100</f>
        <v>5.0000000000000001E-3</v>
      </c>
      <c r="BP498">
        <f t="shared" si="239"/>
        <v>106392566.15818003</v>
      </c>
      <c r="BQ498" s="110">
        <f t="shared" si="240"/>
        <v>4405082107.9028282</v>
      </c>
    </row>
    <row r="499" spans="12:69" x14ac:dyDescent="0.3">
      <c r="N499">
        <f t="shared" si="230"/>
        <v>498</v>
      </c>
      <c r="O499" s="48">
        <f t="shared" si="250"/>
        <v>5.3702895119143222E+25</v>
      </c>
      <c r="P499" s="3">
        <f t="shared" si="256"/>
        <v>3.6472996377170795E+24</v>
      </c>
      <c r="Q499">
        <f t="shared" si="231"/>
        <v>4.3767595652604956E+25</v>
      </c>
      <c r="AD499" s="50">
        <f>$M$2*(((1+'Main Backend Calculation'!$M$4)^('Main Backend Calculation'!AH499)-1)/'Main Backend Calculation'!$M$4)*(1+$M$4)</f>
        <v>47865526436.711319</v>
      </c>
      <c r="AF499">
        <f t="shared" si="257"/>
        <v>1.5473242026850527E+26</v>
      </c>
      <c r="AH499">
        <f t="shared" si="232"/>
        <v>498</v>
      </c>
      <c r="AI499" s="60">
        <f t="shared" si="229"/>
        <v>1.5473242026850532E+26</v>
      </c>
      <c r="AM499" s="36" t="str">
        <f>IF('SIP CALCULATOR'!$E$6&gt;'Main Backend Calculation'!AM498,AM498+1,"")</f>
        <v/>
      </c>
      <c r="AN499" t="str">
        <f t="shared" si="236"/>
        <v/>
      </c>
      <c r="AO499" s="49" t="str">
        <f t="shared" si="233"/>
        <v/>
      </c>
      <c r="AP499" s="49" t="str">
        <f t="shared" si="234"/>
        <v/>
      </c>
      <c r="AQ499" s="66" t="str">
        <f>IF(AM499="","",('SIP CALCULATOR'!$E$7/12)*100)</f>
        <v/>
      </c>
      <c r="AR499" s="62" t="str">
        <f>IF(AM499="","",ROUND(IF(((AM499-1)/12)=0,'SIP CALCULATOR'!$E$4,IF(INT(((AM499-1)/12))-((AM499-1)/12)=0,AR498+('SIP CALCULATOR'!$E$5/100)*AR498,AR498)),2))</f>
        <v/>
      </c>
      <c r="AS499" t="e">
        <f t="shared" si="235"/>
        <v>#VALUE!</v>
      </c>
      <c r="AY499">
        <f t="shared" si="241"/>
        <v>492</v>
      </c>
      <c r="AZ499">
        <f t="shared" si="242"/>
        <v>0</v>
      </c>
      <c r="BA499">
        <f t="shared" si="258"/>
        <v>492</v>
      </c>
      <c r="BB499" s="110">
        <f t="shared" si="248"/>
        <v>-85567799494.130692</v>
      </c>
      <c r="BC499">
        <f>$BB$8*'SIP CALCULATOR'!$E$48/100</f>
        <v>13148944.405985834</v>
      </c>
      <c r="BD499" s="110">
        <f t="shared" si="249"/>
        <v>-713174570.3211391</v>
      </c>
      <c r="BF499" s="110">
        <f t="shared" si="244"/>
        <v>-79934416897.8293</v>
      </c>
      <c r="BG499" t="str">
        <f t="shared" si="245"/>
        <v>-</v>
      </c>
      <c r="BI499" t="str">
        <f t="shared" si="243"/>
        <v>-</v>
      </c>
      <c r="BL499">
        <f t="shared" si="255"/>
        <v>496</v>
      </c>
      <c r="BM499" s="110">
        <f t="shared" si="238"/>
        <v>4405082107.9028282</v>
      </c>
      <c r="BO499">
        <f>('SIP CALCULATOR'!$D$32/12)/100</f>
        <v>5.0000000000000001E-3</v>
      </c>
      <c r="BP499">
        <f t="shared" si="239"/>
        <v>109246036.27599014</v>
      </c>
      <c r="BQ499" s="110">
        <f t="shared" si="240"/>
        <v>4514328144.1788187</v>
      </c>
    </row>
    <row r="500" spans="12:69" x14ac:dyDescent="0.3">
      <c r="N500">
        <f t="shared" si="230"/>
        <v>499</v>
      </c>
      <c r="O500" s="48">
        <f t="shared" si="250"/>
        <v>5.833651519632297E+25</v>
      </c>
      <c r="P500" s="3">
        <f t="shared" si="256"/>
        <v>3.6472996377170795E+24</v>
      </c>
      <c r="Q500">
        <f t="shared" si="231"/>
        <v>4.7414895290322039E+25</v>
      </c>
      <c r="AD500" s="50">
        <f>$M$2*(((1+'Main Backend Calculation'!$M$4)^('Main Backend Calculation'!AH500)-1)/'Main Backend Calculation'!$M$4)*(1+$M$4)</f>
        <v>48744738179.150375</v>
      </c>
      <c r="AF500">
        <f t="shared" si="257"/>
        <v>1.5473242026850527E+26</v>
      </c>
      <c r="AH500">
        <f t="shared" si="232"/>
        <v>499</v>
      </c>
      <c r="AI500" s="60">
        <f t="shared" si="229"/>
        <v>1.5473242026850532E+26</v>
      </c>
      <c r="AM500" s="36" t="str">
        <f>IF('SIP CALCULATOR'!$E$6&gt;'Main Backend Calculation'!AM499,AM499+1,"")</f>
        <v/>
      </c>
      <c r="AN500" t="str">
        <f t="shared" si="236"/>
        <v/>
      </c>
      <c r="AO500" s="49" t="str">
        <f t="shared" si="233"/>
        <v/>
      </c>
      <c r="AP500" s="49" t="str">
        <f t="shared" si="234"/>
        <v/>
      </c>
      <c r="AQ500" s="66" t="str">
        <f>IF(AM500="","",('SIP CALCULATOR'!$E$7/12)*100)</f>
        <v/>
      </c>
      <c r="AR500" s="62" t="str">
        <f>IF(AM500="","",ROUND(IF(((AM500-1)/12)=0,'SIP CALCULATOR'!$E$4,IF(INT(((AM500-1)/12))-((AM500-1)/12)=0,AR499+('SIP CALCULATOR'!$E$5/100)*AR499,AR499)),2))</f>
        <v/>
      </c>
      <c r="AS500" t="e">
        <f t="shared" si="235"/>
        <v>#VALUE!</v>
      </c>
      <c r="AY500">
        <f t="shared" si="241"/>
        <v>493</v>
      </c>
      <c r="AZ500">
        <f t="shared" si="242"/>
        <v>0</v>
      </c>
      <c r="BA500">
        <f t="shared" si="258"/>
        <v>493</v>
      </c>
      <c r="BB500" s="110">
        <f t="shared" si="248"/>
        <v>-86294123008.857819</v>
      </c>
      <c r="BC500">
        <f>$BB$8*'SIP CALCULATOR'!$E$48/100</f>
        <v>13148944.405985834</v>
      </c>
      <c r="BD500" s="110">
        <f t="shared" si="249"/>
        <v>-719227266.27719843</v>
      </c>
      <c r="BF500" s="110">
        <f t="shared" si="244"/>
        <v>-80653644164.106491</v>
      </c>
      <c r="BG500" t="str">
        <f t="shared" si="245"/>
        <v>-</v>
      </c>
      <c r="BI500" t="str">
        <f t="shared" si="243"/>
        <v>-</v>
      </c>
      <c r="BL500">
        <f t="shared" si="255"/>
        <v>497</v>
      </c>
      <c r="BM500" s="110">
        <f t="shared" si="238"/>
        <v>4514328144.1788187</v>
      </c>
      <c r="BO500">
        <f>('SIP CALCULATOR'!$D$32/12)/100</f>
        <v>5.0000000000000001E-3</v>
      </c>
      <c r="BP500">
        <f t="shared" si="239"/>
        <v>112181054.38284364</v>
      </c>
      <c r="BQ500" s="110">
        <f t="shared" si="240"/>
        <v>4626509198.5616627</v>
      </c>
    </row>
    <row r="501" spans="12:69" x14ac:dyDescent="0.3">
      <c r="N501">
        <f t="shared" si="230"/>
        <v>500</v>
      </c>
      <c r="O501" s="48">
        <f t="shared" si="250"/>
        <v>6.3055237467354421E+25</v>
      </c>
      <c r="P501" s="3">
        <f t="shared" si="256"/>
        <v>3.6472996377170795E+24</v>
      </c>
      <c r="Q501">
        <f t="shared" si="231"/>
        <v>5.1062194928039122E+25</v>
      </c>
      <c r="AD501" s="50">
        <f>$M$2*(((1+'Main Backend Calculation'!$M$4)^('Main Backend Calculation'!AH501)-1)/'Main Backend Calculation'!$M$4)*(1+$M$4)</f>
        <v>49640097738.392616</v>
      </c>
      <c r="AF501">
        <f t="shared" si="257"/>
        <v>1.5473242026850527E+26</v>
      </c>
      <c r="AH501">
        <f t="shared" si="232"/>
        <v>500</v>
      </c>
      <c r="AI501" s="60">
        <f t="shared" si="229"/>
        <v>1.5473242026850532E+26</v>
      </c>
      <c r="AM501" s="36" t="str">
        <f>IF('SIP CALCULATOR'!$E$6&gt;'Main Backend Calculation'!AM500,AM500+1,"")</f>
        <v/>
      </c>
      <c r="AN501" t="str">
        <f t="shared" si="236"/>
        <v/>
      </c>
      <c r="AO501" s="49" t="str">
        <f t="shared" si="233"/>
        <v/>
      </c>
      <c r="AP501" s="49" t="str">
        <f t="shared" si="234"/>
        <v/>
      </c>
      <c r="AQ501" s="66" t="str">
        <f>IF(AM501="","",('SIP CALCULATOR'!$E$7/12)*100)</f>
        <v/>
      </c>
      <c r="AR501" s="62" t="str">
        <f>IF(AM501="","",ROUND(IF(((AM501-1)/12)=0,'SIP CALCULATOR'!$E$4,IF(INT(((AM501-1)/12))-((AM501-1)/12)=0,AR500+('SIP CALCULATOR'!$E$5/100)*AR500,AR500)),2))</f>
        <v/>
      </c>
      <c r="AS501" t="e">
        <f t="shared" si="235"/>
        <v>#VALUE!</v>
      </c>
      <c r="AY501">
        <f t="shared" si="241"/>
        <v>494</v>
      </c>
      <c r="AZ501">
        <f t="shared" si="242"/>
        <v>0</v>
      </c>
      <c r="BA501">
        <f t="shared" si="258"/>
        <v>494</v>
      </c>
      <c r="BB501" s="110">
        <f t="shared" si="248"/>
        <v>-87026499219.541</v>
      </c>
      <c r="BC501">
        <f>$BB$8*'SIP CALCULATOR'!$E$48/100</f>
        <v>13148944.405985834</v>
      </c>
      <c r="BD501" s="110">
        <f t="shared" si="249"/>
        <v>-725330401.366225</v>
      </c>
      <c r="BF501" s="110">
        <f t="shared" si="244"/>
        <v>-81378974565.472717</v>
      </c>
      <c r="BG501" t="str">
        <f t="shared" si="245"/>
        <v>-</v>
      </c>
      <c r="BI501" t="str">
        <f t="shared" si="243"/>
        <v>-</v>
      </c>
      <c r="BL501">
        <f t="shared" si="255"/>
        <v>498</v>
      </c>
      <c r="BM501" s="110">
        <f t="shared" si="238"/>
        <v>4626509198.5616627</v>
      </c>
      <c r="BO501">
        <f>('SIP CALCULATOR'!$D$32/12)/100</f>
        <v>5.0000000000000001E-3</v>
      </c>
      <c r="BP501">
        <f t="shared" si="239"/>
        <v>115200079.04418539</v>
      </c>
      <c r="BQ501" s="110">
        <f t="shared" si="240"/>
        <v>4741709277.6058483</v>
      </c>
    </row>
    <row r="502" spans="12:69" x14ac:dyDescent="0.3">
      <c r="N502">
        <f t="shared" si="230"/>
        <v>501</v>
      </c>
      <c r="O502" s="48">
        <f t="shared" si="250"/>
        <v>6.7860624939838054E+25</v>
      </c>
      <c r="P502" s="3">
        <f t="shared" si="256"/>
        <v>3.6472996377170795E+24</v>
      </c>
      <c r="Q502">
        <f t="shared" si="231"/>
        <v>5.4709494565756205E+25</v>
      </c>
      <c r="AD502" s="50">
        <f>$M$2*(((1+'Main Backend Calculation'!$M$4)^('Main Backend Calculation'!AH502)-1)/'Main Backend Calculation'!$M$4)*(1+$M$4)</f>
        <v>50551901689.170731</v>
      </c>
      <c r="AF502">
        <f t="shared" si="257"/>
        <v>1.5473242026850527E+26</v>
      </c>
      <c r="AH502">
        <f t="shared" si="232"/>
        <v>501</v>
      </c>
      <c r="AI502" s="60">
        <f t="shared" si="229"/>
        <v>1.5473242026850532E+26</v>
      </c>
      <c r="AM502" s="36" t="str">
        <f>IF('SIP CALCULATOR'!$E$6&gt;'Main Backend Calculation'!AM501,AM501+1,"")</f>
        <v/>
      </c>
      <c r="AN502" t="str">
        <f t="shared" si="236"/>
        <v/>
      </c>
      <c r="AO502" s="49" t="str">
        <f t="shared" si="233"/>
        <v/>
      </c>
      <c r="AP502" s="49" t="str">
        <f t="shared" si="234"/>
        <v/>
      </c>
      <c r="AQ502" s="66" t="str">
        <f>IF(AM502="","",('SIP CALCULATOR'!$E$7/12)*100)</f>
        <v/>
      </c>
      <c r="AR502" s="62" t="str">
        <f>IF(AM502="","",ROUND(IF(((AM502-1)/12)=0,'SIP CALCULATOR'!$E$4,IF(INT(((AM502-1)/12))-((AM502-1)/12)=0,AR501+('SIP CALCULATOR'!$E$5/100)*AR501,AR501)),2))</f>
        <v/>
      </c>
      <c r="AS502" t="e">
        <f t="shared" si="235"/>
        <v>#VALUE!</v>
      </c>
      <c r="AY502">
        <f t="shared" si="241"/>
        <v>495</v>
      </c>
      <c r="AZ502">
        <f t="shared" si="242"/>
        <v>0</v>
      </c>
      <c r="BA502">
        <f t="shared" si="258"/>
        <v>495</v>
      </c>
      <c r="BB502" s="110">
        <f t="shared" si="248"/>
        <v>-87764978565.313217</v>
      </c>
      <c r="BC502">
        <f>$BB$8*'SIP CALCULATOR'!$E$48/100</f>
        <v>13148944.405985834</v>
      </c>
      <c r="BD502" s="110">
        <f t="shared" si="249"/>
        <v>-731484395.91432679</v>
      </c>
      <c r="BF502" s="110">
        <f t="shared" si="244"/>
        <v>-82110458961.387039</v>
      </c>
      <c r="BG502" t="str">
        <f t="shared" si="245"/>
        <v>-</v>
      </c>
      <c r="BI502" t="str">
        <f t="shared" si="243"/>
        <v>-</v>
      </c>
      <c r="BL502">
        <f t="shared" si="255"/>
        <v>499</v>
      </c>
      <c r="BM502" s="110">
        <f t="shared" si="238"/>
        <v>4741709277.6058483</v>
      </c>
      <c r="BO502">
        <f>('SIP CALCULATOR'!$D$32/12)/100</f>
        <v>5.0000000000000001E-3</v>
      </c>
      <c r="BP502">
        <f t="shared" si="239"/>
        <v>118305646.47626592</v>
      </c>
      <c r="BQ502" s="110">
        <f t="shared" si="240"/>
        <v>4860014924.0821142</v>
      </c>
    </row>
    <row r="503" spans="12:69" x14ac:dyDescent="0.3">
      <c r="N503">
        <f t="shared" si="230"/>
        <v>502</v>
      </c>
      <c r="O503" s="48">
        <f t="shared" si="250"/>
        <v>7.275426932795227E+25</v>
      </c>
      <c r="P503" s="3">
        <f t="shared" si="256"/>
        <v>3.6472996377170795E+24</v>
      </c>
      <c r="Q503">
        <f t="shared" si="231"/>
        <v>5.8356794203473289E+25</v>
      </c>
      <c r="AD503" s="50">
        <f>$M$2*(((1+'Main Backend Calculation'!$M$4)^('Main Backend Calculation'!AH503)-1)/'Main Backend Calculation'!$M$4)*(1+$M$4)</f>
        <v>51480452053.181114</v>
      </c>
      <c r="AF503">
        <f t="shared" si="257"/>
        <v>1.5473242026850527E+26</v>
      </c>
      <c r="AH503">
        <f t="shared" si="232"/>
        <v>502</v>
      </c>
      <c r="AI503" s="60">
        <f t="shared" si="229"/>
        <v>1.5473242026850532E+26</v>
      </c>
      <c r="AM503" s="36" t="str">
        <f>IF('SIP CALCULATOR'!$E$6&gt;'Main Backend Calculation'!AM502,AM502+1,"")</f>
        <v/>
      </c>
      <c r="AN503" t="str">
        <f t="shared" si="236"/>
        <v/>
      </c>
      <c r="AO503" s="49" t="str">
        <f t="shared" si="233"/>
        <v/>
      </c>
      <c r="AP503" s="49" t="str">
        <f t="shared" si="234"/>
        <v/>
      </c>
      <c r="AQ503" s="66" t="str">
        <f>IF(AM503="","",('SIP CALCULATOR'!$E$7/12)*100)</f>
        <v/>
      </c>
      <c r="AR503" s="62" t="str">
        <f>IF(AM503="","",ROUND(IF(((AM503-1)/12)=0,'SIP CALCULATOR'!$E$4,IF(INT(((AM503-1)/12))-((AM503-1)/12)=0,AR502+('SIP CALCULATOR'!$E$5/100)*AR502,AR502)),2))</f>
        <v/>
      </c>
      <c r="AS503" t="e">
        <f t="shared" si="235"/>
        <v>#VALUE!</v>
      </c>
      <c r="AY503">
        <f t="shared" si="241"/>
        <v>496</v>
      </c>
      <c r="AZ503">
        <f t="shared" si="242"/>
        <v>0</v>
      </c>
      <c r="BA503">
        <f t="shared" si="258"/>
        <v>496</v>
      </c>
      <c r="BB503" s="110">
        <f t="shared" si="248"/>
        <v>-88509611905.63353</v>
      </c>
      <c r="BC503">
        <f>$BB$8*'SIP CALCULATOR'!$E$48/100</f>
        <v>13148944.405985834</v>
      </c>
      <c r="BD503" s="110">
        <f t="shared" si="249"/>
        <v>-737689673.75032949</v>
      </c>
      <c r="BF503" s="110">
        <f t="shared" si="244"/>
        <v>-82848148635.137375</v>
      </c>
      <c r="BG503" t="str">
        <f t="shared" si="245"/>
        <v>-</v>
      </c>
      <c r="BI503" t="str">
        <f t="shared" si="243"/>
        <v>-</v>
      </c>
      <c r="BL503">
        <f t="shared" si="255"/>
        <v>500</v>
      </c>
      <c r="BM503" s="110">
        <f t="shared" si="238"/>
        <v>4860014924.0821142</v>
      </c>
      <c r="BO503">
        <f>('SIP CALCULATOR'!$D$32/12)/100</f>
        <v>5.0000000000000001E-3</v>
      </c>
      <c r="BP503">
        <f t="shared" si="239"/>
        <v>121500373.10205287</v>
      </c>
      <c r="BQ503" s="110">
        <f t="shared" si="240"/>
        <v>4981515297.1841669</v>
      </c>
    </row>
    <row r="504" spans="12:69" x14ac:dyDescent="0.3">
      <c r="N504">
        <f t="shared" si="230"/>
        <v>503</v>
      </c>
      <c r="O504" s="48">
        <f t="shared" si="250"/>
        <v>7.773779157968539E+25</v>
      </c>
      <c r="P504" s="3">
        <f t="shared" si="256"/>
        <v>3.6472996377170795E+24</v>
      </c>
      <c r="Q504">
        <f t="shared" si="231"/>
        <v>6.2004093841190372E+25</v>
      </c>
      <c r="AD504" s="50">
        <f>$M$2*(((1+'Main Backend Calculation'!$M$4)^('Main Backend Calculation'!AH504)-1)/'Main Backend Calculation'!$M$4)*(1+$M$4)</f>
        <v>52426056399.124168</v>
      </c>
      <c r="AF504">
        <f t="shared" si="257"/>
        <v>1.5473242026850527E+26</v>
      </c>
      <c r="AH504">
        <f t="shared" si="232"/>
        <v>503</v>
      </c>
      <c r="AI504" s="60">
        <f t="shared" si="229"/>
        <v>1.5473242026850532E+26</v>
      </c>
      <c r="AM504" s="36" t="str">
        <f>IF('SIP CALCULATOR'!$E$6&gt;'Main Backend Calculation'!AM503,AM503+1,"")</f>
        <v/>
      </c>
      <c r="AN504" t="str">
        <f t="shared" si="236"/>
        <v/>
      </c>
      <c r="AO504" s="49" t="str">
        <f t="shared" si="233"/>
        <v/>
      </c>
      <c r="AP504" s="49" t="str">
        <f t="shared" si="234"/>
        <v/>
      </c>
      <c r="AQ504" s="66" t="str">
        <f>IF(AM504="","",('SIP CALCULATOR'!$E$7/12)*100)</f>
        <v/>
      </c>
      <c r="AR504" s="62" t="str">
        <f>IF(AM504="","",ROUND(IF(((AM504-1)/12)=0,'SIP CALCULATOR'!$E$4,IF(INT(((AM504-1)/12))-((AM504-1)/12)=0,AR503+('SIP CALCULATOR'!$E$5/100)*AR503,AR503)),2))</f>
        <v/>
      </c>
      <c r="AS504" t="e">
        <f t="shared" si="235"/>
        <v>#VALUE!</v>
      </c>
      <c r="AY504">
        <f t="shared" si="241"/>
        <v>497</v>
      </c>
      <c r="AZ504">
        <f t="shared" si="242"/>
        <v>0</v>
      </c>
      <c r="BA504">
        <f t="shared" si="258"/>
        <v>497</v>
      </c>
      <c r="BB504" s="110">
        <f t="shared" si="248"/>
        <v>-89260450523.789856</v>
      </c>
      <c r="BC504">
        <f>$BB$8*'SIP CALCULATOR'!$E$48/100</f>
        <v>13148944.405985834</v>
      </c>
      <c r="BD504" s="110">
        <f t="shared" si="249"/>
        <v>-743946662.23496532</v>
      </c>
      <c r="BF504" s="110">
        <f t="shared" si="244"/>
        <v>-83592095297.372345</v>
      </c>
      <c r="BG504" t="str">
        <f t="shared" si="245"/>
        <v>-</v>
      </c>
      <c r="BI504" t="str">
        <f t="shared" si="243"/>
        <v>-</v>
      </c>
      <c r="BL504">
        <f t="shared" si="255"/>
        <v>501</v>
      </c>
      <c r="BM504" s="110">
        <f t="shared" si="238"/>
        <v>4981515297.1841669</v>
      </c>
      <c r="BO504">
        <f>('SIP CALCULATOR'!$D$32/12)/100</f>
        <v>5.0000000000000001E-3</v>
      </c>
      <c r="BP504">
        <f t="shared" si="239"/>
        <v>124786958.19446339</v>
      </c>
      <c r="BQ504" s="110">
        <f t="shared" si="240"/>
        <v>5106302255.3786306</v>
      </c>
    </row>
    <row r="505" spans="12:69" x14ac:dyDescent="0.3">
      <c r="N505">
        <f t="shared" si="230"/>
        <v>504</v>
      </c>
      <c r="O505" s="48">
        <f t="shared" si="250"/>
        <v>8.2812842413750914E+25</v>
      </c>
      <c r="P505" s="3">
        <f t="shared" si="256"/>
        <v>3.6472996377170795E+24</v>
      </c>
      <c r="Q505">
        <f t="shared" si="231"/>
        <v>6.5651393478907455E+25</v>
      </c>
      <c r="AD505" s="50">
        <f>$M$2*(((1+'Main Backend Calculation'!$M$4)^('Main Backend Calculation'!AH505)-1)/'Main Backend Calculation'!$M$4)*(1+$M$4)</f>
        <v>53389027944.581886</v>
      </c>
      <c r="AF505">
        <f t="shared" si="257"/>
        <v>1.5473242026850527E+26</v>
      </c>
      <c r="AH505">
        <f t="shared" si="232"/>
        <v>504</v>
      </c>
      <c r="AI505" s="60">
        <f t="shared" si="229"/>
        <v>1.5473242026850532E+26</v>
      </c>
      <c r="AK505">
        <v>492</v>
      </c>
      <c r="AM505" s="36" t="str">
        <f>IF('SIP CALCULATOR'!$E$6&gt;'Main Backend Calculation'!AM504,AM504+1,"")</f>
        <v/>
      </c>
      <c r="AN505" t="str">
        <f t="shared" si="236"/>
        <v/>
      </c>
      <c r="AO505" s="49" t="str">
        <f t="shared" si="233"/>
        <v/>
      </c>
      <c r="AP505" s="49" t="str">
        <f t="shared" si="234"/>
        <v/>
      </c>
      <c r="AQ505" s="66" t="str">
        <f>IF(AM505="","",('SIP CALCULATOR'!$E$7/12)*100)</f>
        <v/>
      </c>
      <c r="AR505" s="62" t="str">
        <f>IF(AM505="","",ROUND(IF(((AM505-1)/12)=0,'SIP CALCULATOR'!$E$4,IF(INT(((AM505-1)/12))-((AM505-1)/12)=0,AR504+('SIP CALCULATOR'!$E$5/100)*AR504,AR504)),2))</f>
        <v/>
      </c>
      <c r="AS505" t="e">
        <f t="shared" si="235"/>
        <v>#VALUE!</v>
      </c>
      <c r="AY505">
        <f t="shared" si="241"/>
        <v>498</v>
      </c>
      <c r="AZ505">
        <f t="shared" si="242"/>
        <v>0</v>
      </c>
      <c r="BA505">
        <f t="shared" si="258"/>
        <v>498</v>
      </c>
      <c r="BB505" s="110">
        <f t="shared" si="248"/>
        <v>-90017546130.430817</v>
      </c>
      <c r="BC505">
        <f>$BB$8*'SIP CALCULATOR'!$E$48/100</f>
        <v>13148944.405985834</v>
      </c>
      <c r="BD505" s="110">
        <f t="shared" si="249"/>
        <v>-750255792.29030669</v>
      </c>
      <c r="BF505" s="110">
        <f t="shared" si="244"/>
        <v>-84342351089.662659</v>
      </c>
      <c r="BG505" t="str">
        <f t="shared" si="245"/>
        <v>-</v>
      </c>
      <c r="BI505" t="str">
        <f t="shared" si="243"/>
        <v>-</v>
      </c>
      <c r="BL505">
        <f t="shared" si="255"/>
        <v>502</v>
      </c>
      <c r="BM505" s="110">
        <f t="shared" si="238"/>
        <v>5106302255.3786306</v>
      </c>
      <c r="BO505">
        <f>('SIP CALCULATOR'!$D$32/12)/100</f>
        <v>5.0000000000000001E-3</v>
      </c>
      <c r="BP505">
        <f t="shared" si="239"/>
        <v>128168186.61000362</v>
      </c>
      <c r="BQ505" s="110">
        <f t="shared" si="240"/>
        <v>5234470441.9886341</v>
      </c>
    </row>
    <row r="506" spans="12:69" x14ac:dyDescent="0.3">
      <c r="N506">
        <f t="shared" si="230"/>
        <v>505</v>
      </c>
      <c r="O506" s="48">
        <f t="shared" si="250"/>
        <v>9.5275702141798097E+25</v>
      </c>
      <c r="P506" s="3">
        <f>$P$505+($P$505*$M$5)</f>
        <v>1.0941898913151239E+25</v>
      </c>
      <c r="Q506">
        <f t="shared" si="231"/>
        <v>7.6593292392058696E+25</v>
      </c>
      <c r="AD506" s="50">
        <f>$M$2*(((1+'Main Backend Calculation'!$M$4)^('Main Backend Calculation'!AH506)-1)/'Main Backend Calculation'!$M$4)*(1+$M$4)</f>
        <v>54369685659.766533</v>
      </c>
      <c r="AF506">
        <f>$AK$44*(((1+$M$4)^($AH$44)-1)/$AC$3)*(1+$AC$3)</f>
        <v>4.8015139431288251E+26</v>
      </c>
      <c r="AH506">
        <f t="shared" si="232"/>
        <v>505</v>
      </c>
      <c r="AI506" s="60">
        <f t="shared" si="229"/>
        <v>4.8015139431288258E+26</v>
      </c>
      <c r="AK506">
        <v>504</v>
      </c>
      <c r="AM506" s="36" t="str">
        <f>IF('SIP CALCULATOR'!$E$6&gt;'Main Backend Calculation'!AM505,AM505+1,"")</f>
        <v/>
      </c>
      <c r="AN506" t="str">
        <f t="shared" si="236"/>
        <v/>
      </c>
      <c r="AO506" s="49" t="str">
        <f t="shared" si="233"/>
        <v/>
      </c>
      <c r="AP506" s="49" t="str">
        <f t="shared" si="234"/>
        <v/>
      </c>
      <c r="AQ506" s="66" t="str">
        <f>IF(AM506="","",('SIP CALCULATOR'!$E$7/12)*100)</f>
        <v/>
      </c>
      <c r="AR506" s="62" t="str">
        <f>IF(AM506="","",ROUND(IF(((AM506-1)/12)=0,'SIP CALCULATOR'!$E$4,IF(INT(((AM506-1)/12))-((AM506-1)/12)=0,AR505+('SIP CALCULATOR'!$E$5/100)*AR505,AR505)),2))</f>
        <v/>
      </c>
      <c r="AS506" t="e">
        <f t="shared" si="235"/>
        <v>#VALUE!</v>
      </c>
      <c r="AY506">
        <f t="shared" si="241"/>
        <v>499</v>
      </c>
      <c r="AZ506">
        <f t="shared" si="242"/>
        <v>0</v>
      </c>
      <c r="BA506">
        <f t="shared" si="258"/>
        <v>499</v>
      </c>
      <c r="BB506" s="110">
        <f t="shared" si="248"/>
        <v>-90780950867.127121</v>
      </c>
      <c r="BC506">
        <f>$BB$8*'SIP CALCULATOR'!$E$48/100</f>
        <v>13148944.405985834</v>
      </c>
      <c r="BD506" s="110">
        <f t="shared" si="249"/>
        <v>-756617498.42944264</v>
      </c>
      <c r="BF506" s="110">
        <f t="shared" si="244"/>
        <v>-85098968588.092102</v>
      </c>
      <c r="BG506" t="str">
        <f t="shared" si="245"/>
        <v>-</v>
      </c>
      <c r="BI506" t="str">
        <f t="shared" si="243"/>
        <v>-</v>
      </c>
      <c r="BL506">
        <f t="shared" si="255"/>
        <v>503</v>
      </c>
      <c r="BM506" s="110">
        <f t="shared" si="238"/>
        <v>5234470441.9886341</v>
      </c>
      <c r="BO506">
        <f>('SIP CALCULATOR'!$D$32/12)/100</f>
        <v>5.0000000000000001E-3</v>
      </c>
      <c r="BP506">
        <f t="shared" si="239"/>
        <v>131646931.61601415</v>
      </c>
      <c r="BQ506" s="110">
        <f t="shared" si="240"/>
        <v>5366117373.6046486</v>
      </c>
    </row>
    <row r="507" spans="12:69" x14ac:dyDescent="0.3">
      <c r="N507">
        <f t="shared" si="230"/>
        <v>506</v>
      </c>
      <c r="O507" s="48">
        <f t="shared" si="250"/>
        <v>1.0796745778423979E+26</v>
      </c>
      <c r="P507" s="3">
        <f t="shared" ref="P507:P517" si="259">$P$505+($P$505*$M$5)</f>
        <v>1.0941898913151239E+25</v>
      </c>
      <c r="Q507">
        <f t="shared" si="231"/>
        <v>8.7535191305209929E+25</v>
      </c>
      <c r="AD507" s="50">
        <f>$M$2*(((1+'Main Backend Calculation'!$M$4)^('Main Backend Calculation'!AH507)-1)/'Main Backend Calculation'!$M$4)*(1+$M$4)</f>
        <v>55368354373.175003</v>
      </c>
      <c r="AF507">
        <f t="shared" ref="AF507:AF517" si="260">$AK$44*(((1+$M$4)^($AH$44)-1)/$AC$3)*(1+$AC$3)</f>
        <v>4.8015139431288251E+26</v>
      </c>
      <c r="AH507">
        <f t="shared" si="232"/>
        <v>506</v>
      </c>
      <c r="AI507" s="60">
        <f t="shared" si="229"/>
        <v>4.8015139431288258E+26</v>
      </c>
      <c r="AK507">
        <v>516</v>
      </c>
      <c r="AM507" s="36" t="str">
        <f>IF('SIP CALCULATOR'!$E$6&gt;'Main Backend Calculation'!AM506,AM506+1,"")</f>
        <v/>
      </c>
      <c r="AN507" t="str">
        <f t="shared" si="236"/>
        <v/>
      </c>
      <c r="AO507" s="49" t="str">
        <f t="shared" si="233"/>
        <v/>
      </c>
      <c r="AP507" s="49" t="str">
        <f t="shared" si="234"/>
        <v/>
      </c>
      <c r="AQ507" s="66" t="str">
        <f>IF(AM507="","",('SIP CALCULATOR'!$E$7/12)*100)</f>
        <v/>
      </c>
      <c r="AR507" s="62" t="str">
        <f>IF(AM507="","",ROUND(IF(((AM507-1)/12)=0,'SIP CALCULATOR'!$E$4,IF(INT(((AM507-1)/12))-((AM507-1)/12)=0,AR506+('SIP CALCULATOR'!$E$5/100)*AR506,AR506)),2))</f>
        <v/>
      </c>
      <c r="AS507" t="e">
        <f t="shared" si="235"/>
        <v>#VALUE!</v>
      </c>
      <c r="AY507">
        <f t="shared" si="241"/>
        <v>500</v>
      </c>
      <c r="AZ507">
        <f t="shared" si="242"/>
        <v>0</v>
      </c>
      <c r="BA507">
        <f t="shared" si="258"/>
        <v>500</v>
      </c>
      <c r="BB507" s="110">
        <f t="shared" si="248"/>
        <v>-91550717309.962555</v>
      </c>
      <c r="BC507">
        <f>$BB$8*'SIP CALCULATOR'!$E$48/100</f>
        <v>13148944.405985834</v>
      </c>
      <c r="BD507" s="110">
        <f t="shared" si="249"/>
        <v>-763032218.78640461</v>
      </c>
      <c r="BF507" s="110">
        <f t="shared" si="244"/>
        <v>-85862000806.87851</v>
      </c>
      <c r="BG507" t="str">
        <f t="shared" si="245"/>
        <v>-</v>
      </c>
      <c r="BI507" t="str">
        <f t="shared" si="243"/>
        <v>-</v>
      </c>
      <c r="BL507">
        <f t="shared" si="255"/>
        <v>504</v>
      </c>
      <c r="BM507" s="110">
        <f t="shared" si="238"/>
        <v>5366117373.6046486</v>
      </c>
      <c r="BO507">
        <f>('SIP CALCULATOR'!$D$32/12)/100</f>
        <v>5.0000000000000001E-3</v>
      </c>
      <c r="BP507">
        <f t="shared" si="239"/>
        <v>135226157.81483716</v>
      </c>
      <c r="BQ507" s="110">
        <f t="shared" si="240"/>
        <v>5501343531.419486</v>
      </c>
    </row>
    <row r="508" spans="12:69" x14ac:dyDescent="0.3">
      <c r="N508">
        <f t="shared" si="230"/>
        <v>507</v>
      </c>
      <c r="O508" s="48">
        <f t="shared" si="250"/>
        <v>1.2089231329913778E+26</v>
      </c>
      <c r="P508" s="3">
        <f t="shared" si="259"/>
        <v>1.0941898913151239E+25</v>
      </c>
      <c r="Q508">
        <f t="shared" si="231"/>
        <v>9.847709021836117E+25</v>
      </c>
      <c r="AD508" s="50">
        <f>$M$2*(((1+'Main Backend Calculation'!$M$4)^('Main Backend Calculation'!AH508)-1)/'Main Backend Calculation'!$M$4)*(1+$M$4)</f>
        <v>56385364879.183296</v>
      </c>
      <c r="AF508">
        <f t="shared" si="260"/>
        <v>4.8015139431288251E+26</v>
      </c>
      <c r="AH508">
        <f t="shared" si="232"/>
        <v>507</v>
      </c>
      <c r="AI508" s="60">
        <f t="shared" si="229"/>
        <v>4.8015139431288258E+26</v>
      </c>
      <c r="AK508">
        <v>528</v>
      </c>
      <c r="AM508" s="36" t="str">
        <f>IF('SIP CALCULATOR'!$E$6&gt;'Main Backend Calculation'!AM507,AM507+1,"")</f>
        <v/>
      </c>
      <c r="AN508" t="str">
        <f t="shared" si="236"/>
        <v/>
      </c>
      <c r="AO508" s="49" t="str">
        <f t="shared" si="233"/>
        <v/>
      </c>
      <c r="AP508" s="49" t="str">
        <f t="shared" si="234"/>
        <v/>
      </c>
      <c r="AQ508" s="66" t="str">
        <f>IF(AM508="","",('SIP CALCULATOR'!$E$7/12)*100)</f>
        <v/>
      </c>
      <c r="AR508" s="62" t="str">
        <f>IF(AM508="","",ROUND(IF(((AM508-1)/12)=0,'SIP CALCULATOR'!$E$4,IF(INT(((AM508-1)/12))-((AM508-1)/12)=0,AR507+('SIP CALCULATOR'!$E$5/100)*AR507,AR507)),2))</f>
        <v/>
      </c>
      <c r="AS508" t="e">
        <f t="shared" si="235"/>
        <v>#VALUE!</v>
      </c>
      <c r="AY508">
        <f t="shared" si="241"/>
        <v>501</v>
      </c>
      <c r="AZ508">
        <f t="shared" si="242"/>
        <v>0</v>
      </c>
      <c r="BA508">
        <f t="shared" si="258"/>
        <v>501</v>
      </c>
      <c r="BB508" s="110">
        <f t="shared" si="248"/>
        <v>-92326898473.154953</v>
      </c>
      <c r="BC508">
        <f>$BB$8*'SIP CALCULATOR'!$E$48/100</f>
        <v>13148944.405985834</v>
      </c>
      <c r="BD508" s="110">
        <f t="shared" si="249"/>
        <v>-769500395.1463412</v>
      </c>
      <c r="BF508" s="110">
        <f t="shared" si="244"/>
        <v>-86631501202.024857</v>
      </c>
      <c r="BG508" t="str">
        <f t="shared" si="245"/>
        <v>-</v>
      </c>
      <c r="BI508" t="str">
        <f t="shared" si="243"/>
        <v>-</v>
      </c>
      <c r="BL508">
        <f t="shared" si="255"/>
        <v>505</v>
      </c>
      <c r="BM508" s="110">
        <f t="shared" si="238"/>
        <v>5501343531.419486</v>
      </c>
      <c r="BO508">
        <f>('SIP CALCULATOR'!$D$32/12)/100</f>
        <v>5.0000000000000001E-3</v>
      </c>
      <c r="BP508">
        <f t="shared" si="239"/>
        <v>138908924.16834202</v>
      </c>
      <c r="BQ508" s="110">
        <f t="shared" si="240"/>
        <v>5640252455.5878277</v>
      </c>
    </row>
    <row r="509" spans="12:69" x14ac:dyDescent="0.3">
      <c r="N509">
        <f t="shared" si="230"/>
        <v>508</v>
      </c>
      <c r="O509" s="48">
        <f t="shared" si="250"/>
        <v>1.3405454985547055E+26</v>
      </c>
      <c r="P509" s="3">
        <f t="shared" si="259"/>
        <v>1.0941898913151239E+25</v>
      </c>
      <c r="Q509">
        <f t="shared" si="231"/>
        <v>1.0941898913151241E+26</v>
      </c>
      <c r="AD509" s="50">
        <f>$M$2*(((1+'Main Backend Calculation'!$M$4)^('Main Backend Calculation'!AH509)-1)/'Main Backend Calculation'!$M$4)*(1+$M$4)</f>
        <v>57421054047.617516</v>
      </c>
      <c r="AF509">
        <f t="shared" si="260"/>
        <v>4.8015139431288251E+26</v>
      </c>
      <c r="AH509">
        <f t="shared" si="232"/>
        <v>508</v>
      </c>
      <c r="AI509" s="60">
        <f t="shared" si="229"/>
        <v>4.8015139431288258E+26</v>
      </c>
      <c r="AK509">
        <v>540</v>
      </c>
      <c r="AM509" s="36" t="str">
        <f>IF('SIP CALCULATOR'!$E$6&gt;'Main Backend Calculation'!AM508,AM508+1,"")</f>
        <v/>
      </c>
      <c r="AN509" t="str">
        <f t="shared" si="236"/>
        <v/>
      </c>
      <c r="AO509" s="49" t="str">
        <f t="shared" si="233"/>
        <v/>
      </c>
      <c r="AP509" s="49" t="str">
        <f t="shared" si="234"/>
        <v/>
      </c>
      <c r="AQ509" s="66" t="str">
        <f>IF(AM509="","",('SIP CALCULATOR'!$E$7/12)*100)</f>
        <v/>
      </c>
      <c r="AR509" s="62" t="str">
        <f>IF(AM509="","",ROUND(IF(((AM509-1)/12)=0,'SIP CALCULATOR'!$E$4,IF(INT(((AM509-1)/12))-((AM509-1)/12)=0,AR508+('SIP CALCULATOR'!$E$5/100)*AR508,AR508)),2))</f>
        <v/>
      </c>
      <c r="AS509" t="e">
        <f t="shared" si="235"/>
        <v>#VALUE!</v>
      </c>
      <c r="AY509">
        <f t="shared" si="241"/>
        <v>502</v>
      </c>
      <c r="AZ509">
        <f t="shared" si="242"/>
        <v>0</v>
      </c>
      <c r="BA509">
        <f t="shared" si="258"/>
        <v>502</v>
      </c>
      <c r="BB509" s="110">
        <f t="shared" si="248"/>
        <v>-93109547812.707291</v>
      </c>
      <c r="BC509">
        <f>$BB$8*'SIP CALCULATOR'!$E$48/100</f>
        <v>13148944.405985834</v>
      </c>
      <c r="BD509" s="110">
        <f t="shared" si="249"/>
        <v>-776022472.97594404</v>
      </c>
      <c r="BF509" s="110">
        <f t="shared" si="244"/>
        <v>-87407523675.000793</v>
      </c>
      <c r="BG509" t="str">
        <f t="shared" si="245"/>
        <v>-</v>
      </c>
      <c r="BI509" t="str">
        <f t="shared" si="243"/>
        <v>-</v>
      </c>
      <c r="BL509">
        <f t="shared" si="255"/>
        <v>506</v>
      </c>
      <c r="BM509" s="110">
        <f t="shared" si="238"/>
        <v>5640252455.5878277</v>
      </c>
      <c r="BO509">
        <f>('SIP CALCULATOR'!$D$32/12)/100</f>
        <v>5.0000000000000001E-3</v>
      </c>
      <c r="BP509">
        <f t="shared" si="239"/>
        <v>142698387.12637204</v>
      </c>
      <c r="BQ509" s="110">
        <f t="shared" si="240"/>
        <v>5782950842.7142</v>
      </c>
    </row>
    <row r="510" spans="12:69" x14ac:dyDescent="0.3">
      <c r="N510">
        <f t="shared" si="230"/>
        <v>509</v>
      </c>
      <c r="O510" s="48">
        <f t="shared" si="250"/>
        <v>1.4745852725120782E+26</v>
      </c>
      <c r="P510" s="3">
        <f t="shared" si="259"/>
        <v>1.0941898913151239E+25</v>
      </c>
      <c r="Q510">
        <f t="shared" si="231"/>
        <v>1.2036088804466365E+26</v>
      </c>
      <c r="AD510" s="50">
        <f>$M$2*(((1+'Main Backend Calculation'!$M$4)^('Main Backend Calculation'!AH510)-1)/'Main Backend Calculation'!$M$4)*(1+$M$4)</f>
        <v>58475764935.336853</v>
      </c>
      <c r="AF510">
        <f t="shared" si="260"/>
        <v>4.8015139431288251E+26</v>
      </c>
      <c r="AH510">
        <f t="shared" si="232"/>
        <v>509</v>
      </c>
      <c r="AI510" s="60">
        <f t="shared" si="229"/>
        <v>4.8015139431288258E+26</v>
      </c>
      <c r="AK510">
        <v>552</v>
      </c>
      <c r="AM510" s="36" t="str">
        <f>IF('SIP CALCULATOR'!$E$6&gt;'Main Backend Calculation'!AM509,AM509+1,"")</f>
        <v/>
      </c>
      <c r="AN510" t="str">
        <f t="shared" si="236"/>
        <v/>
      </c>
      <c r="AO510" s="49" t="str">
        <f t="shared" si="233"/>
        <v/>
      </c>
      <c r="AP510" s="49" t="str">
        <f t="shared" si="234"/>
        <v/>
      </c>
      <c r="AQ510" s="66" t="str">
        <f>IF(AM510="","",('SIP CALCULATOR'!$E$7/12)*100)</f>
        <v/>
      </c>
      <c r="AR510" s="62" t="str">
        <f>IF(AM510="","",ROUND(IF(((AM510-1)/12)=0,'SIP CALCULATOR'!$E$4,IF(INT(((AM510-1)/12))-((AM510-1)/12)=0,AR509+('SIP CALCULATOR'!$E$5/100)*AR509,AR509)),2))</f>
        <v/>
      </c>
      <c r="AS510" t="e">
        <f t="shared" si="235"/>
        <v>#VALUE!</v>
      </c>
      <c r="AY510">
        <f t="shared" si="241"/>
        <v>503</v>
      </c>
      <c r="AZ510">
        <f t="shared" si="242"/>
        <v>0</v>
      </c>
      <c r="BA510">
        <f t="shared" si="258"/>
        <v>503</v>
      </c>
      <c r="BB510" s="110">
        <f t="shared" si="248"/>
        <v>-93898719230.089218</v>
      </c>
      <c r="BC510">
        <f>$BB$8*'SIP CALCULATOR'!$E$48/100</f>
        <v>13148944.405985834</v>
      </c>
      <c r="BD510" s="110">
        <f t="shared" si="249"/>
        <v>-782598901.45412672</v>
      </c>
      <c r="BF510" s="110">
        <f t="shared" si="244"/>
        <v>-88190122576.454926</v>
      </c>
      <c r="BG510" t="str">
        <f t="shared" si="245"/>
        <v>-</v>
      </c>
      <c r="BI510" t="str">
        <f t="shared" si="243"/>
        <v>-</v>
      </c>
      <c r="BL510">
        <f t="shared" si="255"/>
        <v>507</v>
      </c>
      <c r="BM510" s="110">
        <f t="shared" si="238"/>
        <v>5782950842.7142</v>
      </c>
      <c r="BO510">
        <f>('SIP CALCULATOR'!$D$32/12)/100</f>
        <v>5.0000000000000001E-3</v>
      </c>
      <c r="BP510">
        <f t="shared" si="239"/>
        <v>146597803.86280498</v>
      </c>
      <c r="BQ510" s="110">
        <f t="shared" si="240"/>
        <v>5929548646.5770054</v>
      </c>
    </row>
    <row r="511" spans="12:69" x14ac:dyDescent="0.3">
      <c r="N511">
        <f t="shared" si="230"/>
        <v>510</v>
      </c>
      <c r="O511" s="48">
        <f t="shared" si="250"/>
        <v>1.6110868535742971E+26</v>
      </c>
      <c r="P511" s="3">
        <f t="shared" si="259"/>
        <v>1.0941898913151239E+25</v>
      </c>
      <c r="Q511">
        <f t="shared" si="231"/>
        <v>1.3130278695781489E+26</v>
      </c>
      <c r="AD511" s="50">
        <f>$M$2*(((1+'Main Backend Calculation'!$M$4)^('Main Backend Calculation'!AH511)-1)/'Main Backend Calculation'!$M$4)*(1+$M$4)</f>
        <v>59549846899.866386</v>
      </c>
      <c r="AF511">
        <f t="shared" si="260"/>
        <v>4.8015139431288251E+26</v>
      </c>
      <c r="AH511">
        <f t="shared" si="232"/>
        <v>510</v>
      </c>
      <c r="AI511" s="60">
        <f t="shared" si="229"/>
        <v>4.8015139431288258E+26</v>
      </c>
      <c r="AK511">
        <v>564</v>
      </c>
      <c r="AM511" s="36" t="str">
        <f>IF('SIP CALCULATOR'!$E$6&gt;'Main Backend Calculation'!AM510,AM510+1,"")</f>
        <v/>
      </c>
      <c r="AN511" t="str">
        <f t="shared" si="236"/>
        <v/>
      </c>
      <c r="AO511" s="49" t="str">
        <f t="shared" si="233"/>
        <v/>
      </c>
      <c r="AP511" s="49" t="str">
        <f t="shared" si="234"/>
        <v/>
      </c>
      <c r="AQ511" s="66" t="str">
        <f>IF(AM511="","",('SIP CALCULATOR'!$E$7/12)*100)</f>
        <v/>
      </c>
      <c r="AR511" s="62" t="str">
        <f>IF(AM511="","",ROUND(IF(((AM511-1)/12)=0,'SIP CALCULATOR'!$E$4,IF(INT(((AM511-1)/12))-((AM511-1)/12)=0,AR510+('SIP CALCULATOR'!$E$5/100)*AR510,AR510)),2))</f>
        <v/>
      </c>
      <c r="AS511" t="e">
        <f t="shared" si="235"/>
        <v>#VALUE!</v>
      </c>
      <c r="AY511">
        <f t="shared" si="241"/>
        <v>504</v>
      </c>
      <c r="AZ511">
        <f t="shared" si="242"/>
        <v>0</v>
      </c>
      <c r="BA511">
        <f t="shared" si="258"/>
        <v>504</v>
      </c>
      <c r="BB511" s="110">
        <f t="shared" si="248"/>
        <v>-94694467075.949341</v>
      </c>
      <c r="BC511">
        <f>$BB$8*'SIP CALCULATOR'!$E$48/100</f>
        <v>13148944.405985834</v>
      </c>
      <c r="BD511" s="110">
        <f t="shared" si="249"/>
        <v>-789230133.50296116</v>
      </c>
      <c r="BF511" s="110">
        <f t="shared" si="244"/>
        <v>-88979352709.957886</v>
      </c>
      <c r="BG511" t="str">
        <f t="shared" si="245"/>
        <v>-</v>
      </c>
      <c r="BI511" t="str">
        <f t="shared" si="243"/>
        <v>-</v>
      </c>
      <c r="BL511">
        <f t="shared" si="255"/>
        <v>508</v>
      </c>
      <c r="BM511" s="110">
        <f t="shared" si="238"/>
        <v>5929548646.5770054</v>
      </c>
      <c r="BO511">
        <f>('SIP CALCULATOR'!$D$32/12)/100</f>
        <v>5.0000000000000001E-3</v>
      </c>
      <c r="BP511">
        <f t="shared" si="239"/>
        <v>150610535.62305596</v>
      </c>
      <c r="BQ511" s="110">
        <f t="shared" si="240"/>
        <v>6080159182.2000618</v>
      </c>
    </row>
    <row r="512" spans="12:69" x14ac:dyDescent="0.3">
      <c r="L512">
        <v>516</v>
      </c>
      <c r="N512">
        <f t="shared" si="230"/>
        <v>511</v>
      </c>
      <c r="O512" s="48">
        <f t="shared" si="250"/>
        <v>1.7500954558896891E+26</v>
      </c>
      <c r="P512" s="3">
        <f t="shared" si="259"/>
        <v>1.0941898913151239E+25</v>
      </c>
      <c r="Q512">
        <f t="shared" si="231"/>
        <v>1.4224468587096613E+26</v>
      </c>
      <c r="AD512" s="50">
        <f>$M$2*(((1+'Main Backend Calculation'!$M$4)^('Main Backend Calculation'!AH512)-1)/'Main Backend Calculation'!$M$4)*(1+$M$4)</f>
        <v>60643655715.116409</v>
      </c>
      <c r="AF512">
        <f t="shared" si="260"/>
        <v>4.8015139431288251E+26</v>
      </c>
      <c r="AH512">
        <f t="shared" si="232"/>
        <v>511</v>
      </c>
      <c r="AI512" s="60">
        <f t="shared" si="229"/>
        <v>4.8015139431288258E+26</v>
      </c>
      <c r="AK512">
        <v>576</v>
      </c>
      <c r="AM512" s="36" t="str">
        <f>IF('SIP CALCULATOR'!$E$6&gt;'Main Backend Calculation'!AM511,AM511+1,"")</f>
        <v/>
      </c>
      <c r="AN512" t="str">
        <f t="shared" si="236"/>
        <v/>
      </c>
      <c r="AO512" s="49" t="str">
        <f t="shared" si="233"/>
        <v/>
      </c>
      <c r="AP512" s="49" t="str">
        <f t="shared" si="234"/>
        <v/>
      </c>
      <c r="AQ512" s="66" t="str">
        <f>IF(AM512="","",('SIP CALCULATOR'!$E$7/12)*100)</f>
        <v/>
      </c>
      <c r="AR512" s="62" t="str">
        <f>IF(AM512="","",ROUND(IF(((AM512-1)/12)=0,'SIP CALCULATOR'!$E$4,IF(INT(((AM512-1)/12))-((AM512-1)/12)=0,AR511+('SIP CALCULATOR'!$E$5/100)*AR511,AR511)),2))</f>
        <v/>
      </c>
      <c r="AS512" t="e">
        <f t="shared" si="235"/>
        <v>#VALUE!</v>
      </c>
      <c r="AY512">
        <f t="shared" si="241"/>
        <v>505</v>
      </c>
      <c r="AZ512">
        <f t="shared" si="242"/>
        <v>0</v>
      </c>
      <c r="BA512">
        <f t="shared" si="258"/>
        <v>505</v>
      </c>
      <c r="BB512" s="110">
        <f t="shared" si="248"/>
        <v>-95496846153.858292</v>
      </c>
      <c r="BC512">
        <f>$BB$8*'SIP CALCULATOR'!$E$48/100</f>
        <v>13148944.405985834</v>
      </c>
      <c r="BD512" s="110">
        <f t="shared" si="249"/>
        <v>-795916625.81886899</v>
      </c>
      <c r="BF512" s="110">
        <f t="shared" si="244"/>
        <v>-89775269335.776749</v>
      </c>
      <c r="BG512" t="str">
        <f t="shared" si="245"/>
        <v>-</v>
      </c>
      <c r="BI512" t="str">
        <f t="shared" si="243"/>
        <v>-</v>
      </c>
      <c r="BL512">
        <f t="shared" si="255"/>
        <v>509</v>
      </c>
      <c r="BM512" s="110">
        <f t="shared" si="238"/>
        <v>6080159182.2000618</v>
      </c>
      <c r="BO512">
        <f>('SIP CALCULATOR'!$D$32/12)/100</f>
        <v>5.0000000000000001E-3</v>
      </c>
      <c r="BP512">
        <f t="shared" si="239"/>
        <v>154740051.18699157</v>
      </c>
      <c r="BQ512" s="110">
        <f t="shared" si="240"/>
        <v>6234899233.3870535</v>
      </c>
    </row>
    <row r="513" spans="12:69" x14ac:dyDescent="0.3">
      <c r="L513">
        <v>528</v>
      </c>
      <c r="N513">
        <f t="shared" si="230"/>
        <v>512</v>
      </c>
      <c r="O513" s="48">
        <f t="shared" si="250"/>
        <v>1.8916571240206322E+26</v>
      </c>
      <c r="P513" s="3">
        <f t="shared" si="259"/>
        <v>1.0941898913151239E+25</v>
      </c>
      <c r="Q513">
        <f t="shared" si="231"/>
        <v>1.5318658478411738E+26</v>
      </c>
      <c r="AD513" s="50">
        <f>$M$2*(((1+'Main Backend Calculation'!$M$4)^('Main Backend Calculation'!AH513)-1)/'Main Backend Calculation'!$M$4)*(1+$M$4)</f>
        <v>61757553689.227478</v>
      </c>
      <c r="AF513">
        <f t="shared" si="260"/>
        <v>4.8015139431288251E+26</v>
      </c>
      <c r="AH513">
        <f t="shared" si="232"/>
        <v>512</v>
      </c>
      <c r="AI513" s="60">
        <f t="shared" si="229"/>
        <v>4.8015139431288258E+26</v>
      </c>
      <c r="AK513">
        <v>588</v>
      </c>
      <c r="AM513" s="36" t="str">
        <f>IF('SIP CALCULATOR'!$E$6&gt;'Main Backend Calculation'!AM512,AM512+1,"")</f>
        <v/>
      </c>
      <c r="AN513" t="str">
        <f t="shared" si="236"/>
        <v/>
      </c>
      <c r="AO513" s="49" t="str">
        <f t="shared" si="233"/>
        <v/>
      </c>
      <c r="AP513" s="49" t="str">
        <f t="shared" si="234"/>
        <v/>
      </c>
      <c r="AQ513" s="66" t="str">
        <f>IF(AM513="","",('SIP CALCULATOR'!$E$7/12)*100)</f>
        <v/>
      </c>
      <c r="AR513" s="62" t="str">
        <f>IF(AM513="","",ROUND(IF(((AM513-1)/12)=0,'SIP CALCULATOR'!$E$4,IF(INT(((AM513-1)/12))-((AM513-1)/12)=0,AR512+('SIP CALCULATOR'!$E$5/100)*AR512,AR512)),2))</f>
        <v/>
      </c>
      <c r="AS513" t="e">
        <f t="shared" si="235"/>
        <v>#VALUE!</v>
      </c>
      <c r="AY513">
        <f t="shared" si="241"/>
        <v>506</v>
      </c>
      <c r="AZ513">
        <f t="shared" si="242"/>
        <v>0</v>
      </c>
      <c r="BA513">
        <f t="shared" si="258"/>
        <v>506</v>
      </c>
      <c r="BB513" s="110">
        <f t="shared" si="248"/>
        <v>-96305911724.083145</v>
      </c>
      <c r="BC513">
        <f>$BB$8*'SIP CALCULATOR'!$E$48/100</f>
        <v>13148944.405985834</v>
      </c>
      <c r="BD513" s="110">
        <f t="shared" si="249"/>
        <v>-802658838.90407622</v>
      </c>
      <c r="BF513" s="110">
        <f t="shared" si="244"/>
        <v>-90577928174.680832</v>
      </c>
      <c r="BG513" t="str">
        <f t="shared" si="245"/>
        <v>-</v>
      </c>
      <c r="BI513" t="str">
        <f t="shared" si="243"/>
        <v>-</v>
      </c>
      <c r="BL513">
        <f t="shared" si="255"/>
        <v>510</v>
      </c>
      <c r="BM513" s="110">
        <f t="shared" si="238"/>
        <v>6234899233.3870535</v>
      </c>
      <c r="BO513">
        <f>('SIP CALCULATOR'!$D$32/12)/100</f>
        <v>5.0000000000000001E-3</v>
      </c>
      <c r="BP513">
        <f t="shared" si="239"/>
        <v>158989930.45136988</v>
      </c>
      <c r="BQ513" s="110">
        <f t="shared" si="240"/>
        <v>6393889163.8384237</v>
      </c>
    </row>
    <row r="514" spans="12:69" x14ac:dyDescent="0.3">
      <c r="L514">
        <v>540</v>
      </c>
      <c r="N514">
        <f t="shared" si="230"/>
        <v>513</v>
      </c>
      <c r="O514" s="48">
        <f t="shared" si="250"/>
        <v>2.0358187481951408E+26</v>
      </c>
      <c r="P514" s="3">
        <f t="shared" si="259"/>
        <v>1.0941898913151239E+25</v>
      </c>
      <c r="Q514">
        <f t="shared" si="231"/>
        <v>1.641284836972686E+26</v>
      </c>
      <c r="AD514" s="50">
        <f>$M$2*(((1+'Main Backend Calculation'!$M$4)^('Main Backend Calculation'!AH514)-1)/'Main Backend Calculation'!$M$4)*(1+$M$4)</f>
        <v>62891909784.579567</v>
      </c>
      <c r="AF514">
        <f t="shared" si="260"/>
        <v>4.8015139431288251E+26</v>
      </c>
      <c r="AH514">
        <f t="shared" si="232"/>
        <v>513</v>
      </c>
      <c r="AI514" s="60">
        <f t="shared" si="229"/>
        <v>4.8015139431288258E+26</v>
      </c>
      <c r="AK514">
        <v>600</v>
      </c>
      <c r="AM514" s="36" t="str">
        <f>IF('SIP CALCULATOR'!$E$6&gt;'Main Backend Calculation'!AM513,AM513+1,"")</f>
        <v/>
      </c>
      <c r="AN514" t="str">
        <f t="shared" si="236"/>
        <v/>
      </c>
      <c r="AO514" s="49" t="str">
        <f t="shared" si="233"/>
        <v/>
      </c>
      <c r="AP514" s="49" t="str">
        <f t="shared" si="234"/>
        <v/>
      </c>
      <c r="AQ514" s="66" t="str">
        <f>IF(AM514="","",('SIP CALCULATOR'!$E$7/12)*100)</f>
        <v/>
      </c>
      <c r="AR514" s="62" t="str">
        <f>IF(AM514="","",ROUND(IF(((AM514-1)/12)=0,'SIP CALCULATOR'!$E$4,IF(INT(((AM514-1)/12))-((AM514-1)/12)=0,AR513+('SIP CALCULATOR'!$E$5/100)*AR513,AR513)),2))</f>
        <v/>
      </c>
      <c r="AS514" t="e">
        <f t="shared" si="235"/>
        <v>#VALUE!</v>
      </c>
      <c r="AY514">
        <f t="shared" si="241"/>
        <v>507</v>
      </c>
      <c r="AZ514">
        <f t="shared" si="242"/>
        <v>0</v>
      </c>
      <c r="BA514">
        <f t="shared" si="258"/>
        <v>507</v>
      </c>
      <c r="BB514" s="110">
        <f t="shared" si="248"/>
        <v>-97121719507.393219</v>
      </c>
      <c r="BC514">
        <f>$BB$8*'SIP CALCULATOR'!$E$48/100</f>
        <v>13148944.405985834</v>
      </c>
      <c r="BD514" s="110">
        <f t="shared" si="249"/>
        <v>-809457237.09832668</v>
      </c>
      <c r="BF514" s="110">
        <f t="shared" si="244"/>
        <v>-91387385411.77916</v>
      </c>
      <c r="BG514" t="str">
        <f t="shared" si="245"/>
        <v>-</v>
      </c>
      <c r="BI514" t="str">
        <f t="shared" si="243"/>
        <v>-</v>
      </c>
      <c r="BL514">
        <f t="shared" si="255"/>
        <v>511</v>
      </c>
      <c r="BM514" s="110">
        <f t="shared" si="238"/>
        <v>6393889163.8384237</v>
      </c>
      <c r="BO514">
        <f>('SIP CALCULATOR'!$D$32/12)/100</f>
        <v>5.0000000000000001E-3</v>
      </c>
      <c r="BP514">
        <f t="shared" si="239"/>
        <v>163363868.13607171</v>
      </c>
      <c r="BQ514" s="110">
        <f t="shared" si="240"/>
        <v>6557253031.9744959</v>
      </c>
    </row>
    <row r="515" spans="12:69" x14ac:dyDescent="0.3">
      <c r="L515">
        <v>552</v>
      </c>
      <c r="N515">
        <f t="shared" si="230"/>
        <v>514</v>
      </c>
      <c r="O515" s="48">
        <f t="shared" si="250"/>
        <v>2.1826280798385671E+26</v>
      </c>
      <c r="P515" s="3">
        <f t="shared" si="259"/>
        <v>1.0941898913151239E+25</v>
      </c>
      <c r="Q515">
        <f t="shared" si="231"/>
        <v>1.7507038261041982E+26</v>
      </c>
      <c r="AD515" s="50">
        <f>$M$2*(((1+'Main Backend Calculation'!$M$4)^('Main Backend Calculation'!AH515)-1)/'Main Backend Calculation'!$M$4)*(1+$M$4)</f>
        <v>64047099740.005554</v>
      </c>
      <c r="AF515">
        <f t="shared" si="260"/>
        <v>4.8015139431288251E+26</v>
      </c>
      <c r="AH515">
        <f t="shared" si="232"/>
        <v>514</v>
      </c>
      <c r="AI515" s="60">
        <f t="shared" ref="AI515:AI578" si="261">AD515+AF515</f>
        <v>4.8015139431288258E+26</v>
      </c>
      <c r="AK515">
        <v>612</v>
      </c>
      <c r="AM515" s="36" t="str">
        <f>IF('SIP CALCULATOR'!$E$6&gt;'Main Backend Calculation'!AM514,AM514+1,"")</f>
        <v/>
      </c>
      <c r="AN515" t="str">
        <f t="shared" si="236"/>
        <v/>
      </c>
      <c r="AO515" s="49" t="str">
        <f t="shared" si="233"/>
        <v/>
      </c>
      <c r="AP515" s="49" t="str">
        <f t="shared" si="234"/>
        <v/>
      </c>
      <c r="AQ515" s="66" t="str">
        <f>IF(AM515="","",('SIP CALCULATOR'!$E$7/12)*100)</f>
        <v/>
      </c>
      <c r="AR515" s="62" t="str">
        <f>IF(AM515="","",ROUND(IF(((AM515-1)/12)=0,'SIP CALCULATOR'!$E$4,IF(INT(((AM515-1)/12))-((AM515-1)/12)=0,AR514+('SIP CALCULATOR'!$E$5/100)*AR514,AR514)),2))</f>
        <v/>
      </c>
      <c r="AS515" t="e">
        <f t="shared" si="235"/>
        <v>#VALUE!</v>
      </c>
      <c r="AY515">
        <f t="shared" si="241"/>
        <v>508</v>
      </c>
      <c r="AZ515">
        <f t="shared" si="242"/>
        <v>0</v>
      </c>
      <c r="BA515">
        <f t="shared" si="258"/>
        <v>508</v>
      </c>
      <c r="BB515" s="110">
        <f t="shared" si="248"/>
        <v>-97944325688.897537</v>
      </c>
      <c r="BC515">
        <f>$BB$8*'SIP CALCULATOR'!$E$48/100</f>
        <v>13148944.405985834</v>
      </c>
      <c r="BD515" s="110">
        <f t="shared" si="249"/>
        <v>-816312288.61086273</v>
      </c>
      <c r="BF515" s="110">
        <f t="shared" si="244"/>
        <v>-92203697700.390015</v>
      </c>
      <c r="BG515" t="str">
        <f t="shared" si="245"/>
        <v>-</v>
      </c>
      <c r="BI515" t="str">
        <f t="shared" si="243"/>
        <v>-</v>
      </c>
      <c r="BL515">
        <f t="shared" si="255"/>
        <v>512</v>
      </c>
      <c r="BM515" s="110">
        <f t="shared" si="238"/>
        <v>6557253031.9744959</v>
      </c>
      <c r="BO515">
        <f>('SIP CALCULATOR'!$D$32/12)/100</f>
        <v>5.0000000000000001E-3</v>
      </c>
      <c r="BP515">
        <f t="shared" si="239"/>
        <v>167865677.61854708</v>
      </c>
      <c r="BQ515" s="110">
        <f t="shared" si="240"/>
        <v>6725118709.5930433</v>
      </c>
    </row>
    <row r="516" spans="12:69" x14ac:dyDescent="0.3">
      <c r="L516">
        <v>564</v>
      </c>
      <c r="N516">
        <f t="shared" ref="N516:N579" si="262">N515+1</f>
        <v>515</v>
      </c>
      <c r="O516" s="48">
        <f t="shared" si="250"/>
        <v>2.3321337473905605E+26</v>
      </c>
      <c r="P516" s="3">
        <f t="shared" si="259"/>
        <v>1.0941898913151239E+25</v>
      </c>
      <c r="Q516">
        <f t="shared" ref="Q516:Q579" si="263">Q515+P516</f>
        <v>1.8601228152357105E+26</v>
      </c>
      <c r="AD516" s="50">
        <f>$M$2*(((1+'Main Backend Calculation'!$M$4)^('Main Backend Calculation'!AH516)-1)/'Main Backend Calculation'!$M$4)*(1+$M$4)</f>
        <v>65223506195.2491</v>
      </c>
      <c r="AF516">
        <f t="shared" si="260"/>
        <v>4.8015139431288251E+26</v>
      </c>
      <c r="AH516">
        <f t="shared" ref="AH516:AH579" si="264">AH515+1</f>
        <v>515</v>
      </c>
      <c r="AI516" s="60">
        <f t="shared" si="261"/>
        <v>4.8015139431288258E+26</v>
      </c>
      <c r="AK516">
        <v>624</v>
      </c>
      <c r="AM516" s="36" t="str">
        <f>IF('SIP CALCULATOR'!$E$6&gt;'Main Backend Calculation'!AM515,AM515+1,"")</f>
        <v/>
      </c>
      <c r="AN516" t="str">
        <f t="shared" si="236"/>
        <v/>
      </c>
      <c r="AO516" s="49" t="str">
        <f t="shared" si="233"/>
        <v/>
      </c>
      <c r="AP516" s="49" t="str">
        <f t="shared" si="234"/>
        <v/>
      </c>
      <c r="AQ516" s="66" t="str">
        <f>IF(AM516="","",('SIP CALCULATOR'!$E$7/12)*100)</f>
        <v/>
      </c>
      <c r="AR516" s="62" t="str">
        <f>IF(AM516="","",ROUND(IF(((AM516-1)/12)=0,'SIP CALCULATOR'!$E$4,IF(INT(((AM516-1)/12))-((AM516-1)/12)=0,AR515+('SIP CALCULATOR'!$E$5/100)*AR515,AR515)),2))</f>
        <v/>
      </c>
      <c r="AS516" t="e">
        <f t="shared" si="235"/>
        <v>#VALUE!</v>
      </c>
      <c r="AY516">
        <f t="shared" si="241"/>
        <v>509</v>
      </c>
      <c r="AZ516">
        <f t="shared" si="242"/>
        <v>0</v>
      </c>
      <c r="BA516">
        <f t="shared" si="258"/>
        <v>509</v>
      </c>
      <c r="BB516" s="110">
        <f t="shared" si="248"/>
        <v>-98773786921.914398</v>
      </c>
      <c r="BC516">
        <f>$BB$8*'SIP CALCULATOR'!$E$48/100</f>
        <v>13148944.405985834</v>
      </c>
      <c r="BD516" s="110">
        <f t="shared" si="249"/>
        <v>-823224465.55267</v>
      </c>
      <c r="BF516" s="110">
        <f t="shared" si="244"/>
        <v>-93026922165.942688</v>
      </c>
      <c r="BG516" t="str">
        <f t="shared" si="245"/>
        <v>-</v>
      </c>
      <c r="BI516" t="str">
        <f t="shared" si="243"/>
        <v>-</v>
      </c>
      <c r="BL516">
        <f t="shared" si="255"/>
        <v>513</v>
      </c>
      <c r="BM516" s="110">
        <f t="shared" si="238"/>
        <v>6725118709.5930433</v>
      </c>
      <c r="BO516">
        <f>('SIP CALCULATOR'!$D$32/12)/100</f>
        <v>5.0000000000000001E-3</v>
      </c>
      <c r="BP516">
        <f t="shared" si="239"/>
        <v>172499294.90106156</v>
      </c>
      <c r="BQ516" s="110">
        <f t="shared" si="240"/>
        <v>6897618004.4941053</v>
      </c>
    </row>
    <row r="517" spans="12:69" x14ac:dyDescent="0.3">
      <c r="L517">
        <v>576</v>
      </c>
      <c r="N517">
        <f t="shared" si="262"/>
        <v>516</v>
      </c>
      <c r="O517" s="48">
        <f t="shared" si="250"/>
        <v>2.4843852724125262E+26</v>
      </c>
      <c r="P517" s="3">
        <f t="shared" si="259"/>
        <v>1.0941898913151239E+25</v>
      </c>
      <c r="Q517">
        <f t="shared" si="263"/>
        <v>1.9695418043672227E+26</v>
      </c>
      <c r="AD517" s="50">
        <f>$M$2*(((1+'Main Backend Calculation'!$M$4)^('Main Backend Calculation'!AH517)-1)/'Main Backend Calculation'!$M$4)*(1+$M$4)</f>
        <v>66421518817.708565</v>
      </c>
      <c r="AF517">
        <f t="shared" si="260"/>
        <v>4.8015139431288251E+26</v>
      </c>
      <c r="AH517">
        <f t="shared" si="264"/>
        <v>516</v>
      </c>
      <c r="AI517" s="60">
        <f t="shared" si="261"/>
        <v>4.8015139431288258E+26</v>
      </c>
      <c r="AK517">
        <v>636</v>
      </c>
      <c r="AM517" s="36" t="str">
        <f>IF('SIP CALCULATOR'!$E$6&gt;'Main Backend Calculation'!AM516,AM516+1,"")</f>
        <v/>
      </c>
      <c r="AN517" t="str">
        <f t="shared" si="236"/>
        <v/>
      </c>
      <c r="AO517" s="49" t="str">
        <f t="shared" ref="AO517:AO580" si="265">IF(AM517="","",AN517*AQ517/100)</f>
        <v/>
      </c>
      <c r="AP517" s="49" t="str">
        <f t="shared" ref="AP517:AP580" si="266">IF(AM517="","",AN517+AO517)</f>
        <v/>
      </c>
      <c r="AQ517" s="66" t="str">
        <f>IF(AM517="","",('SIP CALCULATOR'!$E$7/12)*100)</f>
        <v/>
      </c>
      <c r="AR517" s="62" t="str">
        <f>IF(AM517="","",ROUND(IF(((AM517-1)/12)=0,'SIP CALCULATOR'!$E$4,IF(INT(((AM517-1)/12))-((AM517-1)/12)=0,AR516+('SIP CALCULATOR'!$E$5/100)*AR516,AR516)),2))</f>
        <v/>
      </c>
      <c r="AS517" t="e">
        <f t="shared" ref="AS517:AS580" si="267">AS516+AR517</f>
        <v>#VALUE!</v>
      </c>
      <c r="AY517">
        <f t="shared" si="241"/>
        <v>510</v>
      </c>
      <c r="AZ517">
        <f t="shared" si="242"/>
        <v>0</v>
      </c>
      <c r="BA517">
        <f t="shared" si="258"/>
        <v>510</v>
      </c>
      <c r="BB517" s="110">
        <f t="shared" si="248"/>
        <v>-99610160331.873062</v>
      </c>
      <c r="BC517">
        <f>$BB$8*'SIP CALCULATOR'!$E$48/100</f>
        <v>13148944.405985834</v>
      </c>
      <c r="BD517" s="110">
        <f t="shared" si="249"/>
        <v>-830194243.96899211</v>
      </c>
      <c r="BF517" s="110">
        <f t="shared" si="244"/>
        <v>-93857116409.911682</v>
      </c>
      <c r="BG517" t="str">
        <f t="shared" si="245"/>
        <v>-</v>
      </c>
      <c r="BI517" t="str">
        <f t="shared" si="243"/>
        <v>-</v>
      </c>
      <c r="BL517">
        <f t="shared" si="255"/>
        <v>514</v>
      </c>
      <c r="BM517" s="110">
        <f t="shared" si="238"/>
        <v>6897618004.4941053</v>
      </c>
      <c r="BO517">
        <f>('SIP CALCULATOR'!$D$32/12)/100</f>
        <v>5.0000000000000001E-3</v>
      </c>
      <c r="BP517">
        <f t="shared" si="239"/>
        <v>177268782.71549851</v>
      </c>
      <c r="BQ517" s="110">
        <f t="shared" si="240"/>
        <v>7074886787.2096043</v>
      </c>
    </row>
    <row r="518" spans="12:69" x14ac:dyDescent="0.3">
      <c r="L518">
        <v>588</v>
      </c>
      <c r="N518">
        <f t="shared" si="262"/>
        <v>517</v>
      </c>
      <c r="O518" s="48">
        <f t="shared" si="250"/>
        <v>2.8582710642539415E+26</v>
      </c>
      <c r="P518" s="3">
        <f>$P$517+($P$517*$M$5)</f>
        <v>3.2825696739453715E+25</v>
      </c>
      <c r="Q518">
        <f t="shared" si="263"/>
        <v>2.2977987717617598E+26</v>
      </c>
      <c r="AD518" s="50">
        <f>$M$2*(((1+'Main Backend Calculation'!$M$4)^('Main Backend Calculation'!AH518)-1)/'Main Backend Calculation'!$M$4)*(1+$M$4)</f>
        <v>67641534431.508499</v>
      </c>
      <c r="AF518">
        <f>$AK$45*(((1+$M$4)^($AH$45)-1)/$AC$3)*(1+$AC$3)</f>
        <v>1.4891956359552549E+27</v>
      </c>
      <c r="AH518">
        <f t="shared" si="264"/>
        <v>517</v>
      </c>
      <c r="AI518" s="60">
        <f t="shared" si="261"/>
        <v>1.4891956359552549E+27</v>
      </c>
      <c r="AK518">
        <v>648</v>
      </c>
      <c r="AM518" s="36" t="str">
        <f>IF('SIP CALCULATOR'!$E$6&gt;'Main Backend Calculation'!AM517,AM517+1,"")</f>
        <v/>
      </c>
      <c r="AN518" t="str">
        <f t="shared" ref="AN518:AN581" si="268">IF(AM517="","",AP517+AR518)</f>
        <v/>
      </c>
      <c r="AO518" s="49" t="str">
        <f t="shared" si="265"/>
        <v/>
      </c>
      <c r="AP518" s="49" t="str">
        <f t="shared" si="266"/>
        <v/>
      </c>
      <c r="AQ518" s="66" t="str">
        <f>IF(AM518="","",('SIP CALCULATOR'!$E$7/12)*100)</f>
        <v/>
      </c>
      <c r="AR518" s="62" t="str">
        <f>IF(AM518="","",ROUND(IF(((AM518-1)/12)=0,'SIP CALCULATOR'!$E$4,IF(INT(((AM518-1)/12))-((AM518-1)/12)=0,AR517+('SIP CALCULATOR'!$E$5/100)*AR517,AR517)),2))</f>
        <v/>
      </c>
      <c r="AS518" t="e">
        <f t="shared" si="267"/>
        <v>#VALUE!</v>
      </c>
      <c r="AY518">
        <f t="shared" si="241"/>
        <v>511</v>
      </c>
      <c r="AZ518">
        <f t="shared" si="242"/>
        <v>0</v>
      </c>
      <c r="BA518">
        <f t="shared" si="258"/>
        <v>511</v>
      </c>
      <c r="BB518" s="110">
        <f t="shared" si="248"/>
        <v>-100453503520.24805</v>
      </c>
      <c r="BC518">
        <f>$BB$8*'SIP CALCULATOR'!$E$48/100</f>
        <v>13148944.405985834</v>
      </c>
      <c r="BD518" s="110">
        <f t="shared" si="249"/>
        <v>-837222103.87211704</v>
      </c>
      <c r="BF518" s="110">
        <f t="shared" si="244"/>
        <v>-94694338513.783798</v>
      </c>
      <c r="BG518" t="str">
        <f t="shared" si="245"/>
        <v>-</v>
      </c>
      <c r="BI518" t="str">
        <f t="shared" si="243"/>
        <v>-</v>
      </c>
      <c r="BL518">
        <f t="shared" si="255"/>
        <v>515</v>
      </c>
      <c r="BM518" s="110">
        <f t="shared" ref="BM518:BM581" si="269">BQ517</f>
        <v>7074886787.2096043</v>
      </c>
      <c r="BO518">
        <f>('SIP CALCULATOR'!$D$32/12)/100</f>
        <v>5.0000000000000001E-3</v>
      </c>
      <c r="BP518">
        <f t="shared" ref="BP518:BP581" si="270">(BM518*BO518*BL518)/100</f>
        <v>182178334.77064732</v>
      </c>
      <c r="BQ518" s="110">
        <f t="shared" ref="BQ518:BQ581" si="271">BM518+BP518</f>
        <v>7257065121.9802513</v>
      </c>
    </row>
    <row r="519" spans="12:69" x14ac:dyDescent="0.3">
      <c r="L519">
        <v>600</v>
      </c>
      <c r="N519">
        <f t="shared" si="262"/>
        <v>518</v>
      </c>
      <c r="O519" s="48">
        <f t="shared" si="250"/>
        <v>3.2390237335271926E+26</v>
      </c>
      <c r="P519" s="3">
        <f t="shared" ref="P519:P529" si="272">$P$517+($P$517*$M$5)</f>
        <v>3.2825696739453715E+25</v>
      </c>
      <c r="Q519">
        <f t="shared" si="263"/>
        <v>2.6260557391562968E+26</v>
      </c>
      <c r="AD519" s="50">
        <f>$M$2*(((1+'Main Backend Calculation'!$M$4)^('Main Backend Calculation'!AH519)-1)/'Main Backend Calculation'!$M$4)*(1+$M$4)</f>
        <v>68883957148.941971</v>
      </c>
      <c r="AF519">
        <f t="shared" ref="AF519:AF529" si="273">$AK$45*(((1+$M$4)^($AH$45)-1)/$AC$3)*(1+$AC$3)</f>
        <v>1.4891956359552549E+27</v>
      </c>
      <c r="AH519">
        <f t="shared" si="264"/>
        <v>518</v>
      </c>
      <c r="AI519" s="60">
        <f t="shared" si="261"/>
        <v>1.4891956359552549E+27</v>
      </c>
      <c r="AK519">
        <v>660</v>
      </c>
      <c r="AM519" s="36" t="str">
        <f>IF('SIP CALCULATOR'!$E$6&gt;'Main Backend Calculation'!AM518,AM518+1,"")</f>
        <v/>
      </c>
      <c r="AN519" t="str">
        <f t="shared" si="268"/>
        <v/>
      </c>
      <c r="AO519" s="49" t="str">
        <f t="shared" si="265"/>
        <v/>
      </c>
      <c r="AP519" s="49" t="str">
        <f t="shared" si="266"/>
        <v/>
      </c>
      <c r="AQ519" s="66" t="str">
        <f>IF(AM519="","",('SIP CALCULATOR'!$E$7/12)*100)</f>
        <v/>
      </c>
      <c r="AR519" s="62" t="str">
        <f>IF(AM519="","",ROUND(IF(((AM519-1)/12)=0,'SIP CALCULATOR'!$E$4,IF(INT(((AM519-1)/12))-((AM519-1)/12)=0,AR518+('SIP CALCULATOR'!$E$5/100)*AR518,AR518)),2))</f>
        <v/>
      </c>
      <c r="AS519" t="e">
        <f t="shared" si="267"/>
        <v>#VALUE!</v>
      </c>
      <c r="AY519">
        <f t="shared" si="241"/>
        <v>512</v>
      </c>
      <c r="AZ519">
        <f t="shared" si="242"/>
        <v>0</v>
      </c>
      <c r="BA519">
        <f t="shared" si="258"/>
        <v>512</v>
      </c>
      <c r="BB519" s="110">
        <f t="shared" si="248"/>
        <v>-101303874568.52615</v>
      </c>
      <c r="BC519">
        <f>$BB$8*'SIP CALCULATOR'!$E$48/100</f>
        <v>13148944.405985834</v>
      </c>
      <c r="BD519" s="110">
        <f t="shared" si="249"/>
        <v>-844308529.27443457</v>
      </c>
      <c r="BF519" s="110">
        <f t="shared" si="244"/>
        <v>-95538647043.058228</v>
      </c>
      <c r="BG519" t="str">
        <f t="shared" si="245"/>
        <v>-</v>
      </c>
      <c r="BI519" t="str">
        <f t="shared" si="243"/>
        <v>-</v>
      </c>
      <c r="BL519">
        <f t="shared" si="255"/>
        <v>516</v>
      </c>
      <c r="BM519" s="110">
        <f t="shared" si="269"/>
        <v>7257065121.9802513</v>
      </c>
      <c r="BO519">
        <f>('SIP CALCULATOR'!$D$32/12)/100</f>
        <v>5.0000000000000001E-3</v>
      </c>
      <c r="BP519">
        <f t="shared" si="270"/>
        <v>187232280.14709049</v>
      </c>
      <c r="BQ519" s="110">
        <f t="shared" si="271"/>
        <v>7444297402.1273422</v>
      </c>
    </row>
    <row r="520" spans="12:69" x14ac:dyDescent="0.3">
      <c r="L520">
        <v>612</v>
      </c>
      <c r="N520">
        <f t="shared" si="262"/>
        <v>519</v>
      </c>
      <c r="O520" s="48">
        <f t="shared" si="250"/>
        <v>3.6267693989741323E+26</v>
      </c>
      <c r="P520" s="3">
        <f t="shared" si="272"/>
        <v>3.2825696739453715E+25</v>
      </c>
      <c r="Q520">
        <f t="shared" si="263"/>
        <v>2.9543127065508339E+26</v>
      </c>
      <c r="AD520" s="50">
        <f>$M$2*(((1+'Main Backend Calculation'!$M$4)^('Main Backend Calculation'!AH520)-1)/'Main Backend Calculation'!$M$4)*(1+$M$4)</f>
        <v>70149198504.326675</v>
      </c>
      <c r="AF520">
        <f t="shared" si="273"/>
        <v>1.4891956359552549E+27</v>
      </c>
      <c r="AH520">
        <f t="shared" si="264"/>
        <v>519</v>
      </c>
      <c r="AI520" s="60">
        <f t="shared" si="261"/>
        <v>1.4891956359552549E+27</v>
      </c>
      <c r="AK520">
        <v>672</v>
      </c>
      <c r="AM520" s="36" t="str">
        <f>IF('SIP CALCULATOR'!$E$6&gt;'Main Backend Calculation'!AM519,AM519+1,"")</f>
        <v/>
      </c>
      <c r="AN520" t="str">
        <f t="shared" si="268"/>
        <v/>
      </c>
      <c r="AO520" s="49" t="str">
        <f t="shared" si="265"/>
        <v/>
      </c>
      <c r="AP520" s="49" t="str">
        <f t="shared" si="266"/>
        <v/>
      </c>
      <c r="AQ520" s="66" t="str">
        <f>IF(AM520="","",('SIP CALCULATOR'!$E$7/12)*100)</f>
        <v/>
      </c>
      <c r="AR520" s="62" t="str">
        <f>IF(AM520="","",ROUND(IF(((AM520-1)/12)=0,'SIP CALCULATOR'!$E$4,IF(INT(((AM520-1)/12))-((AM520-1)/12)=0,AR519+('SIP CALCULATOR'!$E$5/100)*AR519,AR519)),2))</f>
        <v/>
      </c>
      <c r="AS520" t="e">
        <f t="shared" si="267"/>
        <v>#VALUE!</v>
      </c>
      <c r="AY520">
        <f t="shared" si="241"/>
        <v>513</v>
      </c>
      <c r="AZ520">
        <f t="shared" si="242"/>
        <v>0</v>
      </c>
      <c r="BA520">
        <f t="shared" si="258"/>
        <v>513</v>
      </c>
      <c r="BB520" s="110">
        <f t="shared" si="248"/>
        <v>-102161332042.20657</v>
      </c>
      <c r="BC520">
        <f>$BB$8*'SIP CALCULATOR'!$E$48/100</f>
        <v>13148944.405985834</v>
      </c>
      <c r="BD520" s="110">
        <f t="shared" si="249"/>
        <v>-851454008.22177136</v>
      </c>
      <c r="BF520" s="110">
        <f t="shared" si="244"/>
        <v>-96390101051.279999</v>
      </c>
      <c r="BG520" t="str">
        <f t="shared" si="245"/>
        <v>-</v>
      </c>
      <c r="BI520" t="str">
        <f t="shared" si="243"/>
        <v>-</v>
      </c>
      <c r="BL520">
        <f t="shared" si="255"/>
        <v>517</v>
      </c>
      <c r="BM520" s="110">
        <f t="shared" si="269"/>
        <v>7444297402.1273422</v>
      </c>
      <c r="BO520">
        <f>('SIP CALCULATOR'!$D$32/12)/100</f>
        <v>5.0000000000000001E-3</v>
      </c>
      <c r="BP520">
        <f t="shared" si="270"/>
        <v>192435087.8449918</v>
      </c>
      <c r="BQ520" s="110">
        <f t="shared" si="271"/>
        <v>7636732489.9723339</v>
      </c>
    </row>
    <row r="521" spans="12:69" x14ac:dyDescent="0.3">
      <c r="L521">
        <v>624</v>
      </c>
      <c r="N521">
        <f t="shared" si="262"/>
        <v>520</v>
      </c>
      <c r="O521" s="48">
        <f t="shared" si="250"/>
        <v>4.021636495664116E+26</v>
      </c>
      <c r="P521" s="3">
        <f t="shared" si="272"/>
        <v>3.2825696739453715E+25</v>
      </c>
      <c r="Q521">
        <f t="shared" si="263"/>
        <v>3.2825696739453713E+26</v>
      </c>
      <c r="AD521" s="50">
        <f>$M$2*(((1+'Main Backend Calculation'!$M$4)^('Main Backend Calculation'!AH521)-1)/'Main Backend Calculation'!$M$4)*(1+$M$4)</f>
        <v>71437677590.319778</v>
      </c>
      <c r="AF521">
        <f t="shared" si="273"/>
        <v>1.4891956359552549E+27</v>
      </c>
      <c r="AH521">
        <f t="shared" si="264"/>
        <v>520</v>
      </c>
      <c r="AI521" s="60">
        <f t="shared" si="261"/>
        <v>1.4891956359552549E+27</v>
      </c>
      <c r="AK521">
        <v>684</v>
      </c>
      <c r="AM521" s="36" t="str">
        <f>IF('SIP CALCULATOR'!$E$6&gt;'Main Backend Calculation'!AM520,AM520+1,"")</f>
        <v/>
      </c>
      <c r="AN521" t="str">
        <f t="shared" si="268"/>
        <v/>
      </c>
      <c r="AO521" s="49" t="str">
        <f t="shared" si="265"/>
        <v/>
      </c>
      <c r="AP521" s="49" t="str">
        <f t="shared" si="266"/>
        <v/>
      </c>
      <c r="AQ521" s="66" t="str">
        <f>IF(AM521="","",('SIP CALCULATOR'!$E$7/12)*100)</f>
        <v/>
      </c>
      <c r="AR521" s="62" t="str">
        <f>IF(AM521="","",ROUND(IF(((AM521-1)/12)=0,'SIP CALCULATOR'!$E$4,IF(INT(((AM521-1)/12))-((AM521-1)/12)=0,AR520+('SIP CALCULATOR'!$E$5/100)*AR520,AR520)),2))</f>
        <v/>
      </c>
      <c r="AS521" t="e">
        <f t="shared" si="267"/>
        <v>#VALUE!</v>
      </c>
      <c r="AY521">
        <f t="shared" ref="AY521:AY584" si="274">BA521</f>
        <v>514</v>
      </c>
      <c r="AZ521">
        <f t="shared" ref="AZ521:AZ584" si="275">IF(BB521&lt;0,0,BB521)</f>
        <v>0</v>
      </c>
      <c r="BA521">
        <f t="shared" si="258"/>
        <v>514</v>
      </c>
      <c r="BB521" s="110">
        <f t="shared" si="248"/>
        <v>-103025934994.83434</v>
      </c>
      <c r="BC521">
        <f>$BB$8*'SIP CALCULATOR'!$E$48/100</f>
        <v>13148944.405985834</v>
      </c>
      <c r="BD521" s="110">
        <f t="shared" si="249"/>
        <v>-858659032.82700276</v>
      </c>
      <c r="BF521" s="110">
        <f t="shared" si="244"/>
        <v>-97248760084.106995</v>
      </c>
      <c r="BG521" t="str">
        <f t="shared" si="245"/>
        <v>-</v>
      </c>
      <c r="BI521" t="str">
        <f t="shared" ref="BI521:BI584" si="276">IF(BD521&gt;0,BD521,"-")</f>
        <v>-</v>
      </c>
      <c r="BL521">
        <f t="shared" si="255"/>
        <v>518</v>
      </c>
      <c r="BM521" s="110">
        <f t="shared" si="269"/>
        <v>7636732489.9723339</v>
      </c>
      <c r="BO521">
        <f>('SIP CALCULATOR'!$D$32/12)/100</f>
        <v>5.0000000000000001E-3</v>
      </c>
      <c r="BP521">
        <f t="shared" si="270"/>
        <v>197791371.49028343</v>
      </c>
      <c r="BQ521" s="110">
        <f t="shared" si="271"/>
        <v>7834523861.4626169</v>
      </c>
    </row>
    <row r="522" spans="12:69" x14ac:dyDescent="0.3">
      <c r="L522">
        <v>636</v>
      </c>
      <c r="N522">
        <f t="shared" si="262"/>
        <v>521</v>
      </c>
      <c r="O522" s="48">
        <f t="shared" si="250"/>
        <v>4.4237558175362343E+26</v>
      </c>
      <c r="P522" s="3">
        <f t="shared" si="272"/>
        <v>3.2825696739453715E+25</v>
      </c>
      <c r="Q522">
        <f t="shared" si="263"/>
        <v>3.6108266413399087E+26</v>
      </c>
      <c r="AD522" s="50">
        <f>$M$2*(((1+'Main Backend Calculation'!$M$4)^('Main Backend Calculation'!AH522)-1)/'Main Backend Calculation'!$M$4)*(1+$M$4)</f>
        <v>72749821196.736145</v>
      </c>
      <c r="AF522">
        <f t="shared" si="273"/>
        <v>1.4891956359552549E+27</v>
      </c>
      <c r="AH522">
        <f t="shared" si="264"/>
        <v>521</v>
      </c>
      <c r="AI522" s="60">
        <f t="shared" si="261"/>
        <v>1.4891956359552549E+27</v>
      </c>
      <c r="AK522">
        <v>696</v>
      </c>
      <c r="AM522" s="36" t="str">
        <f>IF('SIP CALCULATOR'!$E$6&gt;'Main Backend Calculation'!AM521,AM521+1,"")</f>
        <v/>
      </c>
      <c r="AN522" t="str">
        <f t="shared" si="268"/>
        <v/>
      </c>
      <c r="AO522" s="49" t="str">
        <f t="shared" si="265"/>
        <v/>
      </c>
      <c r="AP522" s="49" t="str">
        <f t="shared" si="266"/>
        <v/>
      </c>
      <c r="AQ522" s="66" t="str">
        <f>IF(AM522="","",('SIP CALCULATOR'!$E$7/12)*100)</f>
        <v/>
      </c>
      <c r="AR522" s="62" t="str">
        <f>IF(AM522="","",ROUND(IF(((AM522-1)/12)=0,'SIP CALCULATOR'!$E$4,IF(INT(((AM522-1)/12))-((AM522-1)/12)=0,AR521+('SIP CALCULATOR'!$E$5/100)*AR521,AR521)),2))</f>
        <v/>
      </c>
      <c r="AS522" t="e">
        <f t="shared" si="267"/>
        <v>#VALUE!</v>
      </c>
      <c r="AY522">
        <f t="shared" si="274"/>
        <v>515</v>
      </c>
      <c r="AZ522">
        <f t="shared" si="275"/>
        <v>0</v>
      </c>
      <c r="BA522">
        <f t="shared" si="258"/>
        <v>515</v>
      </c>
      <c r="BB522" s="110">
        <f t="shared" si="248"/>
        <v>-103897742972.06732</v>
      </c>
      <c r="BC522">
        <f>$BB$8*'SIP CALCULATOR'!$E$48/100</f>
        <v>13148944.405985834</v>
      </c>
      <c r="BD522" s="110">
        <f t="shared" si="249"/>
        <v>-865924099.30394423</v>
      </c>
      <c r="BF522" s="110">
        <f t="shared" ref="BF522:BF585" si="277">BF521+BD522</f>
        <v>-98114684183.410934</v>
      </c>
      <c r="BG522" t="str">
        <f t="shared" ref="BG522:BG585" si="278">IF(BB522&gt;0,BB522,"-")</f>
        <v>-</v>
      </c>
      <c r="BI522" t="str">
        <f t="shared" si="276"/>
        <v>-</v>
      </c>
      <c r="BL522">
        <f t="shared" si="255"/>
        <v>519</v>
      </c>
      <c r="BM522" s="110">
        <f t="shared" si="269"/>
        <v>7834523861.4626169</v>
      </c>
      <c r="BO522">
        <f>('SIP CALCULATOR'!$D$32/12)/100</f>
        <v>5.0000000000000001E-3</v>
      </c>
      <c r="BP522">
        <f t="shared" si="270"/>
        <v>203305894.20495492</v>
      </c>
      <c r="BQ522" s="110">
        <f t="shared" si="271"/>
        <v>8037829755.667572</v>
      </c>
    </row>
    <row r="523" spans="12:69" x14ac:dyDescent="0.3">
      <c r="L523">
        <v>648</v>
      </c>
      <c r="N523">
        <f t="shared" si="262"/>
        <v>522</v>
      </c>
      <c r="O523" s="48">
        <f t="shared" si="250"/>
        <v>4.8332605607228912E+26</v>
      </c>
      <c r="P523" s="3">
        <f t="shared" si="272"/>
        <v>3.2825696739453715E+25</v>
      </c>
      <c r="Q523">
        <f t="shared" si="263"/>
        <v>3.9390836087344461E+26</v>
      </c>
      <c r="AD523" s="50">
        <f>$M$2*(((1+'Main Backend Calculation'!$M$4)^('Main Backend Calculation'!AH523)-1)/'Main Backend Calculation'!$M$4)*(1+$M$4)</f>
        <v>74086063951.916245</v>
      </c>
      <c r="AF523">
        <f t="shared" si="273"/>
        <v>1.4891956359552549E+27</v>
      </c>
      <c r="AH523">
        <f t="shared" si="264"/>
        <v>522</v>
      </c>
      <c r="AI523" s="60">
        <f t="shared" si="261"/>
        <v>1.4891956359552549E+27</v>
      </c>
      <c r="AK523">
        <v>708</v>
      </c>
      <c r="AM523" s="36" t="str">
        <f>IF('SIP CALCULATOR'!$E$6&gt;'Main Backend Calculation'!AM522,AM522+1,"")</f>
        <v/>
      </c>
      <c r="AN523" t="str">
        <f t="shared" si="268"/>
        <v/>
      </c>
      <c r="AO523" s="49" t="str">
        <f t="shared" si="265"/>
        <v/>
      </c>
      <c r="AP523" s="49" t="str">
        <f t="shared" si="266"/>
        <v/>
      </c>
      <c r="AQ523" s="66" t="str">
        <f>IF(AM523="","",('SIP CALCULATOR'!$E$7/12)*100)</f>
        <v/>
      </c>
      <c r="AR523" s="62" t="str">
        <f>IF(AM523="","",ROUND(IF(((AM523-1)/12)=0,'SIP CALCULATOR'!$E$4,IF(INT(((AM523-1)/12))-((AM523-1)/12)=0,AR522+('SIP CALCULATOR'!$E$5/100)*AR522,AR522)),2))</f>
        <v/>
      </c>
      <c r="AS523" t="e">
        <f t="shared" si="267"/>
        <v>#VALUE!</v>
      </c>
      <c r="AY523">
        <f t="shared" si="274"/>
        <v>516</v>
      </c>
      <c r="AZ523">
        <f t="shared" si="275"/>
        <v>0</v>
      </c>
      <c r="BA523">
        <f t="shared" si="258"/>
        <v>516</v>
      </c>
      <c r="BB523" s="110">
        <f t="shared" ref="BB523:BB586" si="279">(BB522-BC522)+BD522</f>
        <v>-104776816015.77725</v>
      </c>
      <c r="BC523">
        <f>$BB$8*'SIP CALCULATOR'!$E$48/100</f>
        <v>13148944.405985834</v>
      </c>
      <c r="BD523" s="110">
        <f t="shared" ref="BD523:BD586" si="280">(BB523-BC523)*$BE$8/100</f>
        <v>-873249708.00152707</v>
      </c>
      <c r="BF523" s="110">
        <f t="shared" si="277"/>
        <v>-98987933891.41246</v>
      </c>
      <c r="BG523" t="str">
        <f t="shared" si="278"/>
        <v>-</v>
      </c>
      <c r="BI523" t="str">
        <f t="shared" si="276"/>
        <v>-</v>
      </c>
      <c r="BL523">
        <f t="shared" si="255"/>
        <v>520</v>
      </c>
      <c r="BM523" s="110">
        <f t="shared" si="269"/>
        <v>8037829755.667572</v>
      </c>
      <c r="BO523">
        <f>('SIP CALCULATOR'!$D$32/12)/100</f>
        <v>5.0000000000000001E-3</v>
      </c>
      <c r="BP523">
        <f t="shared" si="270"/>
        <v>208983573.64735687</v>
      </c>
      <c r="BQ523" s="110">
        <f t="shared" si="271"/>
        <v>8246813329.314929</v>
      </c>
    </row>
    <row r="524" spans="12:69" x14ac:dyDescent="0.3">
      <c r="L524">
        <v>660</v>
      </c>
      <c r="N524">
        <f t="shared" si="262"/>
        <v>523</v>
      </c>
      <c r="O524" s="48">
        <f t="shared" si="250"/>
        <v>5.2502863676690684E+26</v>
      </c>
      <c r="P524" s="3">
        <f t="shared" si="272"/>
        <v>3.2825696739453715E+25</v>
      </c>
      <c r="Q524">
        <f t="shared" si="263"/>
        <v>4.2673405761289835E+26</v>
      </c>
      <c r="AD524" s="50">
        <f>$M$2*(((1+'Main Backend Calculation'!$M$4)^('Main Backend Calculation'!AH524)-1)/'Main Backend Calculation'!$M$4)*(1+$M$4)</f>
        <v>75446848466.690353</v>
      </c>
      <c r="AF524">
        <f t="shared" si="273"/>
        <v>1.4891956359552549E+27</v>
      </c>
      <c r="AH524">
        <f t="shared" si="264"/>
        <v>523</v>
      </c>
      <c r="AI524" s="60">
        <f t="shared" si="261"/>
        <v>1.4891956359552549E+27</v>
      </c>
      <c r="AK524">
        <v>720</v>
      </c>
      <c r="AM524" s="36" t="str">
        <f>IF('SIP CALCULATOR'!$E$6&gt;'Main Backend Calculation'!AM523,AM523+1,"")</f>
        <v/>
      </c>
      <c r="AN524" t="str">
        <f t="shared" si="268"/>
        <v/>
      </c>
      <c r="AO524" s="49" t="str">
        <f t="shared" si="265"/>
        <v/>
      </c>
      <c r="AP524" s="49" t="str">
        <f t="shared" si="266"/>
        <v/>
      </c>
      <c r="AQ524" s="66" t="str">
        <f>IF(AM524="","",('SIP CALCULATOR'!$E$7/12)*100)</f>
        <v/>
      </c>
      <c r="AR524" s="62" t="str">
        <f>IF(AM524="","",ROUND(IF(((AM524-1)/12)=0,'SIP CALCULATOR'!$E$4,IF(INT(((AM524-1)/12))-((AM524-1)/12)=0,AR523+('SIP CALCULATOR'!$E$5/100)*AR523,AR523)),2))</f>
        <v/>
      </c>
      <c r="AS524" t="e">
        <f t="shared" si="267"/>
        <v>#VALUE!</v>
      </c>
      <c r="AY524">
        <f t="shared" si="274"/>
        <v>517</v>
      </c>
      <c r="AZ524">
        <f t="shared" si="275"/>
        <v>0</v>
      </c>
      <c r="BA524">
        <f t="shared" si="258"/>
        <v>517</v>
      </c>
      <c r="BB524" s="110">
        <f t="shared" si="279"/>
        <v>-105663214668.18477</v>
      </c>
      <c r="BC524">
        <f>$BB$8*'SIP CALCULATOR'!$E$48/100</f>
        <v>13148944.405985834</v>
      </c>
      <c r="BD524" s="110">
        <f t="shared" si="280"/>
        <v>-880636363.43825638</v>
      </c>
      <c r="BF524" s="110">
        <f t="shared" si="277"/>
        <v>-99868570254.850723</v>
      </c>
      <c r="BG524" t="str">
        <f t="shared" si="278"/>
        <v>-</v>
      </c>
      <c r="BI524" t="str">
        <f t="shared" si="276"/>
        <v>-</v>
      </c>
      <c r="BL524">
        <f t="shared" si="255"/>
        <v>521</v>
      </c>
      <c r="BM524" s="110">
        <f t="shared" si="269"/>
        <v>8246813329.314929</v>
      </c>
      <c r="BO524">
        <f>('SIP CALCULATOR'!$D$32/12)/100</f>
        <v>5.0000000000000001E-3</v>
      </c>
      <c r="BP524">
        <f t="shared" si="270"/>
        <v>214829487.22865391</v>
      </c>
      <c r="BQ524" s="110">
        <f t="shared" si="271"/>
        <v>8461642816.5435829</v>
      </c>
    </row>
    <row r="525" spans="12:69" x14ac:dyDescent="0.3">
      <c r="L525">
        <v>672</v>
      </c>
      <c r="N525">
        <f t="shared" si="262"/>
        <v>524</v>
      </c>
      <c r="O525" s="48">
        <f t="shared" si="250"/>
        <v>5.6749713720618986E+26</v>
      </c>
      <c r="P525" s="3">
        <f t="shared" si="272"/>
        <v>3.2825696739453715E+25</v>
      </c>
      <c r="Q525">
        <f t="shared" si="263"/>
        <v>4.5955975435235209E+26</v>
      </c>
      <c r="AD525" s="50">
        <f>$M$2*(((1+'Main Backend Calculation'!$M$4)^('Main Backend Calculation'!AH525)-1)/'Main Backend Calculation'!$M$4)*(1+$M$4)</f>
        <v>76832625480.987061</v>
      </c>
      <c r="AF525">
        <f t="shared" si="273"/>
        <v>1.4891956359552549E+27</v>
      </c>
      <c r="AH525">
        <f t="shared" si="264"/>
        <v>524</v>
      </c>
      <c r="AI525" s="60">
        <f t="shared" si="261"/>
        <v>1.4891956359552549E+27</v>
      </c>
      <c r="AM525" s="36" t="str">
        <f>IF('SIP CALCULATOR'!$E$6&gt;'Main Backend Calculation'!AM524,AM524+1,"")</f>
        <v/>
      </c>
      <c r="AN525" t="str">
        <f t="shared" si="268"/>
        <v/>
      </c>
      <c r="AO525" s="49" t="str">
        <f t="shared" si="265"/>
        <v/>
      </c>
      <c r="AP525" s="49" t="str">
        <f t="shared" si="266"/>
        <v/>
      </c>
      <c r="AQ525" s="66" t="str">
        <f>IF(AM525="","",('SIP CALCULATOR'!$E$7/12)*100)</f>
        <v/>
      </c>
      <c r="AR525" s="62" t="str">
        <f>IF(AM525="","",ROUND(IF(((AM525-1)/12)=0,'SIP CALCULATOR'!$E$4,IF(INT(((AM525-1)/12))-((AM525-1)/12)=0,AR524+('SIP CALCULATOR'!$E$5/100)*AR524,AR524)),2))</f>
        <v/>
      </c>
      <c r="AS525" t="e">
        <f t="shared" si="267"/>
        <v>#VALUE!</v>
      </c>
      <c r="AY525">
        <f t="shared" si="274"/>
        <v>518</v>
      </c>
      <c r="AZ525">
        <f t="shared" si="275"/>
        <v>0</v>
      </c>
      <c r="BA525">
        <f t="shared" si="258"/>
        <v>518</v>
      </c>
      <c r="BB525" s="110">
        <f t="shared" si="279"/>
        <v>-106556999976.02902</v>
      </c>
      <c r="BC525">
        <f>$BB$8*'SIP CALCULATOR'!$E$48/100</f>
        <v>13148944.405985834</v>
      </c>
      <c r="BD525" s="110">
        <f t="shared" si="280"/>
        <v>-888084574.33695841</v>
      </c>
      <c r="BF525" s="110">
        <f t="shared" si="277"/>
        <v>-100756654829.18768</v>
      </c>
      <c r="BG525" t="str">
        <f t="shared" si="278"/>
        <v>-</v>
      </c>
      <c r="BI525" t="str">
        <f t="shared" si="276"/>
        <v>-</v>
      </c>
      <c r="BL525">
        <f t="shared" si="255"/>
        <v>522</v>
      </c>
      <c r="BM525" s="110">
        <f t="shared" si="269"/>
        <v>8461642816.5435829</v>
      </c>
      <c r="BO525">
        <f>('SIP CALCULATOR'!$D$32/12)/100</f>
        <v>5.0000000000000001E-3</v>
      </c>
      <c r="BP525">
        <f t="shared" si="270"/>
        <v>220848877.51178753</v>
      </c>
      <c r="BQ525" s="110">
        <f t="shared" si="271"/>
        <v>8682491694.0553703</v>
      </c>
    </row>
    <row r="526" spans="12:69" x14ac:dyDescent="0.3">
      <c r="L526">
        <v>684</v>
      </c>
      <c r="N526">
        <f t="shared" si="262"/>
        <v>525</v>
      </c>
      <c r="O526" s="48">
        <f t="shared" si="250"/>
        <v>6.1074562445854257E+26</v>
      </c>
      <c r="P526" s="3">
        <f t="shared" si="272"/>
        <v>3.2825696739453715E+25</v>
      </c>
      <c r="Q526">
        <f t="shared" si="263"/>
        <v>4.9238545109180583E+26</v>
      </c>
      <c r="AD526" s="50">
        <f>$M$2*(((1+'Main Backend Calculation'!$M$4)^('Main Backend Calculation'!AH526)-1)/'Main Backend Calculation'!$M$4)*(1+$M$4)</f>
        <v>78243854013.134079</v>
      </c>
      <c r="AF526">
        <f t="shared" si="273"/>
        <v>1.4891956359552549E+27</v>
      </c>
      <c r="AH526">
        <f t="shared" si="264"/>
        <v>525</v>
      </c>
      <c r="AI526" s="60">
        <f t="shared" si="261"/>
        <v>1.4891956359552549E+27</v>
      </c>
      <c r="AM526" s="36" t="str">
        <f>IF('SIP CALCULATOR'!$E$6&gt;'Main Backend Calculation'!AM525,AM525+1,"")</f>
        <v/>
      </c>
      <c r="AN526" t="str">
        <f t="shared" si="268"/>
        <v/>
      </c>
      <c r="AO526" s="49" t="str">
        <f t="shared" si="265"/>
        <v/>
      </c>
      <c r="AP526" s="49" t="str">
        <f t="shared" si="266"/>
        <v/>
      </c>
      <c r="AQ526" s="66" t="str">
        <f>IF(AM526="","",('SIP CALCULATOR'!$E$7/12)*100)</f>
        <v/>
      </c>
      <c r="AR526" s="62" t="str">
        <f>IF(AM526="","",ROUND(IF(((AM526-1)/12)=0,'SIP CALCULATOR'!$E$4,IF(INT(((AM526-1)/12))-((AM526-1)/12)=0,AR525+('SIP CALCULATOR'!$E$5/100)*AR525,AR525)),2))</f>
        <v/>
      </c>
      <c r="AS526" t="e">
        <f t="shared" si="267"/>
        <v>#VALUE!</v>
      </c>
      <c r="AY526">
        <f t="shared" si="274"/>
        <v>519</v>
      </c>
      <c r="AZ526">
        <f t="shared" si="275"/>
        <v>0</v>
      </c>
      <c r="BA526">
        <f t="shared" si="258"/>
        <v>519</v>
      </c>
      <c r="BB526" s="110">
        <f t="shared" si="279"/>
        <v>-107458233494.77197</v>
      </c>
      <c r="BC526">
        <f>$BB$8*'SIP CALCULATOR'!$E$48/100</f>
        <v>13148944.405985834</v>
      </c>
      <c r="BD526" s="110">
        <f t="shared" si="280"/>
        <v>-895594853.65981638</v>
      </c>
      <c r="BF526" s="110">
        <f t="shared" si="277"/>
        <v>-101652249682.8475</v>
      </c>
      <c r="BG526" t="str">
        <f t="shared" si="278"/>
        <v>-</v>
      </c>
      <c r="BI526" t="str">
        <f t="shared" si="276"/>
        <v>-</v>
      </c>
      <c r="BL526">
        <f t="shared" si="255"/>
        <v>523</v>
      </c>
      <c r="BM526" s="110">
        <f t="shared" si="269"/>
        <v>8682491694.0553703</v>
      </c>
      <c r="BO526">
        <f>('SIP CALCULATOR'!$D$32/12)/100</f>
        <v>5.0000000000000001E-3</v>
      </c>
      <c r="BP526">
        <f t="shared" si="270"/>
        <v>227047157.79954797</v>
      </c>
      <c r="BQ526" s="110">
        <f t="shared" si="271"/>
        <v>8909538851.8549175</v>
      </c>
    </row>
    <row r="527" spans="12:69" x14ac:dyDescent="0.3">
      <c r="L527">
        <v>696</v>
      </c>
      <c r="N527">
        <f t="shared" si="262"/>
        <v>526</v>
      </c>
      <c r="O527" s="48">
        <f t="shared" ref="O527:O590" si="281">(O526+(O526*$M$4)+P527)</f>
        <v>6.5478842395157043E+26</v>
      </c>
      <c r="P527" s="3">
        <f t="shared" si="272"/>
        <v>3.2825696739453715E+25</v>
      </c>
      <c r="Q527">
        <f t="shared" si="263"/>
        <v>5.2521114783125957E+26</v>
      </c>
      <c r="AD527" s="50">
        <f>$M$2*(((1+'Main Backend Calculation'!$M$4)^('Main Backend Calculation'!AH527)-1)/'Main Backend Calculation'!$M$4)*(1+$M$4)</f>
        <v>79681001511.901443</v>
      </c>
      <c r="AF527">
        <f t="shared" si="273"/>
        <v>1.4891956359552549E+27</v>
      </c>
      <c r="AH527">
        <f t="shared" si="264"/>
        <v>526</v>
      </c>
      <c r="AI527" s="60">
        <f t="shared" si="261"/>
        <v>1.4891956359552549E+27</v>
      </c>
      <c r="AM527" s="36" t="str">
        <f>IF('SIP CALCULATOR'!$E$6&gt;'Main Backend Calculation'!AM526,AM526+1,"")</f>
        <v/>
      </c>
      <c r="AN527" t="str">
        <f t="shared" si="268"/>
        <v/>
      </c>
      <c r="AO527" s="49" t="str">
        <f t="shared" si="265"/>
        <v/>
      </c>
      <c r="AP527" s="49" t="str">
        <f t="shared" si="266"/>
        <v/>
      </c>
      <c r="AQ527" s="66" t="str">
        <f>IF(AM527="","",('SIP CALCULATOR'!$E$7/12)*100)</f>
        <v/>
      </c>
      <c r="AR527" s="62" t="str">
        <f>IF(AM527="","",ROUND(IF(((AM527-1)/12)=0,'SIP CALCULATOR'!$E$4,IF(INT(((AM527-1)/12))-((AM527-1)/12)=0,AR526+('SIP CALCULATOR'!$E$5/100)*AR526,AR526)),2))</f>
        <v/>
      </c>
      <c r="AS527" t="e">
        <f t="shared" si="267"/>
        <v>#VALUE!</v>
      </c>
      <c r="AY527">
        <f t="shared" si="274"/>
        <v>520</v>
      </c>
      <c r="AZ527">
        <f t="shared" si="275"/>
        <v>0</v>
      </c>
      <c r="BA527">
        <f t="shared" si="258"/>
        <v>520</v>
      </c>
      <c r="BB527" s="110">
        <f t="shared" si="279"/>
        <v>-108366977292.83778</v>
      </c>
      <c r="BC527">
        <f>$BB$8*'SIP CALCULATOR'!$E$48/100</f>
        <v>13148944.405985834</v>
      </c>
      <c r="BD527" s="110">
        <f t="shared" si="280"/>
        <v>-903167718.6436981</v>
      </c>
      <c r="BF527" s="110">
        <f t="shared" si="277"/>
        <v>-102555417401.4912</v>
      </c>
      <c r="BG527" t="str">
        <f t="shared" si="278"/>
        <v>-</v>
      </c>
      <c r="BI527" t="str">
        <f t="shared" si="276"/>
        <v>-</v>
      </c>
      <c r="BL527">
        <f t="shared" si="255"/>
        <v>524</v>
      </c>
      <c r="BM527" s="110">
        <f t="shared" si="269"/>
        <v>8909538851.8549175</v>
      </c>
      <c r="BO527">
        <f>('SIP CALCULATOR'!$D$32/12)/100</f>
        <v>5.0000000000000001E-3</v>
      </c>
      <c r="BP527">
        <f t="shared" si="270"/>
        <v>233429917.91859883</v>
      </c>
      <c r="BQ527" s="110">
        <f t="shared" si="271"/>
        <v>9142968769.7735157</v>
      </c>
    </row>
    <row r="528" spans="12:69" x14ac:dyDescent="0.3">
      <c r="L528">
        <v>708</v>
      </c>
      <c r="N528">
        <f t="shared" si="262"/>
        <v>527</v>
      </c>
      <c r="O528" s="48">
        <f t="shared" si="281"/>
        <v>6.9964012421716849E+26</v>
      </c>
      <c r="P528" s="3">
        <f t="shared" si="272"/>
        <v>3.2825696739453715E+25</v>
      </c>
      <c r="Q528">
        <f t="shared" si="263"/>
        <v>5.5803684457071331E+26</v>
      </c>
      <c r="AD528" s="50">
        <f>$M$2*(((1+'Main Backend Calculation'!$M$4)^('Main Backend Calculation'!AH528)-1)/'Main Backend Calculation'!$M$4)*(1+$M$4)</f>
        <v>81144544011.337067</v>
      </c>
      <c r="AF528">
        <f t="shared" si="273"/>
        <v>1.4891956359552549E+27</v>
      </c>
      <c r="AH528">
        <f t="shared" si="264"/>
        <v>527</v>
      </c>
      <c r="AI528" s="60">
        <f t="shared" si="261"/>
        <v>1.4891956359552549E+27</v>
      </c>
      <c r="AM528" s="36" t="str">
        <f>IF('SIP CALCULATOR'!$E$6&gt;'Main Backend Calculation'!AM527,AM527+1,"")</f>
        <v/>
      </c>
      <c r="AN528" t="str">
        <f t="shared" si="268"/>
        <v/>
      </c>
      <c r="AO528" s="49" t="str">
        <f t="shared" si="265"/>
        <v/>
      </c>
      <c r="AP528" s="49" t="str">
        <f t="shared" si="266"/>
        <v/>
      </c>
      <c r="AQ528" s="66" t="str">
        <f>IF(AM528="","",('SIP CALCULATOR'!$E$7/12)*100)</f>
        <v/>
      </c>
      <c r="AR528" s="62" t="str">
        <f>IF(AM528="","",ROUND(IF(((AM528-1)/12)=0,'SIP CALCULATOR'!$E$4,IF(INT(((AM528-1)/12))-((AM528-1)/12)=0,AR527+('SIP CALCULATOR'!$E$5/100)*AR527,AR527)),2))</f>
        <v/>
      </c>
      <c r="AS528" t="e">
        <f t="shared" si="267"/>
        <v>#VALUE!</v>
      </c>
      <c r="AY528">
        <f t="shared" si="274"/>
        <v>521</v>
      </c>
      <c r="AZ528">
        <f t="shared" si="275"/>
        <v>0</v>
      </c>
      <c r="BA528">
        <f t="shared" si="258"/>
        <v>521</v>
      </c>
      <c r="BB528" s="110">
        <f t="shared" si="279"/>
        <v>-109283293955.88747</v>
      </c>
      <c r="BC528">
        <f>$BB$8*'SIP CALCULATOR'!$E$48/100</f>
        <v>13148944.405985834</v>
      </c>
      <c r="BD528" s="110">
        <f t="shared" si="280"/>
        <v>-910803690.83577883</v>
      </c>
      <c r="BF528" s="110">
        <f t="shared" si="277"/>
        <v>-103466221092.32698</v>
      </c>
      <c r="BG528" t="str">
        <f t="shared" si="278"/>
        <v>-</v>
      </c>
      <c r="BI528" t="str">
        <f t="shared" si="276"/>
        <v>-</v>
      </c>
      <c r="BL528">
        <f t="shared" si="255"/>
        <v>525</v>
      </c>
      <c r="BM528" s="110">
        <f t="shared" si="269"/>
        <v>9142968769.7735157</v>
      </c>
      <c r="BO528">
        <f>('SIP CALCULATOR'!$D$32/12)/100</f>
        <v>5.0000000000000001E-3</v>
      </c>
      <c r="BP528">
        <f t="shared" si="270"/>
        <v>240002930.2065548</v>
      </c>
      <c r="BQ528" s="110">
        <f t="shared" si="271"/>
        <v>9382971699.9800701</v>
      </c>
    </row>
    <row r="529" spans="12:69" x14ac:dyDescent="0.3">
      <c r="L529">
        <v>720</v>
      </c>
      <c r="N529">
        <f t="shared" si="262"/>
        <v>528</v>
      </c>
      <c r="O529" s="48">
        <f t="shared" si="281"/>
        <v>7.4531558172375821E+26</v>
      </c>
      <c r="P529" s="3">
        <f t="shared" si="272"/>
        <v>3.2825696739453715E+25</v>
      </c>
      <c r="Q529">
        <f t="shared" si="263"/>
        <v>5.9086254131016705E+26</v>
      </c>
      <c r="AD529" s="50">
        <f>$M$2*(((1+'Main Backend Calculation'!$M$4)^('Main Backend Calculation'!AH529)-1)/'Main Backend Calculation'!$M$4)*(1+$M$4)</f>
        <v>82634966288.446014</v>
      </c>
      <c r="AF529">
        <f t="shared" si="273"/>
        <v>1.4891956359552549E+27</v>
      </c>
      <c r="AH529">
        <f t="shared" si="264"/>
        <v>528</v>
      </c>
      <c r="AI529" s="60">
        <f t="shared" si="261"/>
        <v>1.4891956359552549E+27</v>
      </c>
      <c r="AM529" s="36" t="str">
        <f>IF('SIP CALCULATOR'!$E$6&gt;'Main Backend Calculation'!AM528,AM528+1,"")</f>
        <v/>
      </c>
      <c r="AN529" t="str">
        <f t="shared" si="268"/>
        <v/>
      </c>
      <c r="AO529" s="49" t="str">
        <f t="shared" si="265"/>
        <v/>
      </c>
      <c r="AP529" s="49" t="str">
        <f t="shared" si="266"/>
        <v/>
      </c>
      <c r="AQ529" s="66" t="str">
        <f>IF(AM529="","",('SIP CALCULATOR'!$E$7/12)*100)</f>
        <v/>
      </c>
      <c r="AR529" s="62" t="str">
        <f>IF(AM529="","",ROUND(IF(((AM529-1)/12)=0,'SIP CALCULATOR'!$E$4,IF(INT(((AM529-1)/12))-((AM529-1)/12)=0,AR528+('SIP CALCULATOR'!$E$5/100)*AR528,AR528)),2))</f>
        <v/>
      </c>
      <c r="AS529" t="e">
        <f t="shared" si="267"/>
        <v>#VALUE!</v>
      </c>
      <c r="AY529">
        <f t="shared" si="274"/>
        <v>522</v>
      </c>
      <c r="AZ529">
        <f t="shared" si="275"/>
        <v>0</v>
      </c>
      <c r="BA529">
        <f t="shared" si="258"/>
        <v>522</v>
      </c>
      <c r="BB529" s="110">
        <f t="shared" si="279"/>
        <v>-110207246591.12924</v>
      </c>
      <c r="BC529">
        <f>$BB$8*'SIP CALCULATOR'!$E$48/100</f>
        <v>13148944.405985834</v>
      </c>
      <c r="BD529" s="110">
        <f t="shared" si="280"/>
        <v>-918503296.12946033</v>
      </c>
      <c r="BF529" s="110">
        <f t="shared" si="277"/>
        <v>-104384724388.45644</v>
      </c>
      <c r="BG529" t="str">
        <f t="shared" si="278"/>
        <v>-</v>
      </c>
      <c r="BI529" t="str">
        <f t="shared" si="276"/>
        <v>-</v>
      </c>
      <c r="BL529">
        <f t="shared" si="255"/>
        <v>526</v>
      </c>
      <c r="BM529" s="110">
        <f t="shared" si="269"/>
        <v>9382971699.9800701</v>
      </c>
      <c r="BO529">
        <f>('SIP CALCULATOR'!$D$32/12)/100</f>
        <v>5.0000000000000001E-3</v>
      </c>
      <c r="BP529">
        <f t="shared" si="270"/>
        <v>246772155.70947582</v>
      </c>
      <c r="BQ529" s="110">
        <f t="shared" si="271"/>
        <v>9629743855.6895466</v>
      </c>
    </row>
    <row r="530" spans="12:69" x14ac:dyDescent="0.3">
      <c r="N530">
        <f t="shared" si="262"/>
        <v>529</v>
      </c>
      <c r="O530" s="48">
        <f t="shared" si="281"/>
        <v>8.5748131927618273E+26</v>
      </c>
      <c r="P530" s="3">
        <f>$P$529+($P$529*$M$5)</f>
        <v>9.8477090218361153E+25</v>
      </c>
      <c r="Q530">
        <f t="shared" si="263"/>
        <v>6.8933963152852821E+26</v>
      </c>
      <c r="AD530" s="50">
        <f>$M$2*(((1+'Main Backend Calculation'!$M$4)^('Main Backend Calculation'!AH530)-1)/'Main Backend Calculation'!$M$4)*(1+$M$4)</f>
        <v>84152762023.765732</v>
      </c>
      <c r="AF530">
        <f>$AK$46*(((1+$M$4)^($AH$46)-1)/$AC$3)*(1+$AC$3)</f>
        <v>4.6164968590751555E+27</v>
      </c>
      <c r="AH530">
        <f t="shared" si="264"/>
        <v>529</v>
      </c>
      <c r="AI530" s="60">
        <f t="shared" si="261"/>
        <v>4.6164968590751555E+27</v>
      </c>
      <c r="AM530" s="36" t="str">
        <f>IF('SIP CALCULATOR'!$E$6&gt;'Main Backend Calculation'!AM529,AM529+1,"")</f>
        <v/>
      </c>
      <c r="AN530" t="str">
        <f t="shared" si="268"/>
        <v/>
      </c>
      <c r="AO530" s="49" t="str">
        <f t="shared" si="265"/>
        <v/>
      </c>
      <c r="AP530" s="49" t="str">
        <f t="shared" si="266"/>
        <v/>
      </c>
      <c r="AQ530" s="66" t="str">
        <f>IF(AM530="","",('SIP CALCULATOR'!$E$7/12)*100)</f>
        <v/>
      </c>
      <c r="AR530" s="62" t="str">
        <f>IF(AM530="","",ROUND(IF(((AM530-1)/12)=0,'SIP CALCULATOR'!$E$4,IF(INT(((AM530-1)/12))-((AM530-1)/12)=0,AR529+('SIP CALCULATOR'!$E$5/100)*AR529,AR529)),2))</f>
        <v/>
      </c>
      <c r="AS530" t="e">
        <f t="shared" si="267"/>
        <v>#VALUE!</v>
      </c>
      <c r="AY530">
        <f t="shared" si="274"/>
        <v>523</v>
      </c>
      <c r="AZ530">
        <f t="shared" si="275"/>
        <v>0</v>
      </c>
      <c r="BA530">
        <f t="shared" si="258"/>
        <v>523</v>
      </c>
      <c r="BB530" s="110">
        <f t="shared" si="279"/>
        <v>-111138898831.66469</v>
      </c>
      <c r="BC530">
        <f>$BB$8*'SIP CALCULATOR'!$E$48/100</f>
        <v>13148944.405985834</v>
      </c>
      <c r="BD530" s="110">
        <f t="shared" si="280"/>
        <v>-926267064.80058897</v>
      </c>
      <c r="BF530" s="110">
        <f t="shared" si="277"/>
        <v>-105310991453.25702</v>
      </c>
      <c r="BG530" t="str">
        <f t="shared" si="278"/>
        <v>-</v>
      </c>
      <c r="BI530" t="str">
        <f t="shared" si="276"/>
        <v>-</v>
      </c>
      <c r="BL530">
        <f t="shared" si="255"/>
        <v>527</v>
      </c>
      <c r="BM530" s="110">
        <f t="shared" si="269"/>
        <v>9629743855.6895466</v>
      </c>
      <c r="BO530">
        <f>('SIP CALCULATOR'!$D$32/12)/100</f>
        <v>5.0000000000000001E-3</v>
      </c>
      <c r="BP530">
        <f t="shared" si="270"/>
        <v>253743750.59741956</v>
      </c>
      <c r="BQ530" s="110">
        <f t="shared" si="271"/>
        <v>9883487606.2869663</v>
      </c>
    </row>
    <row r="531" spans="12:69" x14ac:dyDescent="0.3">
      <c r="N531">
        <f t="shared" si="262"/>
        <v>530</v>
      </c>
      <c r="O531" s="48">
        <f t="shared" si="281"/>
        <v>9.7170712005815799E+26</v>
      </c>
      <c r="P531" s="3">
        <f t="shared" ref="P531:P541" si="282">$P$529+($P$529*$M$5)</f>
        <v>9.8477090218361153E+25</v>
      </c>
      <c r="Q531">
        <f t="shared" si="263"/>
        <v>7.8781672174688936E+26</v>
      </c>
      <c r="AD531" s="50">
        <f>$M$2*(((1+'Main Backend Calculation'!$M$4)^('Main Backend Calculation'!AH531)-1)/'Main Backend Calculation'!$M$4)*(1+$M$4)</f>
        <v>85698433964.890656</v>
      </c>
      <c r="AF531">
        <f t="shared" ref="AF531:AF541" si="283">$AK$46*(((1+$M$4)^($AH$46)-1)/$AC$3)*(1+$AC$3)</f>
        <v>4.6164968590751555E+27</v>
      </c>
      <c r="AH531">
        <f t="shared" si="264"/>
        <v>530</v>
      </c>
      <c r="AI531" s="60">
        <f t="shared" si="261"/>
        <v>4.6164968590751555E+27</v>
      </c>
      <c r="AM531" s="36" t="str">
        <f>IF('SIP CALCULATOR'!$E$6&gt;'Main Backend Calculation'!AM530,AM530+1,"")</f>
        <v/>
      </c>
      <c r="AN531" t="str">
        <f t="shared" si="268"/>
        <v/>
      </c>
      <c r="AO531" s="49" t="str">
        <f t="shared" si="265"/>
        <v/>
      </c>
      <c r="AP531" s="49" t="str">
        <f t="shared" si="266"/>
        <v/>
      </c>
      <c r="AQ531" s="66" t="str">
        <f>IF(AM531="","",('SIP CALCULATOR'!$E$7/12)*100)</f>
        <v/>
      </c>
      <c r="AR531" s="62" t="str">
        <f>IF(AM531="","",ROUND(IF(((AM531-1)/12)=0,'SIP CALCULATOR'!$E$4,IF(INT(((AM531-1)/12))-((AM531-1)/12)=0,AR530+('SIP CALCULATOR'!$E$5/100)*AR530,AR530)),2))</f>
        <v/>
      </c>
      <c r="AS531" t="e">
        <f t="shared" si="267"/>
        <v>#VALUE!</v>
      </c>
      <c r="AY531">
        <f t="shared" si="274"/>
        <v>524</v>
      </c>
      <c r="AZ531">
        <f t="shared" si="275"/>
        <v>0</v>
      </c>
      <c r="BA531">
        <f t="shared" si="258"/>
        <v>524</v>
      </c>
      <c r="BB531" s="110">
        <f t="shared" si="279"/>
        <v>-112078314840.87126</v>
      </c>
      <c r="BC531">
        <f>$BB$8*'SIP CALCULATOR'!$E$48/100</f>
        <v>13148944.405985834</v>
      </c>
      <c r="BD531" s="110">
        <f t="shared" si="280"/>
        <v>-934095531.54397726</v>
      </c>
      <c r="BF531" s="110">
        <f t="shared" si="277"/>
        <v>-106245086984.80099</v>
      </c>
      <c r="BG531" t="str">
        <f t="shared" si="278"/>
        <v>-</v>
      </c>
      <c r="BI531" t="str">
        <f t="shared" si="276"/>
        <v>-</v>
      </c>
      <c r="BL531">
        <f t="shared" si="255"/>
        <v>528</v>
      </c>
      <c r="BM531" s="110">
        <f t="shared" si="269"/>
        <v>9883487606.2869663</v>
      </c>
      <c r="BO531">
        <f>('SIP CALCULATOR'!$D$32/12)/100</f>
        <v>5.0000000000000001E-3</v>
      </c>
      <c r="BP531">
        <f t="shared" si="270"/>
        <v>260924072.80597591</v>
      </c>
      <c r="BQ531" s="110">
        <f t="shared" si="271"/>
        <v>10144411679.092941</v>
      </c>
    </row>
    <row r="532" spans="12:69" x14ac:dyDescent="0.3">
      <c r="N532">
        <f t="shared" si="262"/>
        <v>531</v>
      </c>
      <c r="O532" s="48">
        <f t="shared" si="281"/>
        <v>1.0880308196922398E+27</v>
      </c>
      <c r="P532" s="3">
        <f t="shared" si="282"/>
        <v>9.8477090218361153E+25</v>
      </c>
      <c r="Q532">
        <f t="shared" si="263"/>
        <v>8.8629381196525051E+26</v>
      </c>
      <c r="AD532" s="50">
        <f>$M$2*(((1+'Main Backend Calculation'!$M$4)^('Main Backend Calculation'!AH532)-1)/'Main Backend Calculation'!$M$4)*(1+$M$4)</f>
        <v>87272494092.999771</v>
      </c>
      <c r="AF532">
        <f t="shared" si="283"/>
        <v>4.6164968590751555E+27</v>
      </c>
      <c r="AH532">
        <f t="shared" si="264"/>
        <v>531</v>
      </c>
      <c r="AI532" s="60">
        <f t="shared" si="261"/>
        <v>4.6164968590751555E+27</v>
      </c>
      <c r="AM532" s="36" t="str">
        <f>IF('SIP CALCULATOR'!$E$6&gt;'Main Backend Calculation'!AM531,AM531+1,"")</f>
        <v/>
      </c>
      <c r="AN532" t="str">
        <f t="shared" si="268"/>
        <v/>
      </c>
      <c r="AO532" s="49" t="str">
        <f t="shared" si="265"/>
        <v/>
      </c>
      <c r="AP532" s="49" t="str">
        <f t="shared" si="266"/>
        <v/>
      </c>
      <c r="AQ532" s="66" t="str">
        <f>IF(AM532="","",('SIP CALCULATOR'!$E$7/12)*100)</f>
        <v/>
      </c>
      <c r="AR532" s="62" t="str">
        <f>IF(AM532="","",ROUND(IF(((AM532-1)/12)=0,'SIP CALCULATOR'!$E$4,IF(INT(((AM532-1)/12))-((AM532-1)/12)=0,AR531+('SIP CALCULATOR'!$E$5/100)*AR531,AR531)),2))</f>
        <v/>
      </c>
      <c r="AS532" t="e">
        <f t="shared" si="267"/>
        <v>#VALUE!</v>
      </c>
      <c r="AY532">
        <f t="shared" si="274"/>
        <v>525</v>
      </c>
      <c r="AZ532">
        <f t="shared" si="275"/>
        <v>0</v>
      </c>
      <c r="BA532">
        <f t="shared" si="258"/>
        <v>525</v>
      </c>
      <c r="BB532" s="110">
        <f t="shared" si="279"/>
        <v>-113025559316.82123</v>
      </c>
      <c r="BC532">
        <f>$BB$8*'SIP CALCULATOR'!$E$48/100</f>
        <v>13148944.405985834</v>
      </c>
      <c r="BD532" s="110">
        <f t="shared" si="280"/>
        <v>-941989235.51022685</v>
      </c>
      <c r="BF532" s="110">
        <f t="shared" si="277"/>
        <v>-107187076220.31122</v>
      </c>
      <c r="BG532" t="str">
        <f t="shared" si="278"/>
        <v>-</v>
      </c>
      <c r="BI532" t="str">
        <f t="shared" si="276"/>
        <v>-</v>
      </c>
      <c r="BL532">
        <f t="shared" si="255"/>
        <v>529</v>
      </c>
      <c r="BM532" s="110">
        <f t="shared" si="269"/>
        <v>10144411679.092941</v>
      </c>
      <c r="BO532">
        <f>('SIP CALCULATOR'!$D$32/12)/100</f>
        <v>5.0000000000000001E-3</v>
      </c>
      <c r="BP532">
        <f t="shared" si="270"/>
        <v>268319688.91200832</v>
      </c>
      <c r="BQ532" s="110">
        <f t="shared" si="271"/>
        <v>10412731368.00495</v>
      </c>
    </row>
    <row r="533" spans="12:69" x14ac:dyDescent="0.3">
      <c r="N533">
        <f t="shared" si="262"/>
        <v>532</v>
      </c>
      <c r="O533" s="48">
        <f t="shared" si="281"/>
        <v>1.2064909486992347E+27</v>
      </c>
      <c r="P533" s="3">
        <f t="shared" si="282"/>
        <v>9.8477090218361153E+25</v>
      </c>
      <c r="Q533">
        <f t="shared" si="263"/>
        <v>9.8477090218361166E+26</v>
      </c>
      <c r="AD533" s="50">
        <f>$M$2*(((1+'Main Backend Calculation'!$M$4)^('Main Backend Calculation'!AH533)-1)/'Main Backend Calculation'!$M$4)*(1+$M$4)</f>
        <v>88875463792.443039</v>
      </c>
      <c r="AF533">
        <f t="shared" si="283"/>
        <v>4.6164968590751555E+27</v>
      </c>
      <c r="AH533">
        <f t="shared" si="264"/>
        <v>532</v>
      </c>
      <c r="AI533" s="60">
        <f t="shared" si="261"/>
        <v>4.6164968590751555E+27</v>
      </c>
      <c r="AM533" s="36" t="str">
        <f>IF('SIP CALCULATOR'!$E$6&gt;'Main Backend Calculation'!AM532,AM532+1,"")</f>
        <v/>
      </c>
      <c r="AN533" t="str">
        <f t="shared" si="268"/>
        <v/>
      </c>
      <c r="AO533" s="49" t="str">
        <f t="shared" si="265"/>
        <v/>
      </c>
      <c r="AP533" s="49" t="str">
        <f t="shared" si="266"/>
        <v/>
      </c>
      <c r="AQ533" s="66" t="str">
        <f>IF(AM533="","",('SIP CALCULATOR'!$E$7/12)*100)</f>
        <v/>
      </c>
      <c r="AR533" s="62" t="str">
        <f>IF(AM533="","",ROUND(IF(((AM533-1)/12)=0,'SIP CALCULATOR'!$E$4,IF(INT(((AM533-1)/12))-((AM533-1)/12)=0,AR532+('SIP CALCULATOR'!$E$5/100)*AR532,AR532)),2))</f>
        <v/>
      </c>
      <c r="AS533" t="e">
        <f t="shared" si="267"/>
        <v>#VALUE!</v>
      </c>
      <c r="AY533">
        <f t="shared" si="274"/>
        <v>526</v>
      </c>
      <c r="AZ533">
        <f t="shared" si="275"/>
        <v>0</v>
      </c>
      <c r="BA533">
        <f t="shared" si="258"/>
        <v>526</v>
      </c>
      <c r="BB533" s="110">
        <f t="shared" si="279"/>
        <v>-113980697496.73744</v>
      </c>
      <c r="BC533">
        <f>$BB$8*'SIP CALCULATOR'!$E$48/100</f>
        <v>13148944.405985834</v>
      </c>
      <c r="BD533" s="110">
        <f t="shared" si="280"/>
        <v>-949948720.34286189</v>
      </c>
      <c r="BF533" s="110">
        <f t="shared" si="277"/>
        <v>-108137024940.65408</v>
      </c>
      <c r="BG533" t="str">
        <f t="shared" si="278"/>
        <v>-</v>
      </c>
      <c r="BI533" t="str">
        <f t="shared" si="276"/>
        <v>-</v>
      </c>
      <c r="BL533">
        <f t="shared" si="255"/>
        <v>530</v>
      </c>
      <c r="BM533" s="110">
        <f t="shared" si="269"/>
        <v>10412731368.00495</v>
      </c>
      <c r="BO533">
        <f>('SIP CALCULATOR'!$D$32/12)/100</f>
        <v>5.0000000000000001E-3</v>
      </c>
      <c r="BP533">
        <f t="shared" si="270"/>
        <v>275937381.25213116</v>
      </c>
      <c r="BQ533" s="110">
        <f t="shared" si="271"/>
        <v>10688668749.25708</v>
      </c>
    </row>
    <row r="534" spans="12:69" x14ac:dyDescent="0.3">
      <c r="N534">
        <f t="shared" si="262"/>
        <v>533</v>
      </c>
      <c r="O534" s="48">
        <f t="shared" si="281"/>
        <v>1.3271267452608701E+27</v>
      </c>
      <c r="P534" s="3">
        <f t="shared" si="282"/>
        <v>9.8477090218361153E+25</v>
      </c>
      <c r="Q534">
        <f t="shared" si="263"/>
        <v>1.0832479924019728E+27</v>
      </c>
      <c r="AD534" s="50">
        <f>$M$2*(((1+'Main Backend Calculation'!$M$4)^('Main Backend Calculation'!AH534)-1)/'Main Backend Calculation'!$M$4)*(1+$M$4)</f>
        <v>90507874023.442245</v>
      </c>
      <c r="AF534">
        <f t="shared" si="283"/>
        <v>4.6164968590751555E+27</v>
      </c>
      <c r="AH534">
        <f t="shared" si="264"/>
        <v>533</v>
      </c>
      <c r="AI534" s="60">
        <f t="shared" si="261"/>
        <v>4.6164968590751555E+27</v>
      </c>
      <c r="AM534" s="36" t="str">
        <f>IF('SIP CALCULATOR'!$E$6&gt;'Main Backend Calculation'!AM533,AM533+1,"")</f>
        <v/>
      </c>
      <c r="AN534" t="str">
        <f t="shared" si="268"/>
        <v/>
      </c>
      <c r="AO534" s="49" t="str">
        <f t="shared" si="265"/>
        <v/>
      </c>
      <c r="AP534" s="49" t="str">
        <f t="shared" si="266"/>
        <v/>
      </c>
      <c r="AQ534" s="66" t="str">
        <f>IF(AM534="","",('SIP CALCULATOR'!$E$7/12)*100)</f>
        <v/>
      </c>
      <c r="AR534" s="62" t="str">
        <f>IF(AM534="","",ROUND(IF(((AM534-1)/12)=0,'SIP CALCULATOR'!$E$4,IF(INT(((AM534-1)/12))-((AM534-1)/12)=0,AR533+('SIP CALCULATOR'!$E$5/100)*AR533,AR533)),2))</f>
        <v/>
      </c>
      <c r="AS534" t="e">
        <f t="shared" si="267"/>
        <v>#VALUE!</v>
      </c>
      <c r="AY534">
        <f t="shared" si="274"/>
        <v>527</v>
      </c>
      <c r="AZ534">
        <f t="shared" si="275"/>
        <v>0</v>
      </c>
      <c r="BA534">
        <f t="shared" si="258"/>
        <v>527</v>
      </c>
      <c r="BB534" s="110">
        <f t="shared" si="279"/>
        <v>-114943795161.4863</v>
      </c>
      <c r="BC534">
        <f>$BB$8*'SIP CALCULATOR'!$E$48/100</f>
        <v>13148944.405985834</v>
      </c>
      <c r="BD534" s="110">
        <f t="shared" si="280"/>
        <v>-957974534.21576905</v>
      </c>
      <c r="BF534" s="110">
        <f t="shared" si="277"/>
        <v>-109094999474.86986</v>
      </c>
      <c r="BG534" t="str">
        <f t="shared" si="278"/>
        <v>-</v>
      </c>
      <c r="BI534" t="str">
        <f t="shared" si="276"/>
        <v>-</v>
      </c>
      <c r="BL534">
        <f t="shared" si="255"/>
        <v>531</v>
      </c>
      <c r="BM534" s="110">
        <f t="shared" si="269"/>
        <v>10688668749.25708</v>
      </c>
      <c r="BO534">
        <f>('SIP CALCULATOR'!$D$32/12)/100</f>
        <v>5.0000000000000001E-3</v>
      </c>
      <c r="BP534">
        <f t="shared" si="270"/>
        <v>283784155.29277551</v>
      </c>
      <c r="BQ534" s="110">
        <f t="shared" si="271"/>
        <v>10972452904.549856</v>
      </c>
    </row>
    <row r="535" spans="12:69" x14ac:dyDescent="0.3">
      <c r="N535">
        <f t="shared" si="262"/>
        <v>534</v>
      </c>
      <c r="O535" s="48">
        <f t="shared" si="281"/>
        <v>1.4499781682168673E+27</v>
      </c>
      <c r="P535" s="3">
        <f t="shared" si="282"/>
        <v>9.8477090218361153E+25</v>
      </c>
      <c r="Q535">
        <f t="shared" si="263"/>
        <v>1.181725082620334E+27</v>
      </c>
      <c r="AD535" s="50">
        <f>$M$2*(((1+'Main Backend Calculation'!$M$4)^('Main Backend Calculation'!AH535)-1)/'Main Backend Calculation'!$M$4)*(1+$M$4)</f>
        <v>92170265497.963806</v>
      </c>
      <c r="AF535">
        <f t="shared" si="283"/>
        <v>4.6164968590751555E+27</v>
      </c>
      <c r="AH535">
        <f t="shared" si="264"/>
        <v>534</v>
      </c>
      <c r="AI535" s="60">
        <f t="shared" si="261"/>
        <v>4.6164968590751555E+27</v>
      </c>
      <c r="AM535" s="36" t="str">
        <f>IF('SIP CALCULATOR'!$E$6&gt;'Main Backend Calculation'!AM534,AM534+1,"")</f>
        <v/>
      </c>
      <c r="AN535" t="str">
        <f t="shared" si="268"/>
        <v/>
      </c>
      <c r="AO535" s="49" t="str">
        <f t="shared" si="265"/>
        <v/>
      </c>
      <c r="AP535" s="49" t="str">
        <f t="shared" si="266"/>
        <v/>
      </c>
      <c r="AQ535" s="66" t="str">
        <f>IF(AM535="","",('SIP CALCULATOR'!$E$7/12)*100)</f>
        <v/>
      </c>
      <c r="AR535" s="62" t="str">
        <f>IF(AM535="","",ROUND(IF(((AM535-1)/12)=0,'SIP CALCULATOR'!$E$4,IF(INT(((AM535-1)/12))-((AM535-1)/12)=0,AR534+('SIP CALCULATOR'!$E$5/100)*AR534,AR534)),2))</f>
        <v/>
      </c>
      <c r="AS535" t="e">
        <f t="shared" si="267"/>
        <v>#VALUE!</v>
      </c>
      <c r="AY535">
        <f t="shared" si="274"/>
        <v>528</v>
      </c>
      <c r="AZ535">
        <f t="shared" si="275"/>
        <v>0</v>
      </c>
      <c r="BA535">
        <f t="shared" si="258"/>
        <v>528</v>
      </c>
      <c r="BB535" s="110">
        <f t="shared" si="279"/>
        <v>-115914918640.10806</v>
      </c>
      <c r="BC535">
        <f>$BB$8*'SIP CALCULATOR'!$E$48/100</f>
        <v>13148944.405985834</v>
      </c>
      <c r="BD535" s="110">
        <f t="shared" si="280"/>
        <v>-966067229.87095046</v>
      </c>
      <c r="BF535" s="110">
        <f t="shared" si="277"/>
        <v>-110061066704.74081</v>
      </c>
      <c r="BG535" t="str">
        <f t="shared" si="278"/>
        <v>-</v>
      </c>
      <c r="BI535" t="str">
        <f t="shared" si="276"/>
        <v>-</v>
      </c>
      <c r="BL535">
        <f t="shared" si="255"/>
        <v>532</v>
      </c>
      <c r="BM535" s="110">
        <f t="shared" si="269"/>
        <v>10972452904.549856</v>
      </c>
      <c r="BO535">
        <f>('SIP CALCULATOR'!$D$32/12)/100</f>
        <v>5.0000000000000001E-3</v>
      </c>
      <c r="BP535">
        <f t="shared" si="270"/>
        <v>291867247.2610262</v>
      </c>
      <c r="BQ535" s="110">
        <f t="shared" si="271"/>
        <v>11264320151.810883</v>
      </c>
    </row>
    <row r="536" spans="12:69" x14ac:dyDescent="0.3">
      <c r="N536">
        <f t="shared" si="262"/>
        <v>535</v>
      </c>
      <c r="O536" s="48">
        <f t="shared" si="281"/>
        <v>1.5750859103007205E+27</v>
      </c>
      <c r="P536" s="3">
        <f t="shared" si="282"/>
        <v>9.8477090218361153E+25</v>
      </c>
      <c r="Q536">
        <f t="shared" si="263"/>
        <v>1.2802021728386951E+27</v>
      </c>
      <c r="AD536" s="50">
        <f>$M$2*(((1+'Main Backend Calculation'!$M$4)^('Main Backend Calculation'!AH536)-1)/'Main Backend Calculation'!$M$4)*(1+$M$4)</f>
        <v>93863188858.821671</v>
      </c>
      <c r="AF536">
        <f t="shared" si="283"/>
        <v>4.6164968590751555E+27</v>
      </c>
      <c r="AH536">
        <f t="shared" si="264"/>
        <v>535</v>
      </c>
      <c r="AI536" s="60">
        <f t="shared" si="261"/>
        <v>4.6164968590751555E+27</v>
      </c>
      <c r="AM536" s="36" t="str">
        <f>IF('SIP CALCULATOR'!$E$6&gt;'Main Backend Calculation'!AM535,AM535+1,"")</f>
        <v/>
      </c>
      <c r="AN536" t="str">
        <f t="shared" si="268"/>
        <v/>
      </c>
      <c r="AO536" s="49" t="str">
        <f t="shared" si="265"/>
        <v/>
      </c>
      <c r="AP536" s="49" t="str">
        <f t="shared" si="266"/>
        <v/>
      </c>
      <c r="AQ536" s="66" t="str">
        <f>IF(AM536="","",('SIP CALCULATOR'!$E$7/12)*100)</f>
        <v/>
      </c>
      <c r="AR536" s="62" t="str">
        <f>IF(AM536="","",ROUND(IF(((AM536-1)/12)=0,'SIP CALCULATOR'!$E$4,IF(INT(((AM536-1)/12))-((AM536-1)/12)=0,AR535+('SIP CALCULATOR'!$E$5/100)*AR535,AR535)),2))</f>
        <v/>
      </c>
      <c r="AS536" t="e">
        <f t="shared" si="267"/>
        <v>#VALUE!</v>
      </c>
      <c r="AY536">
        <f t="shared" si="274"/>
        <v>529</v>
      </c>
      <c r="AZ536">
        <f t="shared" si="275"/>
        <v>0</v>
      </c>
      <c r="BA536">
        <f t="shared" si="258"/>
        <v>529</v>
      </c>
      <c r="BB536" s="110">
        <f t="shared" si="279"/>
        <v>-116894134814.38501</v>
      </c>
      <c r="BC536">
        <f>$BB$8*'SIP CALCULATOR'!$E$48/100</f>
        <v>13148944.405985834</v>
      </c>
      <c r="BD536" s="110">
        <f t="shared" si="280"/>
        <v>-974227364.65659165</v>
      </c>
      <c r="BF536" s="110">
        <f t="shared" si="277"/>
        <v>-111035294069.3974</v>
      </c>
      <c r="BG536" t="str">
        <f t="shared" si="278"/>
        <v>-</v>
      </c>
      <c r="BI536" t="str">
        <f t="shared" si="276"/>
        <v>-</v>
      </c>
      <c r="BL536">
        <f t="shared" si="255"/>
        <v>533</v>
      </c>
      <c r="BM536" s="110">
        <f t="shared" si="269"/>
        <v>11264320151.810883</v>
      </c>
      <c r="BO536">
        <f>('SIP CALCULATOR'!$D$32/12)/100</f>
        <v>5.0000000000000001E-3</v>
      </c>
      <c r="BP536">
        <f t="shared" si="270"/>
        <v>300194132.04576004</v>
      </c>
      <c r="BQ536" s="110">
        <f t="shared" si="271"/>
        <v>11564514283.856642</v>
      </c>
    </row>
    <row r="537" spans="12:69" x14ac:dyDescent="0.3">
      <c r="N537">
        <f t="shared" si="262"/>
        <v>536</v>
      </c>
      <c r="O537" s="48">
        <f t="shared" si="281"/>
        <v>1.7024914116185695E+27</v>
      </c>
      <c r="P537" s="3">
        <f t="shared" si="282"/>
        <v>9.8477090218361153E+25</v>
      </c>
      <c r="Q537">
        <f t="shared" si="263"/>
        <v>1.3786792630570564E+27</v>
      </c>
      <c r="AD537" s="50">
        <f>$M$2*(((1+'Main Backend Calculation'!$M$4)^('Main Backend Calculation'!AH537)-1)/'Main Backend Calculation'!$M$4)*(1+$M$4)</f>
        <v>95587204862.069763</v>
      </c>
      <c r="AF537">
        <f t="shared" si="283"/>
        <v>4.6164968590751555E+27</v>
      </c>
      <c r="AH537">
        <f t="shared" si="264"/>
        <v>536</v>
      </c>
      <c r="AI537" s="60">
        <f t="shared" si="261"/>
        <v>4.6164968590751555E+27</v>
      </c>
      <c r="AM537" s="36" t="str">
        <f>IF('SIP CALCULATOR'!$E$6&gt;'Main Backend Calculation'!AM536,AM536+1,"")</f>
        <v/>
      </c>
      <c r="AN537" t="str">
        <f t="shared" si="268"/>
        <v/>
      </c>
      <c r="AO537" s="49" t="str">
        <f t="shared" si="265"/>
        <v/>
      </c>
      <c r="AP537" s="49" t="str">
        <f t="shared" si="266"/>
        <v/>
      </c>
      <c r="AQ537" s="66" t="str">
        <f>IF(AM537="","",('SIP CALCULATOR'!$E$7/12)*100)</f>
        <v/>
      </c>
      <c r="AR537" s="62" t="str">
        <f>IF(AM537="","",ROUND(IF(((AM537-1)/12)=0,'SIP CALCULATOR'!$E$4,IF(INT(((AM537-1)/12))-((AM537-1)/12)=0,AR536+('SIP CALCULATOR'!$E$5/100)*AR536,AR536)),2))</f>
        <v/>
      </c>
      <c r="AS537" t="e">
        <f t="shared" si="267"/>
        <v>#VALUE!</v>
      </c>
      <c r="AY537">
        <f t="shared" si="274"/>
        <v>530</v>
      </c>
      <c r="AZ537">
        <f t="shared" si="275"/>
        <v>0</v>
      </c>
      <c r="BA537">
        <f t="shared" si="258"/>
        <v>530</v>
      </c>
      <c r="BB537" s="110">
        <f t="shared" si="279"/>
        <v>-117881511123.44759</v>
      </c>
      <c r="BC537">
        <f>$BB$8*'SIP CALCULATOR'!$E$48/100</f>
        <v>13148944.405985834</v>
      </c>
      <c r="BD537" s="110">
        <f t="shared" si="280"/>
        <v>-982455500.5654465</v>
      </c>
      <c r="BF537" s="110">
        <f t="shared" si="277"/>
        <v>-112017749569.96284</v>
      </c>
      <c r="BG537" t="str">
        <f t="shared" si="278"/>
        <v>-</v>
      </c>
      <c r="BI537" t="str">
        <f t="shared" si="276"/>
        <v>-</v>
      </c>
      <c r="BL537">
        <f t="shared" si="255"/>
        <v>534</v>
      </c>
      <c r="BM537" s="110">
        <f t="shared" si="269"/>
        <v>11564514283.856642</v>
      </c>
      <c r="BO537">
        <f>('SIP CALCULATOR'!$D$32/12)/100</f>
        <v>5.0000000000000001E-3</v>
      </c>
      <c r="BP537">
        <f t="shared" si="270"/>
        <v>308772531.37897235</v>
      </c>
      <c r="BQ537" s="110">
        <f t="shared" si="271"/>
        <v>11873286815.235615</v>
      </c>
    </row>
    <row r="538" spans="12:69" x14ac:dyDescent="0.3">
      <c r="N538">
        <f t="shared" si="262"/>
        <v>537</v>
      </c>
      <c r="O538" s="48">
        <f t="shared" si="281"/>
        <v>1.8322368733756277E+27</v>
      </c>
      <c r="P538" s="3">
        <f t="shared" si="282"/>
        <v>9.8477090218361153E+25</v>
      </c>
      <c r="Q538">
        <f t="shared" si="263"/>
        <v>1.4771563532754174E+27</v>
      </c>
      <c r="AD538" s="50">
        <f>$M$2*(((1+'Main Backend Calculation'!$M$4)^('Main Backend Calculation'!AH538)-1)/'Main Backend Calculation'!$M$4)*(1+$M$4)</f>
        <v>97342884562.744049</v>
      </c>
      <c r="AF538">
        <f t="shared" si="283"/>
        <v>4.6164968590751555E+27</v>
      </c>
      <c r="AH538">
        <f t="shared" si="264"/>
        <v>537</v>
      </c>
      <c r="AI538" s="60">
        <f t="shared" si="261"/>
        <v>4.6164968590751555E+27</v>
      </c>
      <c r="AM538" s="36" t="str">
        <f>IF('SIP CALCULATOR'!$E$6&gt;'Main Backend Calculation'!AM537,AM537+1,"")</f>
        <v/>
      </c>
      <c r="AN538" t="str">
        <f t="shared" si="268"/>
        <v/>
      </c>
      <c r="AO538" s="49" t="str">
        <f t="shared" si="265"/>
        <v/>
      </c>
      <c r="AP538" s="49" t="str">
        <f t="shared" si="266"/>
        <v/>
      </c>
      <c r="AQ538" s="66" t="str">
        <f>IF(AM538="","",('SIP CALCULATOR'!$E$7/12)*100)</f>
        <v/>
      </c>
      <c r="AR538" s="62" t="str">
        <f>IF(AM538="","",ROUND(IF(((AM538-1)/12)=0,'SIP CALCULATOR'!$E$4,IF(INT(((AM538-1)/12))-((AM538-1)/12)=0,AR537+('SIP CALCULATOR'!$E$5/100)*AR537,AR537)),2))</f>
        <v/>
      </c>
      <c r="AS538" t="e">
        <f t="shared" si="267"/>
        <v>#VALUE!</v>
      </c>
      <c r="AY538">
        <f t="shared" si="274"/>
        <v>531</v>
      </c>
      <c r="AZ538">
        <f t="shared" si="275"/>
        <v>0</v>
      </c>
      <c r="BA538">
        <f t="shared" si="258"/>
        <v>531</v>
      </c>
      <c r="BB538" s="110">
        <f t="shared" si="279"/>
        <v>-118877115568.41902</v>
      </c>
      <c r="BC538">
        <f>$BB$8*'SIP CALCULATOR'!$E$48/100</f>
        <v>13148944.405985834</v>
      </c>
      <c r="BD538" s="110">
        <f t="shared" si="280"/>
        <v>-990752204.27354193</v>
      </c>
      <c r="BF538" s="110">
        <f t="shared" si="277"/>
        <v>-113008501774.23639</v>
      </c>
      <c r="BG538" t="str">
        <f t="shared" si="278"/>
        <v>-</v>
      </c>
      <c r="BI538" t="str">
        <f t="shared" si="276"/>
        <v>-</v>
      </c>
      <c r="BL538">
        <f t="shared" si="255"/>
        <v>535</v>
      </c>
      <c r="BM538" s="110">
        <f t="shared" si="269"/>
        <v>11873286815.235615</v>
      </c>
      <c r="BO538">
        <f>('SIP CALCULATOR'!$D$32/12)/100</f>
        <v>5.0000000000000001E-3</v>
      </c>
      <c r="BP538">
        <f t="shared" si="270"/>
        <v>317610422.3075527</v>
      </c>
      <c r="BQ538" s="110">
        <f t="shared" si="271"/>
        <v>12190897237.543167</v>
      </c>
    </row>
    <row r="539" spans="12:69" x14ac:dyDescent="0.3">
      <c r="N539">
        <f t="shared" si="262"/>
        <v>538</v>
      </c>
      <c r="O539" s="48">
        <f t="shared" si="281"/>
        <v>1.9643652718547116E+27</v>
      </c>
      <c r="P539" s="3">
        <f t="shared" si="282"/>
        <v>9.8477090218361153E+25</v>
      </c>
      <c r="Q539">
        <f t="shared" si="263"/>
        <v>1.5756334434937784E+27</v>
      </c>
      <c r="AD539" s="50">
        <f>$M$2*(((1+'Main Backend Calculation'!$M$4)^('Main Backend Calculation'!AH539)-1)/'Main Backend Calculation'!$M$4)*(1+$M$4)</f>
        <v>99130809504.016342</v>
      </c>
      <c r="AF539">
        <f t="shared" si="283"/>
        <v>4.6164968590751555E+27</v>
      </c>
      <c r="AH539">
        <f t="shared" si="264"/>
        <v>538</v>
      </c>
      <c r="AI539" s="60">
        <f t="shared" si="261"/>
        <v>4.6164968590751555E+27</v>
      </c>
      <c r="AM539" s="36" t="str">
        <f>IF('SIP CALCULATOR'!$E$6&gt;'Main Backend Calculation'!AM538,AM538+1,"")</f>
        <v/>
      </c>
      <c r="AN539" t="str">
        <f t="shared" si="268"/>
        <v/>
      </c>
      <c r="AO539" s="49" t="str">
        <f t="shared" si="265"/>
        <v/>
      </c>
      <c r="AP539" s="49" t="str">
        <f t="shared" si="266"/>
        <v/>
      </c>
      <c r="AQ539" s="66" t="str">
        <f>IF(AM539="","",('SIP CALCULATOR'!$E$7/12)*100)</f>
        <v/>
      </c>
      <c r="AR539" s="62" t="str">
        <f>IF(AM539="","",ROUND(IF(((AM539-1)/12)=0,'SIP CALCULATOR'!$E$4,IF(INT(((AM539-1)/12))-((AM539-1)/12)=0,AR538+('SIP CALCULATOR'!$E$5/100)*AR538,AR538)),2))</f>
        <v/>
      </c>
      <c r="AS539" t="e">
        <f t="shared" si="267"/>
        <v>#VALUE!</v>
      </c>
      <c r="AY539">
        <f t="shared" si="274"/>
        <v>532</v>
      </c>
      <c r="AZ539">
        <f t="shared" si="275"/>
        <v>0</v>
      </c>
      <c r="BA539">
        <f t="shared" si="258"/>
        <v>532</v>
      </c>
      <c r="BB539" s="110">
        <f t="shared" si="279"/>
        <v>-119881016717.09856</v>
      </c>
      <c r="BC539">
        <f>$BB$8*'SIP CALCULATOR'!$E$48/100</f>
        <v>13148944.405985834</v>
      </c>
      <c r="BD539" s="110">
        <f t="shared" si="280"/>
        <v>-999118047.17920458</v>
      </c>
      <c r="BF539" s="110">
        <f t="shared" si="277"/>
        <v>-114007619821.41559</v>
      </c>
      <c r="BG539" t="str">
        <f t="shared" si="278"/>
        <v>-</v>
      </c>
      <c r="BI539" t="str">
        <f t="shared" si="276"/>
        <v>-</v>
      </c>
      <c r="BL539">
        <f t="shared" si="255"/>
        <v>536</v>
      </c>
      <c r="BM539" s="110">
        <f t="shared" si="269"/>
        <v>12190897237.543167</v>
      </c>
      <c r="BO539">
        <f>('SIP CALCULATOR'!$D$32/12)/100</f>
        <v>5.0000000000000001E-3</v>
      </c>
      <c r="BP539">
        <f t="shared" si="270"/>
        <v>326716045.9661569</v>
      </c>
      <c r="BQ539" s="110">
        <f t="shared" si="271"/>
        <v>12517613283.509323</v>
      </c>
    </row>
    <row r="540" spans="12:69" x14ac:dyDescent="0.3">
      <c r="N540">
        <f t="shared" si="262"/>
        <v>539</v>
      </c>
      <c r="O540" s="48">
        <f t="shared" si="281"/>
        <v>2.0989203726515056E+27</v>
      </c>
      <c r="P540" s="3">
        <f t="shared" si="282"/>
        <v>9.8477090218361153E+25</v>
      </c>
      <c r="Q540">
        <f t="shared" si="263"/>
        <v>1.6741105337121395E+27</v>
      </c>
      <c r="AD540" s="50">
        <f>$M$2*(((1+'Main Backend Calculation'!$M$4)^('Main Backend Calculation'!AH540)-1)/'Main Backend Calculation'!$M$4)*(1+$M$4)</f>
        <v>100951571909.82176</v>
      </c>
      <c r="AF540">
        <f t="shared" si="283"/>
        <v>4.6164968590751555E+27</v>
      </c>
      <c r="AH540">
        <f t="shared" si="264"/>
        <v>539</v>
      </c>
      <c r="AI540" s="60">
        <f t="shared" si="261"/>
        <v>4.6164968590751555E+27</v>
      </c>
      <c r="AM540" s="36" t="str">
        <f>IF('SIP CALCULATOR'!$E$6&gt;'Main Backend Calculation'!AM539,AM539+1,"")</f>
        <v/>
      </c>
      <c r="AN540" t="str">
        <f t="shared" si="268"/>
        <v/>
      </c>
      <c r="AO540" s="49" t="str">
        <f t="shared" si="265"/>
        <v/>
      </c>
      <c r="AP540" s="49" t="str">
        <f t="shared" si="266"/>
        <v/>
      </c>
      <c r="AQ540" s="66" t="str">
        <f>IF(AM540="","",('SIP CALCULATOR'!$E$7/12)*100)</f>
        <v/>
      </c>
      <c r="AR540" s="62" t="str">
        <f>IF(AM540="","",ROUND(IF(((AM540-1)/12)=0,'SIP CALCULATOR'!$E$4,IF(INT(((AM540-1)/12))-((AM540-1)/12)=0,AR539+('SIP CALCULATOR'!$E$5/100)*AR539,AR539)),2))</f>
        <v/>
      </c>
      <c r="AS540" t="e">
        <f t="shared" si="267"/>
        <v>#VALUE!</v>
      </c>
      <c r="AY540">
        <f t="shared" si="274"/>
        <v>533</v>
      </c>
      <c r="AZ540">
        <f t="shared" si="275"/>
        <v>0</v>
      </c>
      <c r="BA540">
        <f t="shared" si="258"/>
        <v>533</v>
      </c>
      <c r="BB540" s="110">
        <f t="shared" si="279"/>
        <v>-120893283708.68375</v>
      </c>
      <c r="BC540">
        <f>$BB$8*'SIP CALCULATOR'!$E$48/100</f>
        <v>13148944.405985834</v>
      </c>
      <c r="BD540" s="110">
        <f t="shared" si="280"/>
        <v>-1007553605.4424145</v>
      </c>
      <c r="BF540" s="110">
        <f t="shared" si="277"/>
        <v>-115015173426.858</v>
      </c>
      <c r="BG540" t="str">
        <f t="shared" si="278"/>
        <v>-</v>
      </c>
      <c r="BI540" t="str">
        <f t="shared" si="276"/>
        <v>-</v>
      </c>
      <c r="BL540">
        <f t="shared" si="255"/>
        <v>537</v>
      </c>
      <c r="BM540" s="110">
        <f t="shared" si="269"/>
        <v>12517613283.509323</v>
      </c>
      <c r="BO540">
        <f>('SIP CALCULATOR'!$D$32/12)/100</f>
        <v>5.0000000000000001E-3</v>
      </c>
      <c r="BP540">
        <f t="shared" si="270"/>
        <v>336097916.66222531</v>
      </c>
      <c r="BQ540" s="110">
        <f t="shared" si="271"/>
        <v>12853711200.171549</v>
      </c>
    </row>
    <row r="541" spans="12:69" x14ac:dyDescent="0.3">
      <c r="N541">
        <f t="shared" si="262"/>
        <v>540</v>
      </c>
      <c r="O541" s="48">
        <f t="shared" si="281"/>
        <v>2.2359467451712752E+27</v>
      </c>
      <c r="P541" s="3">
        <f t="shared" si="282"/>
        <v>9.8477090218361153E+25</v>
      </c>
      <c r="Q541">
        <f t="shared" si="263"/>
        <v>1.7725876239305005E+27</v>
      </c>
      <c r="AD541" s="50">
        <f>$M$2*(((1+'Main Backend Calculation'!$M$4)^('Main Backend Calculation'!AH541)-1)/'Main Backend Calculation'!$M$4)*(1+$M$4)</f>
        <v>102805774881.02438</v>
      </c>
      <c r="AF541">
        <f t="shared" si="283"/>
        <v>4.6164968590751555E+27</v>
      </c>
      <c r="AH541">
        <f t="shared" si="264"/>
        <v>540</v>
      </c>
      <c r="AI541" s="60">
        <f t="shared" si="261"/>
        <v>4.6164968590751555E+27</v>
      </c>
      <c r="AM541" s="36" t="str">
        <f>IF('SIP CALCULATOR'!$E$6&gt;'Main Backend Calculation'!AM540,AM540+1,"")</f>
        <v/>
      </c>
      <c r="AN541" t="str">
        <f t="shared" si="268"/>
        <v/>
      </c>
      <c r="AO541" s="49" t="str">
        <f t="shared" si="265"/>
        <v/>
      </c>
      <c r="AP541" s="49" t="str">
        <f t="shared" si="266"/>
        <v/>
      </c>
      <c r="AQ541" s="66" t="str">
        <f>IF(AM541="","",('SIP CALCULATOR'!$E$7/12)*100)</f>
        <v/>
      </c>
      <c r="AR541" s="62" t="str">
        <f>IF(AM541="","",ROUND(IF(((AM541-1)/12)=0,'SIP CALCULATOR'!$E$4,IF(INT(((AM541-1)/12))-((AM541-1)/12)=0,AR540+('SIP CALCULATOR'!$E$5/100)*AR540,AR540)),2))</f>
        <v/>
      </c>
      <c r="AS541" t="e">
        <f t="shared" si="267"/>
        <v>#VALUE!</v>
      </c>
      <c r="AY541">
        <f t="shared" si="274"/>
        <v>534</v>
      </c>
      <c r="AZ541">
        <f t="shared" si="275"/>
        <v>0</v>
      </c>
      <c r="BA541">
        <f t="shared" si="258"/>
        <v>534</v>
      </c>
      <c r="BB541" s="110">
        <f t="shared" si="279"/>
        <v>-121913986258.53215</v>
      </c>
      <c r="BC541">
        <f>$BB$8*'SIP CALCULATOR'!$E$48/100</f>
        <v>13148944.405985834</v>
      </c>
      <c r="BD541" s="110">
        <f t="shared" si="280"/>
        <v>-1016059460.0244845</v>
      </c>
      <c r="BF541" s="110">
        <f t="shared" si="277"/>
        <v>-116031232886.88249</v>
      </c>
      <c r="BG541" t="str">
        <f t="shared" si="278"/>
        <v>-</v>
      </c>
      <c r="BI541" t="str">
        <f t="shared" si="276"/>
        <v>-</v>
      </c>
      <c r="BL541">
        <f t="shared" si="255"/>
        <v>538</v>
      </c>
      <c r="BM541" s="110">
        <f t="shared" si="269"/>
        <v>12853711200.171549</v>
      </c>
      <c r="BO541">
        <f>('SIP CALCULATOR'!$D$32/12)/100</f>
        <v>5.0000000000000001E-3</v>
      </c>
      <c r="BP541">
        <f t="shared" si="270"/>
        <v>345764831.28461474</v>
      </c>
      <c r="BQ541" s="110">
        <f t="shared" si="271"/>
        <v>13199476031.456163</v>
      </c>
    </row>
    <row r="542" spans="12:69" x14ac:dyDescent="0.3">
      <c r="N542">
        <f t="shared" si="262"/>
        <v>541</v>
      </c>
      <c r="O542" s="48">
        <f t="shared" si="281"/>
        <v>2.5724439578285492E+27</v>
      </c>
      <c r="P542" s="3">
        <f>$P$541+($P$541*$M$5)</f>
        <v>2.9543127065508346E+26</v>
      </c>
      <c r="Q542">
        <f t="shared" si="263"/>
        <v>2.0680188945855841E+27</v>
      </c>
      <c r="AD542" s="50">
        <f>$M$2*(((1+'Main Backend Calculation'!$M$4)^('Main Backend Calculation'!AH542)-1)/'Main Backend Calculation'!$M$4)*(1+$M$4)</f>
        <v>104694032595.18549</v>
      </c>
      <c r="AF542">
        <f>$AK$47*(((1+$M$4)^($AH$47)-1)/$AC$3)*(1+$AC$3)</f>
        <v>1.4304425180049639E+28</v>
      </c>
      <c r="AH542">
        <f t="shared" si="264"/>
        <v>541</v>
      </c>
      <c r="AI542" s="60">
        <f t="shared" si="261"/>
        <v>1.4304425180049639E+28</v>
      </c>
      <c r="AM542" s="36" t="str">
        <f>IF('SIP CALCULATOR'!$E$6&gt;'Main Backend Calculation'!AM541,AM541+1,"")</f>
        <v/>
      </c>
      <c r="AN542" t="str">
        <f t="shared" si="268"/>
        <v/>
      </c>
      <c r="AO542" s="49" t="str">
        <f t="shared" si="265"/>
        <v/>
      </c>
      <c r="AP542" s="49" t="str">
        <f t="shared" si="266"/>
        <v/>
      </c>
      <c r="AQ542" s="66" t="str">
        <f>IF(AM542="","",('SIP CALCULATOR'!$E$7/12)*100)</f>
        <v/>
      </c>
      <c r="AR542" s="62" t="str">
        <f>IF(AM542="","",ROUND(IF(((AM542-1)/12)=0,'SIP CALCULATOR'!$E$4,IF(INT(((AM542-1)/12))-((AM542-1)/12)=0,AR541+('SIP CALCULATOR'!$E$5/100)*AR541,AR541)),2))</f>
        <v/>
      </c>
      <c r="AS542" t="e">
        <f t="shared" si="267"/>
        <v>#VALUE!</v>
      </c>
      <c r="AY542">
        <f t="shared" si="274"/>
        <v>535</v>
      </c>
      <c r="AZ542">
        <f t="shared" si="275"/>
        <v>0</v>
      </c>
      <c r="BA542">
        <f t="shared" si="258"/>
        <v>535</v>
      </c>
      <c r="BB542" s="110">
        <f t="shared" si="279"/>
        <v>-122943194662.96263</v>
      </c>
      <c r="BC542">
        <f>$BB$8*'SIP CALCULATOR'!$E$48/100</f>
        <v>13148944.405985834</v>
      </c>
      <c r="BD542" s="110">
        <f t="shared" si="280"/>
        <v>-1024636196.7280719</v>
      </c>
      <c r="BF542" s="110">
        <f t="shared" si="277"/>
        <v>-117055869083.61057</v>
      </c>
      <c r="BG542" t="str">
        <f t="shared" si="278"/>
        <v>-</v>
      </c>
      <c r="BI542" t="str">
        <f t="shared" si="276"/>
        <v>-</v>
      </c>
      <c r="BL542">
        <f t="shared" si="255"/>
        <v>539</v>
      </c>
      <c r="BM542" s="110">
        <f t="shared" si="269"/>
        <v>13199476031.456163</v>
      </c>
      <c r="BO542">
        <f>('SIP CALCULATOR'!$D$32/12)/100</f>
        <v>5.0000000000000001E-3</v>
      </c>
      <c r="BP542">
        <f t="shared" si="270"/>
        <v>355725879.04774362</v>
      </c>
      <c r="BQ542" s="110">
        <f t="shared" si="271"/>
        <v>13555201910.503906</v>
      </c>
    </row>
    <row r="543" spans="12:69" x14ac:dyDescent="0.3">
      <c r="N543">
        <f t="shared" si="262"/>
        <v>542</v>
      </c>
      <c r="O543" s="48">
        <f t="shared" si="281"/>
        <v>2.9151213601744749E+27</v>
      </c>
      <c r="P543" s="3">
        <f t="shared" ref="P543:P553" si="284">$P$541+($P$541*$M$5)</f>
        <v>2.9543127065508346E+26</v>
      </c>
      <c r="Q543">
        <f t="shared" si="263"/>
        <v>2.3634501652406677E+27</v>
      </c>
      <c r="AD543" s="50">
        <f>$M$2*(((1+'Main Backend Calculation'!$M$4)^('Main Backend Calculation'!AH543)-1)/'Main Backend Calculation'!$M$4)*(1+$M$4)</f>
        <v>106616970510.00093</v>
      </c>
      <c r="AF543">
        <f t="shared" ref="AF543:AF553" si="285">$AK$47*(((1+$M$4)^($AH$47)-1)/$AC$3)*(1+$AC$3)</f>
        <v>1.4304425180049639E+28</v>
      </c>
      <c r="AH543">
        <f t="shared" si="264"/>
        <v>542</v>
      </c>
      <c r="AI543" s="60">
        <f t="shared" si="261"/>
        <v>1.4304425180049639E+28</v>
      </c>
      <c r="AM543" s="36" t="str">
        <f>IF('SIP CALCULATOR'!$E$6&gt;'Main Backend Calculation'!AM542,AM542+1,"")</f>
        <v/>
      </c>
      <c r="AN543" t="str">
        <f t="shared" si="268"/>
        <v/>
      </c>
      <c r="AO543" s="49" t="str">
        <f t="shared" si="265"/>
        <v/>
      </c>
      <c r="AP543" s="49" t="str">
        <f t="shared" si="266"/>
        <v/>
      </c>
      <c r="AQ543" s="66" t="str">
        <f>IF(AM543="","",('SIP CALCULATOR'!$E$7/12)*100)</f>
        <v/>
      </c>
      <c r="AR543" s="62" t="str">
        <f>IF(AM543="","",ROUND(IF(((AM543-1)/12)=0,'SIP CALCULATOR'!$E$4,IF(INT(((AM543-1)/12))-((AM543-1)/12)=0,AR542+('SIP CALCULATOR'!$E$5/100)*AR542,AR542)),2))</f>
        <v/>
      </c>
      <c r="AS543" t="e">
        <f t="shared" si="267"/>
        <v>#VALUE!</v>
      </c>
      <c r="AY543">
        <f t="shared" si="274"/>
        <v>536</v>
      </c>
      <c r="AZ543">
        <f t="shared" si="275"/>
        <v>0</v>
      </c>
      <c r="BA543">
        <f t="shared" si="258"/>
        <v>536</v>
      </c>
      <c r="BB543" s="110">
        <f t="shared" si="279"/>
        <v>-123980979804.09669</v>
      </c>
      <c r="BC543">
        <f>$BB$8*'SIP CALCULATOR'!$E$48/100</f>
        <v>13148944.405985834</v>
      </c>
      <c r="BD543" s="110">
        <f t="shared" si="280"/>
        <v>-1033284406.2375225</v>
      </c>
      <c r="BF543" s="110">
        <f t="shared" si="277"/>
        <v>-118089153489.84808</v>
      </c>
      <c r="BG543" t="str">
        <f t="shared" si="278"/>
        <v>-</v>
      </c>
      <c r="BI543" t="str">
        <f t="shared" si="276"/>
        <v>-</v>
      </c>
      <c r="BL543">
        <f t="shared" si="255"/>
        <v>540</v>
      </c>
      <c r="BM543" s="110">
        <f t="shared" si="269"/>
        <v>13555201910.503906</v>
      </c>
      <c r="BO543">
        <f>('SIP CALCULATOR'!$D$32/12)/100</f>
        <v>5.0000000000000001E-3</v>
      </c>
      <c r="BP543">
        <f t="shared" si="270"/>
        <v>365990451.58360553</v>
      </c>
      <c r="BQ543" s="110">
        <f t="shared" si="271"/>
        <v>13921192362.087511</v>
      </c>
    </row>
    <row r="544" spans="12:69" x14ac:dyDescent="0.3">
      <c r="N544">
        <f t="shared" si="262"/>
        <v>543</v>
      </c>
      <c r="O544" s="48">
        <f t="shared" si="281"/>
        <v>3.2640924590767206E+27</v>
      </c>
      <c r="P544" s="3">
        <f t="shared" si="284"/>
        <v>2.9543127065508346E+26</v>
      </c>
      <c r="Q544">
        <f t="shared" si="263"/>
        <v>2.6588814358957513E+27</v>
      </c>
      <c r="AD544" s="50">
        <f>$M$2*(((1+'Main Backend Calculation'!$M$4)^('Main Backend Calculation'!AH544)-1)/'Main Backend Calculation'!$M$4)*(1+$M$4)</f>
        <v>108575225570.47475</v>
      </c>
      <c r="AF544">
        <f t="shared" si="285"/>
        <v>1.4304425180049639E+28</v>
      </c>
      <c r="AH544">
        <f t="shared" si="264"/>
        <v>543</v>
      </c>
      <c r="AI544" s="60">
        <f t="shared" si="261"/>
        <v>1.4304425180049639E+28</v>
      </c>
      <c r="AM544" s="36" t="str">
        <f>IF('SIP CALCULATOR'!$E$6&gt;'Main Backend Calculation'!AM543,AM543+1,"")</f>
        <v/>
      </c>
      <c r="AN544" t="str">
        <f t="shared" si="268"/>
        <v/>
      </c>
      <c r="AO544" s="49" t="str">
        <f t="shared" si="265"/>
        <v/>
      </c>
      <c r="AP544" s="49" t="str">
        <f t="shared" si="266"/>
        <v/>
      </c>
      <c r="AQ544" s="66" t="str">
        <f>IF(AM544="","",('SIP CALCULATOR'!$E$7/12)*100)</f>
        <v/>
      </c>
      <c r="AR544" s="62" t="str">
        <f>IF(AM544="","",ROUND(IF(((AM544-1)/12)=0,'SIP CALCULATOR'!$E$4,IF(INT(((AM544-1)/12))-((AM544-1)/12)=0,AR543+('SIP CALCULATOR'!$E$5/100)*AR543,AR543)),2))</f>
        <v/>
      </c>
      <c r="AS544" t="e">
        <f t="shared" si="267"/>
        <v>#VALUE!</v>
      </c>
      <c r="AY544">
        <f t="shared" si="274"/>
        <v>537</v>
      </c>
      <c r="AZ544">
        <f t="shared" si="275"/>
        <v>0</v>
      </c>
      <c r="BA544">
        <f t="shared" si="258"/>
        <v>537</v>
      </c>
      <c r="BB544" s="110">
        <f t="shared" si="279"/>
        <v>-125027413154.7402</v>
      </c>
      <c r="BC544">
        <f>$BB$8*'SIP CALCULATOR'!$E$48/100</f>
        <v>13148944.405985834</v>
      </c>
      <c r="BD544" s="110">
        <f t="shared" si="280"/>
        <v>-1042004684.1595517</v>
      </c>
      <c r="BF544" s="110">
        <f t="shared" si="277"/>
        <v>-119131158174.00763</v>
      </c>
      <c r="BG544" t="str">
        <f t="shared" si="278"/>
        <v>-</v>
      </c>
      <c r="BI544" t="str">
        <f t="shared" si="276"/>
        <v>-</v>
      </c>
      <c r="BL544">
        <f t="shared" si="255"/>
        <v>541</v>
      </c>
      <c r="BM544" s="110">
        <f t="shared" si="269"/>
        <v>13921192362.087511</v>
      </c>
      <c r="BO544">
        <f>('SIP CALCULATOR'!$D$32/12)/100</f>
        <v>5.0000000000000001E-3</v>
      </c>
      <c r="BP544">
        <f t="shared" si="270"/>
        <v>376568253.39446718</v>
      </c>
      <c r="BQ544" s="110">
        <f t="shared" si="271"/>
        <v>14297760615.481977</v>
      </c>
    </row>
    <row r="545" spans="14:69" x14ac:dyDescent="0.3">
      <c r="N545">
        <f t="shared" si="262"/>
        <v>544</v>
      </c>
      <c r="O545" s="48">
        <f t="shared" si="281"/>
        <v>3.6194728460977056E+27</v>
      </c>
      <c r="P545" s="3">
        <f t="shared" si="284"/>
        <v>2.9543127065508346E+26</v>
      </c>
      <c r="Q545">
        <f t="shared" si="263"/>
        <v>2.9543127065508349E+27</v>
      </c>
      <c r="AD545" s="50">
        <f>$M$2*(((1+'Main Backend Calculation'!$M$4)^('Main Backend Calculation'!AH545)-1)/'Main Backend Calculation'!$M$4)*(1+$M$4)</f>
        <v>110569446419.89803</v>
      </c>
      <c r="AF545">
        <f t="shared" si="285"/>
        <v>1.4304425180049639E+28</v>
      </c>
      <c r="AH545">
        <f t="shared" si="264"/>
        <v>544</v>
      </c>
      <c r="AI545" s="60">
        <f t="shared" si="261"/>
        <v>1.4304425180049639E+28</v>
      </c>
      <c r="AM545" s="36" t="str">
        <f>IF('SIP CALCULATOR'!$E$6&gt;'Main Backend Calculation'!AM544,AM544+1,"")</f>
        <v/>
      </c>
      <c r="AN545" t="str">
        <f t="shared" si="268"/>
        <v/>
      </c>
      <c r="AO545" s="49" t="str">
        <f t="shared" si="265"/>
        <v/>
      </c>
      <c r="AP545" s="49" t="str">
        <f t="shared" si="266"/>
        <v/>
      </c>
      <c r="AQ545" s="66" t="str">
        <f>IF(AM545="","",('SIP CALCULATOR'!$E$7/12)*100)</f>
        <v/>
      </c>
      <c r="AR545" s="62" t="str">
        <f>IF(AM545="","",ROUND(IF(((AM545-1)/12)=0,'SIP CALCULATOR'!$E$4,IF(INT(((AM545-1)/12))-((AM545-1)/12)=0,AR544+('SIP CALCULATOR'!$E$5/100)*AR544,AR544)),2))</f>
        <v/>
      </c>
      <c r="AS545" t="e">
        <f t="shared" si="267"/>
        <v>#VALUE!</v>
      </c>
      <c r="AY545">
        <f t="shared" si="274"/>
        <v>538</v>
      </c>
      <c r="AZ545">
        <f t="shared" si="275"/>
        <v>0</v>
      </c>
      <c r="BA545">
        <f t="shared" si="258"/>
        <v>538</v>
      </c>
      <c r="BB545" s="110">
        <f t="shared" si="279"/>
        <v>-126082566783.30574</v>
      </c>
      <c r="BC545">
        <f>$BB$8*'SIP CALCULATOR'!$E$48/100</f>
        <v>13148944.405985834</v>
      </c>
      <c r="BD545" s="110">
        <f t="shared" si="280"/>
        <v>-1050797631.0642645</v>
      </c>
      <c r="BF545" s="110">
        <f t="shared" si="277"/>
        <v>-120181955805.0719</v>
      </c>
      <c r="BG545" t="str">
        <f t="shared" si="278"/>
        <v>-</v>
      </c>
      <c r="BI545" t="str">
        <f t="shared" si="276"/>
        <v>-</v>
      </c>
      <c r="BL545">
        <f t="shared" si="255"/>
        <v>542</v>
      </c>
      <c r="BM545" s="110">
        <f t="shared" si="269"/>
        <v>14297760615.481977</v>
      </c>
      <c r="BO545">
        <f>('SIP CALCULATOR'!$D$32/12)/100</f>
        <v>5.0000000000000001E-3</v>
      </c>
      <c r="BP545">
        <f t="shared" si="270"/>
        <v>387469312.67956161</v>
      </c>
      <c r="BQ545" s="110">
        <f t="shared" si="271"/>
        <v>14685229928.161539</v>
      </c>
    </row>
    <row r="546" spans="14:69" x14ac:dyDescent="0.3">
      <c r="N546">
        <f t="shared" si="262"/>
        <v>545</v>
      </c>
      <c r="O546" s="48">
        <f t="shared" si="281"/>
        <v>3.9813802357826121E+27</v>
      </c>
      <c r="P546" s="3">
        <f t="shared" si="284"/>
        <v>2.9543127065508346E+26</v>
      </c>
      <c r="Q546">
        <f t="shared" si="263"/>
        <v>3.2497439772059184E+27</v>
      </c>
      <c r="AD546" s="50">
        <f>$M$2*(((1+'Main Backend Calculation'!$M$4)^('Main Backend Calculation'!AH546)-1)/'Main Backend Calculation'!$M$4)*(1+$M$4)</f>
        <v>112600293614.70218</v>
      </c>
      <c r="AF546">
        <f t="shared" si="285"/>
        <v>1.4304425180049639E+28</v>
      </c>
      <c r="AH546">
        <f t="shared" si="264"/>
        <v>545</v>
      </c>
      <c r="AI546" s="60">
        <f t="shared" si="261"/>
        <v>1.4304425180049639E+28</v>
      </c>
      <c r="AM546" s="36" t="str">
        <f>IF('SIP CALCULATOR'!$E$6&gt;'Main Backend Calculation'!AM545,AM545+1,"")</f>
        <v/>
      </c>
      <c r="AN546" t="str">
        <f t="shared" si="268"/>
        <v/>
      </c>
      <c r="AO546" s="49" t="str">
        <f t="shared" si="265"/>
        <v/>
      </c>
      <c r="AP546" s="49" t="str">
        <f t="shared" si="266"/>
        <v/>
      </c>
      <c r="AQ546" s="66" t="str">
        <f>IF(AM546="","",('SIP CALCULATOR'!$E$7/12)*100)</f>
        <v/>
      </c>
      <c r="AR546" s="62" t="str">
        <f>IF(AM546="","",ROUND(IF(((AM546-1)/12)=0,'SIP CALCULATOR'!$E$4,IF(INT(((AM546-1)/12))-((AM546-1)/12)=0,AR545+('SIP CALCULATOR'!$E$5/100)*AR545,AR545)),2))</f>
        <v/>
      </c>
      <c r="AS546" t="e">
        <f t="shared" si="267"/>
        <v>#VALUE!</v>
      </c>
      <c r="AY546">
        <f t="shared" si="274"/>
        <v>539</v>
      </c>
      <c r="AZ546">
        <f t="shared" si="275"/>
        <v>0</v>
      </c>
      <c r="BA546">
        <f t="shared" si="258"/>
        <v>539</v>
      </c>
      <c r="BB546" s="110">
        <f t="shared" si="279"/>
        <v>-127146513358.776</v>
      </c>
      <c r="BC546">
        <f>$BB$8*'SIP CALCULATOR'!$E$48/100</f>
        <v>13148944.405985834</v>
      </c>
      <c r="BD546" s="110">
        <f t="shared" si="280"/>
        <v>-1059663852.5265166</v>
      </c>
      <c r="BF546" s="110">
        <f t="shared" si="277"/>
        <v>-121241619657.59842</v>
      </c>
      <c r="BG546" t="str">
        <f t="shared" si="278"/>
        <v>-</v>
      </c>
      <c r="BI546" t="str">
        <f t="shared" si="276"/>
        <v>-</v>
      </c>
      <c r="BL546">
        <f t="shared" si="255"/>
        <v>543</v>
      </c>
      <c r="BM546" s="110">
        <f t="shared" si="269"/>
        <v>14685229928.161539</v>
      </c>
      <c r="BO546">
        <f>('SIP CALCULATOR'!$D$32/12)/100</f>
        <v>5.0000000000000001E-3</v>
      </c>
      <c r="BP546">
        <f t="shared" si="270"/>
        <v>398703992.54958582</v>
      </c>
      <c r="BQ546" s="110">
        <f t="shared" si="271"/>
        <v>15083933920.711124</v>
      </c>
    </row>
    <row r="547" spans="14:69" x14ac:dyDescent="0.3">
      <c r="N547">
        <f t="shared" si="262"/>
        <v>546</v>
      </c>
      <c r="O547" s="48">
        <f t="shared" si="281"/>
        <v>4.349934504650603E+27</v>
      </c>
      <c r="P547" s="3">
        <f t="shared" si="284"/>
        <v>2.9543127065508346E+26</v>
      </c>
      <c r="Q547">
        <f t="shared" si="263"/>
        <v>3.545175247861002E+27</v>
      </c>
      <c r="AD547" s="50">
        <f>$M$2*(((1+'Main Backend Calculation'!$M$4)^('Main Backend Calculation'!AH547)-1)/'Main Backend Calculation'!$M$4)*(1+$M$4)</f>
        <v>114668439843.25891</v>
      </c>
      <c r="AF547">
        <f t="shared" si="285"/>
        <v>1.4304425180049639E+28</v>
      </c>
      <c r="AH547">
        <f t="shared" si="264"/>
        <v>546</v>
      </c>
      <c r="AI547" s="60">
        <f t="shared" si="261"/>
        <v>1.4304425180049639E+28</v>
      </c>
      <c r="AM547" s="36" t="str">
        <f>IF('SIP CALCULATOR'!$E$6&gt;'Main Backend Calculation'!AM546,AM546+1,"")</f>
        <v/>
      </c>
      <c r="AN547" t="str">
        <f t="shared" si="268"/>
        <v/>
      </c>
      <c r="AO547" s="49" t="str">
        <f t="shared" si="265"/>
        <v/>
      </c>
      <c r="AP547" s="49" t="str">
        <f t="shared" si="266"/>
        <v/>
      </c>
      <c r="AQ547" s="66" t="str">
        <f>IF(AM547="","",('SIP CALCULATOR'!$E$7/12)*100)</f>
        <v/>
      </c>
      <c r="AR547" s="62" t="str">
        <f>IF(AM547="","",ROUND(IF(((AM547-1)/12)=0,'SIP CALCULATOR'!$E$4,IF(INT(((AM547-1)/12))-((AM547-1)/12)=0,AR546+('SIP CALCULATOR'!$E$5/100)*AR546,AR546)),2))</f>
        <v/>
      </c>
      <c r="AS547" t="e">
        <f t="shared" si="267"/>
        <v>#VALUE!</v>
      </c>
      <c r="AY547">
        <f t="shared" si="274"/>
        <v>540</v>
      </c>
      <c r="AZ547">
        <f t="shared" si="275"/>
        <v>0</v>
      </c>
      <c r="BA547">
        <f t="shared" si="258"/>
        <v>540</v>
      </c>
      <c r="BB547" s="110">
        <f t="shared" si="279"/>
        <v>-128219326155.70851</v>
      </c>
      <c r="BC547">
        <f>$BB$8*'SIP CALCULATOR'!$E$48/100</f>
        <v>13148944.405985834</v>
      </c>
      <c r="BD547" s="110">
        <f t="shared" si="280"/>
        <v>-1068603959.1676209</v>
      </c>
      <c r="BF547" s="110">
        <f t="shared" si="277"/>
        <v>-122310223616.76604</v>
      </c>
      <c r="BG547" t="str">
        <f t="shared" si="278"/>
        <v>-</v>
      </c>
      <c r="BI547" t="str">
        <f t="shared" si="276"/>
        <v>-</v>
      </c>
      <c r="BL547">
        <f t="shared" si="255"/>
        <v>544</v>
      </c>
      <c r="BM547" s="110">
        <f t="shared" si="269"/>
        <v>15083933920.711124</v>
      </c>
      <c r="BO547">
        <f>('SIP CALCULATOR'!$D$32/12)/100</f>
        <v>5.0000000000000001E-3</v>
      </c>
      <c r="BP547">
        <f t="shared" si="270"/>
        <v>410283002.64334261</v>
      </c>
      <c r="BQ547" s="110">
        <f t="shared" si="271"/>
        <v>15494216923.354467</v>
      </c>
    </row>
    <row r="548" spans="14:69" x14ac:dyDescent="0.3">
      <c r="N548">
        <f t="shared" si="262"/>
        <v>547</v>
      </c>
      <c r="O548" s="48">
        <f t="shared" si="281"/>
        <v>4.7252577309021626E+27</v>
      </c>
      <c r="P548" s="3">
        <f t="shared" si="284"/>
        <v>2.9543127065508346E+26</v>
      </c>
      <c r="Q548">
        <f t="shared" si="263"/>
        <v>3.8406065185160856E+27</v>
      </c>
      <c r="AD548" s="50">
        <f>$M$2*(((1+'Main Backend Calculation'!$M$4)^('Main Backend Calculation'!AH548)-1)/'Main Backend Calculation'!$M$4)*(1+$M$4)</f>
        <v>116774570148.69824</v>
      </c>
      <c r="AF548">
        <f t="shared" si="285"/>
        <v>1.4304425180049639E+28</v>
      </c>
      <c r="AH548">
        <f t="shared" si="264"/>
        <v>547</v>
      </c>
      <c r="AI548" s="60">
        <f t="shared" si="261"/>
        <v>1.4304425180049639E+28</v>
      </c>
      <c r="AM548" s="36" t="str">
        <f>IF('SIP CALCULATOR'!$E$6&gt;'Main Backend Calculation'!AM547,AM547+1,"")</f>
        <v/>
      </c>
      <c r="AN548" t="str">
        <f t="shared" si="268"/>
        <v/>
      </c>
      <c r="AO548" s="49" t="str">
        <f t="shared" si="265"/>
        <v/>
      </c>
      <c r="AP548" s="49" t="str">
        <f t="shared" si="266"/>
        <v/>
      </c>
      <c r="AQ548" s="66" t="str">
        <f>IF(AM548="","",('SIP CALCULATOR'!$E$7/12)*100)</f>
        <v/>
      </c>
      <c r="AR548" s="62" t="str">
        <f>IF(AM548="","",ROUND(IF(((AM548-1)/12)=0,'SIP CALCULATOR'!$E$4,IF(INT(((AM548-1)/12))-((AM548-1)/12)=0,AR547+('SIP CALCULATOR'!$E$5/100)*AR547,AR547)),2))</f>
        <v/>
      </c>
      <c r="AS548" t="e">
        <f t="shared" si="267"/>
        <v>#VALUE!</v>
      </c>
      <c r="AY548">
        <f t="shared" si="274"/>
        <v>541</v>
      </c>
      <c r="AZ548">
        <f t="shared" si="275"/>
        <v>0</v>
      </c>
      <c r="BA548">
        <f t="shared" si="258"/>
        <v>541</v>
      </c>
      <c r="BB548" s="110">
        <f t="shared" si="279"/>
        <v>-129301079059.28212</v>
      </c>
      <c r="BC548">
        <f>$BB$8*'SIP CALCULATOR'!$E$48/100</f>
        <v>13148944.405985834</v>
      </c>
      <c r="BD548" s="110">
        <f t="shared" si="280"/>
        <v>-1077618566.697401</v>
      </c>
      <c r="BF548" s="110">
        <f t="shared" si="277"/>
        <v>-123387842183.46344</v>
      </c>
      <c r="BG548" t="str">
        <f t="shared" si="278"/>
        <v>-</v>
      </c>
      <c r="BI548" t="str">
        <f t="shared" si="276"/>
        <v>-</v>
      </c>
      <c r="BL548">
        <f t="shared" ref="BL548:BL611" si="286">BL547+1</f>
        <v>545</v>
      </c>
      <c r="BM548" s="110">
        <f t="shared" si="269"/>
        <v>15494216923.354467</v>
      </c>
      <c r="BO548">
        <f>('SIP CALCULATOR'!$D$32/12)/100</f>
        <v>5.0000000000000001E-3</v>
      </c>
      <c r="BP548">
        <f t="shared" si="270"/>
        <v>422217411.1614092</v>
      </c>
      <c r="BQ548" s="110">
        <f t="shared" si="271"/>
        <v>15916434334.515877</v>
      </c>
    </row>
    <row r="549" spans="14:69" x14ac:dyDescent="0.3">
      <c r="N549">
        <f t="shared" si="262"/>
        <v>548</v>
      </c>
      <c r="O549" s="48">
        <f t="shared" si="281"/>
        <v>5.1074742348557091E+27</v>
      </c>
      <c r="P549" s="3">
        <f t="shared" si="284"/>
        <v>2.9543127065508346E+26</v>
      </c>
      <c r="Q549">
        <f t="shared" si="263"/>
        <v>4.1360377891711692E+27</v>
      </c>
      <c r="AD549" s="50">
        <f>$M$2*(((1+'Main Backend Calculation'!$M$4)^('Main Backend Calculation'!AH549)-1)/'Main Backend Calculation'!$M$4)*(1+$M$4)</f>
        <v>118919382155.81897</v>
      </c>
      <c r="AF549">
        <f t="shared" si="285"/>
        <v>1.4304425180049639E+28</v>
      </c>
      <c r="AH549">
        <f t="shared" si="264"/>
        <v>548</v>
      </c>
      <c r="AI549" s="60">
        <f t="shared" si="261"/>
        <v>1.4304425180049639E+28</v>
      </c>
      <c r="AM549" s="36" t="str">
        <f>IF('SIP CALCULATOR'!$E$6&gt;'Main Backend Calculation'!AM548,AM548+1,"")</f>
        <v/>
      </c>
      <c r="AN549" t="str">
        <f t="shared" si="268"/>
        <v/>
      </c>
      <c r="AO549" s="49" t="str">
        <f t="shared" si="265"/>
        <v/>
      </c>
      <c r="AP549" s="49" t="str">
        <f t="shared" si="266"/>
        <v/>
      </c>
      <c r="AQ549" s="66" t="str">
        <f>IF(AM549="","",('SIP CALCULATOR'!$E$7/12)*100)</f>
        <v/>
      </c>
      <c r="AR549" s="62" t="str">
        <f>IF(AM549="","",ROUND(IF(((AM549-1)/12)=0,'SIP CALCULATOR'!$E$4,IF(INT(((AM549-1)/12))-((AM549-1)/12)=0,AR548+('SIP CALCULATOR'!$E$5/100)*AR548,AR548)),2))</f>
        <v/>
      </c>
      <c r="AS549" t="e">
        <f t="shared" si="267"/>
        <v>#VALUE!</v>
      </c>
      <c r="AY549">
        <f t="shared" si="274"/>
        <v>542</v>
      </c>
      <c r="AZ549">
        <f t="shared" si="275"/>
        <v>0</v>
      </c>
      <c r="BA549">
        <f t="shared" si="258"/>
        <v>542</v>
      </c>
      <c r="BB549" s="110">
        <f t="shared" si="279"/>
        <v>-130391846570.38551</v>
      </c>
      <c r="BC549">
        <f>$BB$8*'SIP CALCULATOR'!$E$48/100</f>
        <v>13148944.405985834</v>
      </c>
      <c r="BD549" s="110">
        <f t="shared" si="280"/>
        <v>-1086708295.9565959</v>
      </c>
      <c r="BF549" s="110">
        <f t="shared" si="277"/>
        <v>-124474550479.42003</v>
      </c>
      <c r="BG549" t="str">
        <f t="shared" si="278"/>
        <v>-</v>
      </c>
      <c r="BI549" t="str">
        <f t="shared" si="276"/>
        <v>-</v>
      </c>
      <c r="BL549">
        <f t="shared" si="286"/>
        <v>546</v>
      </c>
      <c r="BM549" s="110">
        <f t="shared" si="269"/>
        <v>15916434334.515877</v>
      </c>
      <c r="BO549">
        <f>('SIP CALCULATOR'!$D$32/12)/100</f>
        <v>5.0000000000000001E-3</v>
      </c>
      <c r="BP549">
        <f t="shared" si="270"/>
        <v>434518657.3322835</v>
      </c>
      <c r="BQ549" s="110">
        <f t="shared" si="271"/>
        <v>16350952991.84816</v>
      </c>
    </row>
    <row r="550" spans="14:69" x14ac:dyDescent="0.3">
      <c r="N550">
        <f t="shared" si="262"/>
        <v>549</v>
      </c>
      <c r="O550" s="48">
        <f t="shared" si="281"/>
        <v>5.4967106201268831E+27</v>
      </c>
      <c r="P550" s="3">
        <f t="shared" si="284"/>
        <v>2.9543127065508346E+26</v>
      </c>
      <c r="Q550">
        <f t="shared" si="263"/>
        <v>4.4314690598262528E+27</v>
      </c>
      <c r="AD550" s="50">
        <f>$M$2*(((1+'Main Backend Calculation'!$M$4)^('Main Backend Calculation'!AH550)-1)/'Main Backend Calculation'!$M$4)*(1+$M$4)</f>
        <v>121103586302.16675</v>
      </c>
      <c r="AF550">
        <f t="shared" si="285"/>
        <v>1.4304425180049639E+28</v>
      </c>
      <c r="AH550">
        <f t="shared" si="264"/>
        <v>549</v>
      </c>
      <c r="AI550" s="60">
        <f t="shared" si="261"/>
        <v>1.4304425180049639E+28</v>
      </c>
      <c r="AM550" s="36" t="str">
        <f>IF('SIP CALCULATOR'!$E$6&gt;'Main Backend Calculation'!AM549,AM549+1,"")</f>
        <v/>
      </c>
      <c r="AN550" t="str">
        <f t="shared" si="268"/>
        <v/>
      </c>
      <c r="AO550" s="49" t="str">
        <f t="shared" si="265"/>
        <v/>
      </c>
      <c r="AP550" s="49" t="str">
        <f t="shared" si="266"/>
        <v/>
      </c>
      <c r="AQ550" s="66" t="str">
        <f>IF(AM550="","",('SIP CALCULATOR'!$E$7/12)*100)</f>
        <v/>
      </c>
      <c r="AR550" s="62" t="str">
        <f>IF(AM550="","",ROUND(IF(((AM550-1)/12)=0,'SIP CALCULATOR'!$E$4,IF(INT(((AM550-1)/12))-((AM550-1)/12)=0,AR549+('SIP CALCULATOR'!$E$5/100)*AR549,AR549)),2))</f>
        <v/>
      </c>
      <c r="AS550" t="e">
        <f t="shared" si="267"/>
        <v>#VALUE!</v>
      </c>
      <c r="AY550">
        <f t="shared" si="274"/>
        <v>543</v>
      </c>
      <c r="AZ550">
        <f t="shared" si="275"/>
        <v>0</v>
      </c>
      <c r="BA550">
        <f t="shared" si="258"/>
        <v>543</v>
      </c>
      <c r="BB550" s="110">
        <f t="shared" si="279"/>
        <v>-131491703810.74809</v>
      </c>
      <c r="BC550">
        <f>$BB$8*'SIP CALCULATOR'!$E$48/100</f>
        <v>13148944.405985834</v>
      </c>
      <c r="BD550" s="110">
        <f t="shared" si="280"/>
        <v>-1095873772.9596174</v>
      </c>
      <c r="BF550" s="110">
        <f t="shared" si="277"/>
        <v>-125570424252.37964</v>
      </c>
      <c r="BG550" t="str">
        <f t="shared" si="278"/>
        <v>-</v>
      </c>
      <c r="BI550" t="str">
        <f t="shared" si="276"/>
        <v>-</v>
      </c>
      <c r="BL550">
        <f t="shared" si="286"/>
        <v>547</v>
      </c>
      <c r="BM550" s="110">
        <f t="shared" si="269"/>
        <v>16350952991.84816</v>
      </c>
      <c r="BO550">
        <f>('SIP CALCULATOR'!$D$32/12)/100</f>
        <v>5.0000000000000001E-3</v>
      </c>
      <c r="BP550">
        <f t="shared" si="270"/>
        <v>447198564.32704711</v>
      </c>
      <c r="BQ550" s="110">
        <f t="shared" si="271"/>
        <v>16798151556.175207</v>
      </c>
    </row>
    <row r="551" spans="14:69" x14ac:dyDescent="0.3">
      <c r="N551">
        <f t="shared" si="262"/>
        <v>550</v>
      </c>
      <c r="O551" s="48">
        <f t="shared" si="281"/>
        <v>5.8930958155641336E+27</v>
      </c>
      <c r="P551" s="3">
        <f t="shared" si="284"/>
        <v>2.9543127065508346E+26</v>
      </c>
      <c r="Q551">
        <f t="shared" si="263"/>
        <v>4.7269003304813364E+27</v>
      </c>
      <c r="AD551" s="50">
        <f>$M$2*(((1+'Main Backend Calculation'!$M$4)^('Main Backend Calculation'!AH551)-1)/'Main Backend Calculation'!$M$4)*(1+$M$4)</f>
        <v>123327906073.35603</v>
      </c>
      <c r="AF551">
        <f t="shared" si="285"/>
        <v>1.4304425180049639E+28</v>
      </c>
      <c r="AH551">
        <f t="shared" si="264"/>
        <v>550</v>
      </c>
      <c r="AI551" s="60">
        <f t="shared" si="261"/>
        <v>1.4304425180049639E+28</v>
      </c>
      <c r="AM551" s="36" t="str">
        <f>IF('SIP CALCULATOR'!$E$6&gt;'Main Backend Calculation'!AM550,AM550+1,"")</f>
        <v/>
      </c>
      <c r="AN551" t="str">
        <f t="shared" si="268"/>
        <v/>
      </c>
      <c r="AO551" s="49" t="str">
        <f t="shared" si="265"/>
        <v/>
      </c>
      <c r="AP551" s="49" t="str">
        <f t="shared" si="266"/>
        <v/>
      </c>
      <c r="AQ551" s="66" t="str">
        <f>IF(AM551="","",('SIP CALCULATOR'!$E$7/12)*100)</f>
        <v/>
      </c>
      <c r="AR551" s="62" t="str">
        <f>IF(AM551="","",ROUND(IF(((AM551-1)/12)=0,'SIP CALCULATOR'!$E$4,IF(INT(((AM551-1)/12))-((AM551-1)/12)=0,AR550+('SIP CALCULATOR'!$E$5/100)*AR550,AR550)),2))</f>
        <v/>
      </c>
      <c r="AS551" t="e">
        <f t="shared" si="267"/>
        <v>#VALUE!</v>
      </c>
      <c r="AY551">
        <f t="shared" si="274"/>
        <v>544</v>
      </c>
      <c r="AZ551">
        <f t="shared" si="275"/>
        <v>0</v>
      </c>
      <c r="BA551">
        <f t="shared" si="258"/>
        <v>544</v>
      </c>
      <c r="BB551" s="110">
        <f t="shared" si="279"/>
        <v>-132600726528.11369</v>
      </c>
      <c r="BC551">
        <f>$BB$8*'SIP CALCULATOR'!$E$48/100</f>
        <v>13148944.405985834</v>
      </c>
      <c r="BD551" s="110">
        <f t="shared" si="280"/>
        <v>-1105115628.937664</v>
      </c>
      <c r="BF551" s="110">
        <f t="shared" si="277"/>
        <v>-126675539881.31731</v>
      </c>
      <c r="BG551" t="str">
        <f t="shared" si="278"/>
        <v>-</v>
      </c>
      <c r="BI551" t="str">
        <f t="shared" si="276"/>
        <v>-</v>
      </c>
      <c r="BL551">
        <f t="shared" si="286"/>
        <v>548</v>
      </c>
      <c r="BM551" s="110">
        <f t="shared" si="269"/>
        <v>16798151556.175207</v>
      </c>
      <c r="BO551">
        <f>('SIP CALCULATOR'!$D$32/12)/100</f>
        <v>5.0000000000000001E-3</v>
      </c>
      <c r="BP551">
        <f t="shared" si="270"/>
        <v>460269352.63920069</v>
      </c>
      <c r="BQ551" s="110">
        <f t="shared" si="271"/>
        <v>17258420908.814407</v>
      </c>
    </row>
    <row r="552" spans="14:69" x14ac:dyDescent="0.3">
      <c r="N552">
        <f t="shared" si="262"/>
        <v>551</v>
      </c>
      <c r="O552" s="48">
        <f t="shared" si="281"/>
        <v>6.2967611179545163E+27</v>
      </c>
      <c r="P552" s="3">
        <f t="shared" si="284"/>
        <v>2.9543127065508346E+26</v>
      </c>
      <c r="Q552">
        <f t="shared" si="263"/>
        <v>5.0223316011364195E+27</v>
      </c>
      <c r="AD552" s="50">
        <f>$M$2*(((1+'Main Backend Calculation'!$M$4)^('Main Backend Calculation'!AH552)-1)/'Main Backend Calculation'!$M$4)*(1+$M$4)</f>
        <v>125593078242.7141</v>
      </c>
      <c r="AF552">
        <f t="shared" si="285"/>
        <v>1.4304425180049639E+28</v>
      </c>
      <c r="AH552">
        <f t="shared" si="264"/>
        <v>551</v>
      </c>
      <c r="AI552" s="60">
        <f t="shared" si="261"/>
        <v>1.4304425180049639E+28</v>
      </c>
      <c r="AM552" s="36" t="str">
        <f>IF('SIP CALCULATOR'!$E$6&gt;'Main Backend Calculation'!AM551,AM551+1,"")</f>
        <v/>
      </c>
      <c r="AN552" t="str">
        <f t="shared" si="268"/>
        <v/>
      </c>
      <c r="AO552" s="49" t="str">
        <f t="shared" si="265"/>
        <v/>
      </c>
      <c r="AP552" s="49" t="str">
        <f t="shared" si="266"/>
        <v/>
      </c>
      <c r="AQ552" s="66" t="str">
        <f>IF(AM552="","",('SIP CALCULATOR'!$E$7/12)*100)</f>
        <v/>
      </c>
      <c r="AR552" s="62" t="str">
        <f>IF(AM552="","",ROUND(IF(((AM552-1)/12)=0,'SIP CALCULATOR'!$E$4,IF(INT(((AM552-1)/12))-((AM552-1)/12)=0,AR551+('SIP CALCULATOR'!$E$5/100)*AR551,AR551)),2))</f>
        <v/>
      </c>
      <c r="AS552" t="e">
        <f t="shared" si="267"/>
        <v>#VALUE!</v>
      </c>
      <c r="AY552">
        <f t="shared" si="274"/>
        <v>545</v>
      </c>
      <c r="AZ552">
        <f t="shared" si="275"/>
        <v>0</v>
      </c>
      <c r="BA552">
        <f t="shared" si="258"/>
        <v>545</v>
      </c>
      <c r="BB552" s="110">
        <f t="shared" si="279"/>
        <v>-133718991101.45735</v>
      </c>
      <c r="BC552">
        <f>$BB$8*'SIP CALCULATOR'!$E$48/100</f>
        <v>13148944.405985834</v>
      </c>
      <c r="BD552" s="110">
        <f t="shared" si="280"/>
        <v>-1114434500.3821945</v>
      </c>
      <c r="BF552" s="110">
        <f t="shared" si="277"/>
        <v>-127789974381.69949</v>
      </c>
      <c r="BG552" t="str">
        <f t="shared" si="278"/>
        <v>-</v>
      </c>
      <c r="BI552" t="str">
        <f t="shared" si="276"/>
        <v>-</v>
      </c>
      <c r="BL552">
        <f t="shared" si="286"/>
        <v>549</v>
      </c>
      <c r="BM552" s="110">
        <f t="shared" si="269"/>
        <v>17258420908.814407</v>
      </c>
      <c r="BO552">
        <f>('SIP CALCULATOR'!$D$32/12)/100</f>
        <v>5.0000000000000001E-3</v>
      </c>
      <c r="BP552">
        <f t="shared" si="270"/>
        <v>473743653.9469555</v>
      </c>
      <c r="BQ552" s="110">
        <f t="shared" si="271"/>
        <v>17732164562.761364</v>
      </c>
    </row>
    <row r="553" spans="14:69" x14ac:dyDescent="0.3">
      <c r="N553">
        <f t="shared" si="262"/>
        <v>552</v>
      </c>
      <c r="O553" s="48">
        <f t="shared" si="281"/>
        <v>6.7078402355138239E+27</v>
      </c>
      <c r="P553" s="3">
        <f t="shared" si="284"/>
        <v>2.9543127065508346E+26</v>
      </c>
      <c r="Q553">
        <f t="shared" si="263"/>
        <v>5.3177628717915025E+27</v>
      </c>
      <c r="AD553" s="50">
        <f>$M$2*(((1+'Main Backend Calculation'!$M$4)^('Main Backend Calculation'!AH553)-1)/'Main Backend Calculation'!$M$4)*(1+$M$4)</f>
        <v>127899853115.32649</v>
      </c>
      <c r="AF553">
        <f t="shared" si="285"/>
        <v>1.4304425180049639E+28</v>
      </c>
      <c r="AH553">
        <f t="shared" si="264"/>
        <v>552</v>
      </c>
      <c r="AI553" s="60">
        <f t="shared" si="261"/>
        <v>1.4304425180049639E+28</v>
      </c>
      <c r="AM553" s="36" t="str">
        <f>IF('SIP CALCULATOR'!$E$6&gt;'Main Backend Calculation'!AM552,AM552+1,"")</f>
        <v/>
      </c>
      <c r="AN553" t="str">
        <f t="shared" si="268"/>
        <v/>
      </c>
      <c r="AO553" s="49" t="str">
        <f t="shared" si="265"/>
        <v/>
      </c>
      <c r="AP553" s="49" t="str">
        <f t="shared" si="266"/>
        <v/>
      </c>
      <c r="AQ553" s="66" t="str">
        <f>IF(AM553="","",('SIP CALCULATOR'!$E$7/12)*100)</f>
        <v/>
      </c>
      <c r="AR553" s="62" t="str">
        <f>IF(AM553="","",ROUND(IF(((AM553-1)/12)=0,'SIP CALCULATOR'!$E$4,IF(INT(((AM553-1)/12))-((AM553-1)/12)=0,AR552+('SIP CALCULATOR'!$E$5/100)*AR552,AR552)),2))</f>
        <v/>
      </c>
      <c r="AS553" t="e">
        <f t="shared" si="267"/>
        <v>#VALUE!</v>
      </c>
      <c r="AY553">
        <f t="shared" si="274"/>
        <v>546</v>
      </c>
      <c r="AZ553">
        <f t="shared" si="275"/>
        <v>0</v>
      </c>
      <c r="BA553">
        <f t="shared" si="258"/>
        <v>546</v>
      </c>
      <c r="BB553" s="110">
        <f t="shared" si="279"/>
        <v>-134846574546.24554</v>
      </c>
      <c r="BC553">
        <f>$BB$8*'SIP CALCULATOR'!$E$48/100</f>
        <v>13148944.405985834</v>
      </c>
      <c r="BD553" s="110">
        <f t="shared" si="280"/>
        <v>-1123831029.0887628</v>
      </c>
      <c r="BF553" s="110">
        <f t="shared" si="277"/>
        <v>-128913805410.78825</v>
      </c>
      <c r="BG553" t="str">
        <f t="shared" si="278"/>
        <v>-</v>
      </c>
      <c r="BI553" t="str">
        <f t="shared" si="276"/>
        <v>-</v>
      </c>
      <c r="BL553">
        <f t="shared" si="286"/>
        <v>550</v>
      </c>
      <c r="BM553" s="110">
        <f t="shared" si="269"/>
        <v>17732164562.761364</v>
      </c>
      <c r="BO553">
        <f>('SIP CALCULATOR'!$D$32/12)/100</f>
        <v>5.0000000000000001E-3</v>
      </c>
      <c r="BP553">
        <f t="shared" si="270"/>
        <v>487634525.47593749</v>
      </c>
      <c r="BQ553" s="110">
        <f t="shared" si="271"/>
        <v>18219799088.237301</v>
      </c>
    </row>
    <row r="554" spans="14:69" x14ac:dyDescent="0.3">
      <c r="N554">
        <f t="shared" si="262"/>
        <v>553</v>
      </c>
      <c r="O554" s="48">
        <f t="shared" si="281"/>
        <v>7.7173318734856447E+27</v>
      </c>
      <c r="P554" s="3">
        <f>$P$553+($P$553*$M$5)</f>
        <v>8.8629381196525037E+26</v>
      </c>
      <c r="Q554">
        <f t="shared" si="263"/>
        <v>6.2040566837567528E+27</v>
      </c>
      <c r="AD554" s="50">
        <f>$M$2*(((1+'Main Backend Calculation'!$M$4)^('Main Backend Calculation'!AH554)-1)/'Main Backend Calculation'!$M$4)*(1+$M$4)</f>
        <v>130248994776.56451</v>
      </c>
      <c r="AF554">
        <f>$AK$48*(((1+$M$4)^($AH$48)-1)/$AC$3)*(1+$AC$3)</f>
        <v>4.4303145667470078E+28</v>
      </c>
      <c r="AH554">
        <f t="shared" si="264"/>
        <v>553</v>
      </c>
      <c r="AI554" s="60">
        <f t="shared" si="261"/>
        <v>4.4303145667470078E+28</v>
      </c>
      <c r="AM554" s="36" t="str">
        <f>IF('SIP CALCULATOR'!$E$6&gt;'Main Backend Calculation'!AM553,AM553+1,"")</f>
        <v/>
      </c>
      <c r="AN554" t="str">
        <f t="shared" si="268"/>
        <v/>
      </c>
      <c r="AO554" s="49" t="str">
        <f t="shared" si="265"/>
        <v/>
      </c>
      <c r="AP554" s="49" t="str">
        <f t="shared" si="266"/>
        <v/>
      </c>
      <c r="AQ554" s="66" t="str">
        <f>IF(AM554="","",('SIP CALCULATOR'!$E$7/12)*100)</f>
        <v/>
      </c>
      <c r="AR554" s="62" t="str">
        <f>IF(AM554="","",ROUND(IF(((AM554-1)/12)=0,'SIP CALCULATOR'!$E$4,IF(INT(((AM554-1)/12))-((AM554-1)/12)=0,AR553+('SIP CALCULATOR'!$E$5/100)*AR553,AR553)),2))</f>
        <v/>
      </c>
      <c r="AS554" t="e">
        <f t="shared" si="267"/>
        <v>#VALUE!</v>
      </c>
      <c r="AY554">
        <f t="shared" si="274"/>
        <v>547</v>
      </c>
      <c r="AZ554">
        <f t="shared" si="275"/>
        <v>0</v>
      </c>
      <c r="BA554">
        <f t="shared" si="258"/>
        <v>547</v>
      </c>
      <c r="BB554" s="110">
        <f t="shared" si="279"/>
        <v>-135983554519.7403</v>
      </c>
      <c r="BC554">
        <f>$BB$8*'SIP CALCULATOR'!$E$48/100</f>
        <v>13148944.405985834</v>
      </c>
      <c r="BD554" s="110">
        <f t="shared" si="280"/>
        <v>-1133305862.2012191</v>
      </c>
      <c r="BF554" s="110">
        <f t="shared" si="277"/>
        <v>-130047111272.98947</v>
      </c>
      <c r="BG554" t="str">
        <f t="shared" si="278"/>
        <v>-</v>
      </c>
      <c r="BI554" t="str">
        <f t="shared" si="276"/>
        <v>-</v>
      </c>
      <c r="BL554">
        <f t="shared" si="286"/>
        <v>551</v>
      </c>
      <c r="BM554" s="110">
        <f t="shared" si="269"/>
        <v>18219799088.237301</v>
      </c>
      <c r="BO554">
        <f>('SIP CALCULATOR'!$D$32/12)/100</f>
        <v>5.0000000000000001E-3</v>
      </c>
      <c r="BP554">
        <f t="shared" si="270"/>
        <v>501955464.88093764</v>
      </c>
      <c r="BQ554" s="110">
        <f t="shared" si="271"/>
        <v>18721754553.11824</v>
      </c>
    </row>
    <row r="555" spans="14:69" x14ac:dyDescent="0.3">
      <c r="N555">
        <f t="shared" si="262"/>
        <v>554</v>
      </c>
      <c r="O555" s="48">
        <f t="shared" si="281"/>
        <v>8.7453640805234215E+27</v>
      </c>
      <c r="P555" s="3">
        <f t="shared" ref="P555:P565" si="287">$P$553+($P$553*$M$5)</f>
        <v>8.8629381196525037E+26</v>
      </c>
      <c r="Q555">
        <f t="shared" si="263"/>
        <v>7.090350495722003E+27</v>
      </c>
      <c r="AD555" s="50">
        <f>$M$2*(((1+'Main Backend Calculation'!$M$4)^('Main Backend Calculation'!AH555)-1)/'Main Backend Calculation'!$M$4)*(1+$M$4)</f>
        <v>132641281345.17731</v>
      </c>
      <c r="AF555">
        <f t="shared" ref="AF555:AF565" si="288">$AK$48*(((1+$M$4)^($AH$48)-1)/$AC$3)*(1+$AC$3)</f>
        <v>4.4303145667470078E+28</v>
      </c>
      <c r="AH555">
        <f t="shared" si="264"/>
        <v>554</v>
      </c>
      <c r="AI555" s="60">
        <f t="shared" si="261"/>
        <v>4.4303145667470078E+28</v>
      </c>
      <c r="AM555" s="36" t="str">
        <f>IF('SIP CALCULATOR'!$E$6&gt;'Main Backend Calculation'!AM554,AM554+1,"")</f>
        <v/>
      </c>
      <c r="AN555" t="str">
        <f t="shared" si="268"/>
        <v/>
      </c>
      <c r="AO555" s="49" t="str">
        <f t="shared" si="265"/>
        <v/>
      </c>
      <c r="AP555" s="49" t="str">
        <f t="shared" si="266"/>
        <v/>
      </c>
      <c r="AQ555" s="66" t="str">
        <f>IF(AM555="","",('SIP CALCULATOR'!$E$7/12)*100)</f>
        <v/>
      </c>
      <c r="AR555" s="62" t="str">
        <f>IF(AM555="","",ROUND(IF(((AM555-1)/12)=0,'SIP CALCULATOR'!$E$4,IF(INT(((AM555-1)/12))-((AM555-1)/12)=0,AR554+('SIP CALCULATOR'!$E$5/100)*AR554,AR554)),2))</f>
        <v/>
      </c>
      <c r="AS555" t="e">
        <f t="shared" si="267"/>
        <v>#VALUE!</v>
      </c>
      <c r="AY555">
        <f t="shared" si="274"/>
        <v>548</v>
      </c>
      <c r="AZ555">
        <f t="shared" si="275"/>
        <v>0</v>
      </c>
      <c r="BA555">
        <f t="shared" si="258"/>
        <v>548</v>
      </c>
      <c r="BB555" s="110">
        <f t="shared" si="279"/>
        <v>-137130009326.3475</v>
      </c>
      <c r="BC555">
        <f>$BB$8*'SIP CALCULATOR'!$E$48/100</f>
        <v>13148944.405985834</v>
      </c>
      <c r="BD555" s="110">
        <f t="shared" si="280"/>
        <v>-1142859652.2562792</v>
      </c>
      <c r="BF555" s="110">
        <f t="shared" si="277"/>
        <v>-131189970925.24576</v>
      </c>
      <c r="BG555" t="str">
        <f t="shared" si="278"/>
        <v>-</v>
      </c>
      <c r="BI555" t="str">
        <f t="shared" si="276"/>
        <v>-</v>
      </c>
      <c r="BL555">
        <f t="shared" si="286"/>
        <v>552</v>
      </c>
      <c r="BM555" s="110">
        <f t="shared" si="269"/>
        <v>18721754553.11824</v>
      </c>
      <c r="BO555">
        <f>('SIP CALCULATOR'!$D$32/12)/100</f>
        <v>5.0000000000000001E-3</v>
      </c>
      <c r="BP555">
        <f t="shared" si="270"/>
        <v>516720425.66606349</v>
      </c>
      <c r="BQ555" s="110">
        <f t="shared" si="271"/>
        <v>19238474978.784306</v>
      </c>
    </row>
    <row r="556" spans="14:69" x14ac:dyDescent="0.3">
      <c r="N556">
        <f t="shared" si="262"/>
        <v>555</v>
      </c>
      <c r="O556" s="48">
        <f t="shared" si="281"/>
        <v>9.7922773772301575E+27</v>
      </c>
      <c r="P556" s="3">
        <f t="shared" si="287"/>
        <v>8.8629381196525037E+26</v>
      </c>
      <c r="Q556">
        <f t="shared" si="263"/>
        <v>7.9766443076872532E+27</v>
      </c>
      <c r="AD556" s="50">
        <f>$M$2*(((1+'Main Backend Calculation'!$M$4)^('Main Backend Calculation'!AH556)-1)/'Main Backend Calculation'!$M$4)*(1+$M$4)</f>
        <v>135077505231.0323</v>
      </c>
      <c r="AF556">
        <f t="shared" si="288"/>
        <v>4.4303145667470078E+28</v>
      </c>
      <c r="AH556">
        <f t="shared" si="264"/>
        <v>555</v>
      </c>
      <c r="AI556" s="60">
        <f t="shared" si="261"/>
        <v>4.4303145667470078E+28</v>
      </c>
      <c r="AM556" s="36" t="str">
        <f>IF('SIP CALCULATOR'!$E$6&gt;'Main Backend Calculation'!AM555,AM555+1,"")</f>
        <v/>
      </c>
      <c r="AN556" t="str">
        <f t="shared" si="268"/>
        <v/>
      </c>
      <c r="AO556" s="49" t="str">
        <f t="shared" si="265"/>
        <v/>
      </c>
      <c r="AP556" s="49" t="str">
        <f t="shared" si="266"/>
        <v/>
      </c>
      <c r="AQ556" s="66" t="str">
        <f>IF(AM556="","",('SIP CALCULATOR'!$E$7/12)*100)</f>
        <v/>
      </c>
      <c r="AR556" s="62" t="str">
        <f>IF(AM556="","",ROUND(IF(((AM556-1)/12)=0,'SIP CALCULATOR'!$E$4,IF(INT(((AM556-1)/12))-((AM556-1)/12)=0,AR555+('SIP CALCULATOR'!$E$5/100)*AR555,AR555)),2))</f>
        <v/>
      </c>
      <c r="AS556" t="e">
        <f t="shared" si="267"/>
        <v>#VALUE!</v>
      </c>
      <c r="AY556">
        <f t="shared" si="274"/>
        <v>549</v>
      </c>
      <c r="AZ556">
        <f t="shared" si="275"/>
        <v>0</v>
      </c>
      <c r="BA556">
        <f t="shared" si="258"/>
        <v>549</v>
      </c>
      <c r="BB556" s="110">
        <f t="shared" si="279"/>
        <v>-138286017923.00977</v>
      </c>
      <c r="BC556">
        <f>$BB$8*'SIP CALCULATOR'!$E$48/100</f>
        <v>13148944.405985834</v>
      </c>
      <c r="BD556" s="110">
        <f t="shared" si="280"/>
        <v>-1152493057.2284646</v>
      </c>
      <c r="BF556" s="110">
        <f t="shared" si="277"/>
        <v>-132342463982.47423</v>
      </c>
      <c r="BG556" t="str">
        <f t="shared" si="278"/>
        <v>-</v>
      </c>
      <c r="BI556" t="str">
        <f t="shared" si="276"/>
        <v>-</v>
      </c>
      <c r="BL556">
        <f t="shared" si="286"/>
        <v>553</v>
      </c>
      <c r="BM556" s="110">
        <f t="shared" si="269"/>
        <v>19238474978.784306</v>
      </c>
      <c r="BO556">
        <f>('SIP CALCULATOR'!$D$32/12)/100</f>
        <v>5.0000000000000001E-3</v>
      </c>
      <c r="BP556">
        <f t="shared" si="270"/>
        <v>531943833.16338599</v>
      </c>
      <c r="BQ556" s="110">
        <f t="shared" si="271"/>
        <v>19770418811.947693</v>
      </c>
    </row>
    <row r="557" spans="14:69" x14ac:dyDescent="0.3">
      <c r="N557">
        <f t="shared" si="262"/>
        <v>556</v>
      </c>
      <c r="O557" s="48">
        <f t="shared" si="281"/>
        <v>1.0858418538293113E+28</v>
      </c>
      <c r="P557" s="3">
        <f t="shared" si="287"/>
        <v>8.8629381196525037E+26</v>
      </c>
      <c r="Q557">
        <f t="shared" si="263"/>
        <v>8.8629381196525035E+27</v>
      </c>
      <c r="AD557" s="50">
        <f>$M$2*(((1+'Main Backend Calculation'!$M$4)^('Main Backend Calculation'!AH557)-1)/'Main Backend Calculation'!$M$4)*(1+$M$4)</f>
        <v>137558473397.58942</v>
      </c>
      <c r="AF557">
        <f t="shared" si="288"/>
        <v>4.4303145667470078E+28</v>
      </c>
      <c r="AH557">
        <f t="shared" si="264"/>
        <v>556</v>
      </c>
      <c r="AI557" s="60">
        <f t="shared" si="261"/>
        <v>4.4303145667470078E+28</v>
      </c>
      <c r="AM557" s="36" t="str">
        <f>IF('SIP CALCULATOR'!$E$6&gt;'Main Backend Calculation'!AM556,AM556+1,"")</f>
        <v/>
      </c>
      <c r="AN557" t="str">
        <f t="shared" si="268"/>
        <v/>
      </c>
      <c r="AO557" s="49" t="str">
        <f t="shared" si="265"/>
        <v/>
      </c>
      <c r="AP557" s="49" t="str">
        <f t="shared" si="266"/>
        <v/>
      </c>
      <c r="AQ557" s="66" t="str">
        <f>IF(AM557="","",('SIP CALCULATOR'!$E$7/12)*100)</f>
        <v/>
      </c>
      <c r="AR557" s="62" t="str">
        <f>IF(AM557="","",ROUND(IF(((AM557-1)/12)=0,'SIP CALCULATOR'!$E$4,IF(INT(((AM557-1)/12))-((AM557-1)/12)=0,AR556+('SIP CALCULATOR'!$E$5/100)*AR556,AR556)),2))</f>
        <v/>
      </c>
      <c r="AS557" t="e">
        <f t="shared" si="267"/>
        <v>#VALUE!</v>
      </c>
      <c r="AY557">
        <f t="shared" si="274"/>
        <v>550</v>
      </c>
      <c r="AZ557">
        <f t="shared" si="275"/>
        <v>0</v>
      </c>
      <c r="BA557">
        <f t="shared" si="258"/>
        <v>550</v>
      </c>
      <c r="BB557" s="110">
        <f t="shared" si="279"/>
        <v>-139451659924.6442</v>
      </c>
      <c r="BC557">
        <f>$BB$8*'SIP CALCULATOR'!$E$48/100</f>
        <v>13148944.405985834</v>
      </c>
      <c r="BD557" s="110">
        <f t="shared" si="280"/>
        <v>-1162206740.575418</v>
      </c>
      <c r="BF557" s="110">
        <f t="shared" si="277"/>
        <v>-133504670723.04965</v>
      </c>
      <c r="BG557" t="str">
        <f t="shared" si="278"/>
        <v>-</v>
      </c>
      <c r="BI557" t="str">
        <f t="shared" si="276"/>
        <v>-</v>
      </c>
      <c r="BL557">
        <f t="shared" si="286"/>
        <v>554</v>
      </c>
      <c r="BM557" s="110">
        <f t="shared" si="269"/>
        <v>19770418811.947693</v>
      </c>
      <c r="BO557">
        <f>('SIP CALCULATOR'!$D$32/12)/100</f>
        <v>5.0000000000000001E-3</v>
      </c>
      <c r="BP557">
        <f t="shared" si="270"/>
        <v>547640601.0909512</v>
      </c>
      <c r="BQ557" s="110">
        <f t="shared" si="271"/>
        <v>20318059413.038643</v>
      </c>
    </row>
    <row r="558" spans="14:69" x14ac:dyDescent="0.3">
      <c r="N558">
        <f t="shared" si="262"/>
        <v>557</v>
      </c>
      <c r="O558" s="48">
        <f t="shared" si="281"/>
        <v>1.1944140707347834E+28</v>
      </c>
      <c r="P558" s="3">
        <f t="shared" si="287"/>
        <v>8.8629381196525037E+26</v>
      </c>
      <c r="Q558">
        <f t="shared" si="263"/>
        <v>9.7492319316177537E+27</v>
      </c>
      <c r="AD558" s="50">
        <f>$M$2*(((1+'Main Backend Calculation'!$M$4)^('Main Backend Calculation'!AH558)-1)/'Main Backend Calculation'!$M$4)*(1+$M$4)</f>
        <v>140085007629.19571</v>
      </c>
      <c r="AF558">
        <f t="shared" si="288"/>
        <v>4.4303145667470078E+28</v>
      </c>
      <c r="AH558">
        <f t="shared" si="264"/>
        <v>557</v>
      </c>
      <c r="AI558" s="60">
        <f t="shared" si="261"/>
        <v>4.4303145667470078E+28</v>
      </c>
      <c r="AM558" s="36" t="str">
        <f>IF('SIP CALCULATOR'!$E$6&gt;'Main Backend Calculation'!AM557,AM557+1,"")</f>
        <v/>
      </c>
      <c r="AN558" t="str">
        <f t="shared" si="268"/>
        <v/>
      </c>
      <c r="AO558" s="49" t="str">
        <f t="shared" si="265"/>
        <v/>
      </c>
      <c r="AP558" s="49" t="str">
        <f t="shared" si="266"/>
        <v/>
      </c>
      <c r="AQ558" s="66" t="str">
        <f>IF(AM558="","",('SIP CALCULATOR'!$E$7/12)*100)</f>
        <v/>
      </c>
      <c r="AR558" s="62" t="str">
        <f>IF(AM558="","",ROUND(IF(((AM558-1)/12)=0,'SIP CALCULATOR'!$E$4,IF(INT(((AM558-1)/12))-((AM558-1)/12)=0,AR557+('SIP CALCULATOR'!$E$5/100)*AR557,AR557)),2))</f>
        <v/>
      </c>
      <c r="AS558" t="e">
        <f t="shared" si="267"/>
        <v>#VALUE!</v>
      </c>
      <c r="AY558">
        <f t="shared" si="274"/>
        <v>551</v>
      </c>
      <c r="AZ558">
        <f t="shared" si="275"/>
        <v>0</v>
      </c>
      <c r="BA558">
        <f t="shared" si="258"/>
        <v>551</v>
      </c>
      <c r="BB558" s="110">
        <f t="shared" si="279"/>
        <v>-140627015609.62558</v>
      </c>
      <c r="BC558">
        <f>$BB$8*'SIP CALCULATOR'!$E$48/100</f>
        <v>13148944.405985834</v>
      </c>
      <c r="BD558" s="110">
        <f t="shared" si="280"/>
        <v>-1172001371.2835963</v>
      </c>
      <c r="BF558" s="110">
        <f t="shared" si="277"/>
        <v>-134676672094.33325</v>
      </c>
      <c r="BG558" t="str">
        <f t="shared" si="278"/>
        <v>-</v>
      </c>
      <c r="BI558" t="str">
        <f t="shared" si="276"/>
        <v>-</v>
      </c>
      <c r="BL558">
        <f t="shared" si="286"/>
        <v>555</v>
      </c>
      <c r="BM558" s="110">
        <f t="shared" si="269"/>
        <v>20318059413.038643</v>
      </c>
      <c r="BO558">
        <f>('SIP CALCULATOR'!$D$32/12)/100</f>
        <v>5.0000000000000001E-3</v>
      </c>
      <c r="BP558">
        <f t="shared" si="270"/>
        <v>563826148.71182239</v>
      </c>
      <c r="BQ558" s="110">
        <f t="shared" si="271"/>
        <v>20881885561.750465</v>
      </c>
    </row>
    <row r="559" spans="14:69" x14ac:dyDescent="0.3">
      <c r="N559">
        <f t="shared" si="262"/>
        <v>558</v>
      </c>
      <c r="O559" s="48">
        <f t="shared" si="281"/>
        <v>1.3049803513951807E+28</v>
      </c>
      <c r="P559" s="3">
        <f t="shared" si="287"/>
        <v>8.8629381196525037E+26</v>
      </c>
      <c r="Q559">
        <f t="shared" si="263"/>
        <v>1.0635525743583005E+28</v>
      </c>
      <c r="AD559" s="50">
        <f>$M$2*(((1+'Main Backend Calculation'!$M$4)^('Main Backend Calculation'!AH559)-1)/'Main Backend Calculation'!$M$4)*(1+$M$4)</f>
        <v>142657944803.28973</v>
      </c>
      <c r="AF559">
        <f t="shared" si="288"/>
        <v>4.4303145667470078E+28</v>
      </c>
      <c r="AH559">
        <f t="shared" si="264"/>
        <v>558</v>
      </c>
      <c r="AI559" s="60">
        <f t="shared" si="261"/>
        <v>4.4303145667470078E+28</v>
      </c>
      <c r="AM559" s="36" t="str">
        <f>IF('SIP CALCULATOR'!$E$6&gt;'Main Backend Calculation'!AM558,AM558+1,"")</f>
        <v/>
      </c>
      <c r="AN559" t="str">
        <f t="shared" si="268"/>
        <v/>
      </c>
      <c r="AO559" s="49" t="str">
        <f t="shared" si="265"/>
        <v/>
      </c>
      <c r="AP559" s="49" t="str">
        <f t="shared" si="266"/>
        <v/>
      </c>
      <c r="AQ559" s="66" t="str">
        <f>IF(AM559="","",('SIP CALCULATOR'!$E$7/12)*100)</f>
        <v/>
      </c>
      <c r="AR559" s="62" t="str">
        <f>IF(AM559="","",ROUND(IF(((AM559-1)/12)=0,'SIP CALCULATOR'!$E$4,IF(INT(((AM559-1)/12))-((AM559-1)/12)=0,AR558+('SIP CALCULATOR'!$E$5/100)*AR558,AR558)),2))</f>
        <v/>
      </c>
      <c r="AS559" t="e">
        <f t="shared" si="267"/>
        <v>#VALUE!</v>
      </c>
      <c r="AY559">
        <f t="shared" si="274"/>
        <v>552</v>
      </c>
      <c r="AZ559">
        <f t="shared" si="275"/>
        <v>0</v>
      </c>
      <c r="BA559">
        <f t="shared" si="258"/>
        <v>552</v>
      </c>
      <c r="BB559" s="110">
        <f t="shared" si="279"/>
        <v>-141812165925.31516</v>
      </c>
      <c r="BC559">
        <f>$BB$8*'SIP CALCULATOR'!$E$48/100</f>
        <v>13148944.405985834</v>
      </c>
      <c r="BD559" s="110">
        <f t="shared" si="280"/>
        <v>-1181877623.9143429</v>
      </c>
      <c r="BF559" s="110">
        <f t="shared" si="277"/>
        <v>-135858549718.24759</v>
      </c>
      <c r="BG559" t="str">
        <f t="shared" si="278"/>
        <v>-</v>
      </c>
      <c r="BI559" t="str">
        <f t="shared" si="276"/>
        <v>-</v>
      </c>
      <c r="BL559">
        <f t="shared" si="286"/>
        <v>556</v>
      </c>
      <c r="BM559" s="110">
        <f t="shared" si="269"/>
        <v>20881885561.750465</v>
      </c>
      <c r="BO559">
        <f>('SIP CALCULATOR'!$D$32/12)/100</f>
        <v>5.0000000000000001E-3</v>
      </c>
      <c r="BP559">
        <f t="shared" si="270"/>
        <v>580516418.61666298</v>
      </c>
      <c r="BQ559" s="110">
        <f t="shared" si="271"/>
        <v>21462401980.367126</v>
      </c>
    </row>
    <row r="560" spans="14:69" x14ac:dyDescent="0.3">
      <c r="N560">
        <f t="shared" si="262"/>
        <v>559</v>
      </c>
      <c r="O560" s="48">
        <f t="shared" si="281"/>
        <v>1.4175773192706486E+28</v>
      </c>
      <c r="P560" s="3">
        <f t="shared" si="287"/>
        <v>8.8629381196525037E+26</v>
      </c>
      <c r="Q560">
        <f t="shared" si="263"/>
        <v>1.1521819555548256E+28</v>
      </c>
      <c r="AD560" s="50">
        <f>$M$2*(((1+'Main Backend Calculation'!$M$4)^('Main Backend Calculation'!AH560)-1)/'Main Backend Calculation'!$M$4)*(1+$M$4)</f>
        <v>145278137167.60449</v>
      </c>
      <c r="AF560">
        <f t="shared" si="288"/>
        <v>4.4303145667470078E+28</v>
      </c>
      <c r="AH560">
        <f t="shared" si="264"/>
        <v>559</v>
      </c>
      <c r="AI560" s="60">
        <f t="shared" si="261"/>
        <v>4.4303145667470078E+28</v>
      </c>
      <c r="AM560" s="36" t="str">
        <f>IF('SIP CALCULATOR'!$E$6&gt;'Main Backend Calculation'!AM559,AM559+1,"")</f>
        <v/>
      </c>
      <c r="AN560" t="str">
        <f t="shared" si="268"/>
        <v/>
      </c>
      <c r="AO560" s="49" t="str">
        <f t="shared" si="265"/>
        <v/>
      </c>
      <c r="AP560" s="49" t="str">
        <f t="shared" si="266"/>
        <v/>
      </c>
      <c r="AQ560" s="66" t="str">
        <f>IF(AM560="","",('SIP CALCULATOR'!$E$7/12)*100)</f>
        <v/>
      </c>
      <c r="AR560" s="62" t="str">
        <f>IF(AM560="","",ROUND(IF(((AM560-1)/12)=0,'SIP CALCULATOR'!$E$4,IF(INT(((AM560-1)/12))-((AM560-1)/12)=0,AR559+('SIP CALCULATOR'!$E$5/100)*AR559,AR559)),2))</f>
        <v/>
      </c>
      <c r="AS560" t="e">
        <f t="shared" si="267"/>
        <v>#VALUE!</v>
      </c>
      <c r="AY560">
        <f t="shared" si="274"/>
        <v>553</v>
      </c>
      <c r="AZ560">
        <f t="shared" si="275"/>
        <v>0</v>
      </c>
      <c r="BA560">
        <f t="shared" si="258"/>
        <v>553</v>
      </c>
      <c r="BB560" s="110">
        <f t="shared" si="279"/>
        <v>-143007192493.63547</v>
      </c>
      <c r="BC560">
        <f>$BB$8*'SIP CALCULATOR'!$E$48/100</f>
        <v>13148944.405985834</v>
      </c>
      <c r="BD560" s="110">
        <f t="shared" si="280"/>
        <v>-1191836178.6503456</v>
      </c>
      <c r="BF560" s="110">
        <f t="shared" si="277"/>
        <v>-137050385896.89793</v>
      </c>
      <c r="BG560" t="str">
        <f t="shared" si="278"/>
        <v>-</v>
      </c>
      <c r="BI560" t="str">
        <f t="shared" si="276"/>
        <v>-</v>
      </c>
      <c r="BL560">
        <f t="shared" si="286"/>
        <v>557</v>
      </c>
      <c r="BM560" s="110">
        <f t="shared" si="269"/>
        <v>21462401980.367126</v>
      </c>
      <c r="BO560">
        <f>('SIP CALCULATOR'!$D$32/12)/100</f>
        <v>5.0000000000000001E-3</v>
      </c>
      <c r="BP560">
        <f t="shared" si="270"/>
        <v>597727895.15322447</v>
      </c>
      <c r="BQ560" s="110">
        <f t="shared" si="271"/>
        <v>22060129875.520351</v>
      </c>
    </row>
    <row r="561" spans="12:69" x14ac:dyDescent="0.3">
      <c r="N561">
        <f t="shared" si="262"/>
        <v>560</v>
      </c>
      <c r="O561" s="48">
        <f t="shared" si="281"/>
        <v>1.5322422704567127E+28</v>
      </c>
      <c r="P561" s="3">
        <f t="shared" si="287"/>
        <v>8.8629381196525037E+26</v>
      </c>
      <c r="Q561">
        <f t="shared" si="263"/>
        <v>1.2408113367513508E+28</v>
      </c>
      <c r="AD561" s="50">
        <f>$M$2*(((1+'Main Backend Calculation'!$M$4)^('Main Backend Calculation'!AH561)-1)/'Main Backend Calculation'!$M$4)*(1+$M$4)</f>
        <v>147946452622.46246</v>
      </c>
      <c r="AF561">
        <f t="shared" si="288"/>
        <v>4.4303145667470078E+28</v>
      </c>
      <c r="AH561">
        <f t="shared" si="264"/>
        <v>560</v>
      </c>
      <c r="AI561" s="60">
        <f t="shared" si="261"/>
        <v>4.4303145667470078E+28</v>
      </c>
      <c r="AM561" s="36" t="str">
        <f>IF('SIP CALCULATOR'!$E$6&gt;'Main Backend Calculation'!AM560,AM560+1,"")</f>
        <v/>
      </c>
      <c r="AN561" t="str">
        <f t="shared" si="268"/>
        <v/>
      </c>
      <c r="AO561" s="49" t="str">
        <f t="shared" si="265"/>
        <v/>
      </c>
      <c r="AP561" s="49" t="str">
        <f t="shared" si="266"/>
        <v/>
      </c>
      <c r="AQ561" s="66" t="str">
        <f>IF(AM561="","",('SIP CALCULATOR'!$E$7/12)*100)</f>
        <v/>
      </c>
      <c r="AR561" s="62" t="str">
        <f>IF(AM561="","",ROUND(IF(((AM561-1)/12)=0,'SIP CALCULATOR'!$E$4,IF(INT(((AM561-1)/12))-((AM561-1)/12)=0,AR560+('SIP CALCULATOR'!$E$5/100)*AR560,AR560)),2))</f>
        <v/>
      </c>
      <c r="AS561" t="e">
        <f t="shared" si="267"/>
        <v>#VALUE!</v>
      </c>
      <c r="AY561">
        <f t="shared" si="274"/>
        <v>554</v>
      </c>
      <c r="AZ561">
        <f t="shared" si="275"/>
        <v>0</v>
      </c>
      <c r="BA561">
        <f t="shared" ref="BA561:BA604" si="289">BA560+1</f>
        <v>554</v>
      </c>
      <c r="BB561" s="110">
        <f t="shared" si="279"/>
        <v>-144212177616.6918</v>
      </c>
      <c r="BC561">
        <f>$BB$8*'SIP CALCULATOR'!$E$48/100</f>
        <v>13148944.405985834</v>
      </c>
      <c r="BD561" s="110">
        <f t="shared" si="280"/>
        <v>-1201877721.3424816</v>
      </c>
      <c r="BF561" s="110">
        <f t="shared" si="277"/>
        <v>-138252263618.24042</v>
      </c>
      <c r="BG561" t="str">
        <f t="shared" si="278"/>
        <v>-</v>
      </c>
      <c r="BI561" t="str">
        <f t="shared" si="276"/>
        <v>-</v>
      </c>
      <c r="BL561">
        <f t="shared" si="286"/>
        <v>558</v>
      </c>
      <c r="BM561" s="110">
        <f t="shared" si="269"/>
        <v>22060129875.520351</v>
      </c>
      <c r="BO561">
        <f>('SIP CALCULATOR'!$D$32/12)/100</f>
        <v>5.0000000000000001E-3</v>
      </c>
      <c r="BP561">
        <f t="shared" si="270"/>
        <v>615477623.52701783</v>
      </c>
      <c r="BQ561" s="110">
        <f t="shared" si="271"/>
        <v>22675607499.047371</v>
      </c>
    </row>
    <row r="562" spans="12:69" x14ac:dyDescent="0.3">
      <c r="N562">
        <f t="shared" si="262"/>
        <v>561</v>
      </c>
      <c r="O562" s="48">
        <f t="shared" si="281"/>
        <v>1.649013186038065E+28</v>
      </c>
      <c r="P562" s="3">
        <f t="shared" si="287"/>
        <v>8.8629381196525037E+26</v>
      </c>
      <c r="Q562">
        <f t="shared" si="263"/>
        <v>1.3294407179478759E+28</v>
      </c>
      <c r="AD562" s="50">
        <f>$M$2*(((1+'Main Backend Calculation'!$M$4)^('Main Backend Calculation'!AH562)-1)/'Main Backend Calculation'!$M$4)*(1+$M$4)</f>
        <v>150663775008.25446</v>
      </c>
      <c r="AF562">
        <f t="shared" si="288"/>
        <v>4.4303145667470078E+28</v>
      </c>
      <c r="AH562">
        <f t="shared" si="264"/>
        <v>561</v>
      </c>
      <c r="AI562" s="60">
        <f t="shared" si="261"/>
        <v>4.4303145667470078E+28</v>
      </c>
      <c r="AM562" s="36" t="str">
        <f>IF('SIP CALCULATOR'!$E$6&gt;'Main Backend Calculation'!AM561,AM561+1,"")</f>
        <v/>
      </c>
      <c r="AN562" t="str">
        <f t="shared" si="268"/>
        <v/>
      </c>
      <c r="AO562" s="49" t="str">
        <f t="shared" si="265"/>
        <v/>
      </c>
      <c r="AP562" s="49" t="str">
        <f t="shared" si="266"/>
        <v/>
      </c>
      <c r="AQ562" s="66" t="str">
        <f>IF(AM562="","",('SIP CALCULATOR'!$E$7/12)*100)</f>
        <v/>
      </c>
      <c r="AR562" s="62" t="str">
        <f>IF(AM562="","",ROUND(IF(((AM562-1)/12)=0,'SIP CALCULATOR'!$E$4,IF(INT(((AM562-1)/12))-((AM562-1)/12)=0,AR561+('SIP CALCULATOR'!$E$5/100)*AR561,AR561)),2))</f>
        <v/>
      </c>
      <c r="AS562" t="e">
        <f t="shared" si="267"/>
        <v>#VALUE!</v>
      </c>
      <c r="AY562">
        <f t="shared" si="274"/>
        <v>555</v>
      </c>
      <c r="AZ562">
        <f t="shared" si="275"/>
        <v>0</v>
      </c>
      <c r="BA562">
        <f t="shared" si="289"/>
        <v>555</v>
      </c>
      <c r="BB562" s="110">
        <f t="shared" si="279"/>
        <v>-145427204282.44025</v>
      </c>
      <c r="BC562">
        <f>$BB$8*'SIP CALCULATOR'!$E$48/100</f>
        <v>13148944.405985834</v>
      </c>
      <c r="BD562" s="110">
        <f t="shared" si="280"/>
        <v>-1212002943.5570519</v>
      </c>
      <c r="BF562" s="110">
        <f t="shared" si="277"/>
        <v>-139464266561.79745</v>
      </c>
      <c r="BG562" t="str">
        <f t="shared" si="278"/>
        <v>-</v>
      </c>
      <c r="BI562" t="str">
        <f t="shared" si="276"/>
        <v>-</v>
      </c>
      <c r="BL562">
        <f t="shared" si="286"/>
        <v>559</v>
      </c>
      <c r="BM562" s="110">
        <f t="shared" si="269"/>
        <v>22675607499.047371</v>
      </c>
      <c r="BO562">
        <f>('SIP CALCULATOR'!$D$32/12)/100</f>
        <v>5.0000000000000001E-3</v>
      </c>
      <c r="BP562">
        <f t="shared" si="270"/>
        <v>633783229.59837401</v>
      </c>
      <c r="BQ562" s="110">
        <f t="shared" si="271"/>
        <v>23309390728.645744</v>
      </c>
    </row>
    <row r="563" spans="12:69" x14ac:dyDescent="0.3">
      <c r="N563">
        <f t="shared" si="262"/>
        <v>562</v>
      </c>
      <c r="O563" s="48">
        <f t="shared" si="281"/>
        <v>1.7679287446692406E+28</v>
      </c>
      <c r="P563" s="3">
        <f t="shared" si="287"/>
        <v>8.8629381196525037E+26</v>
      </c>
      <c r="Q563">
        <f t="shared" si="263"/>
        <v>1.418070099144401E+28</v>
      </c>
      <c r="AD563" s="50">
        <f>$M$2*(((1+'Main Backend Calculation'!$M$4)^('Main Backend Calculation'!AH563)-1)/'Main Backend Calculation'!$M$4)*(1+$M$4)</f>
        <v>153431004398.19897</v>
      </c>
      <c r="AF563">
        <f t="shared" si="288"/>
        <v>4.4303145667470078E+28</v>
      </c>
      <c r="AH563">
        <f t="shared" si="264"/>
        <v>562</v>
      </c>
      <c r="AI563" s="60">
        <f t="shared" si="261"/>
        <v>4.4303145667470078E+28</v>
      </c>
      <c r="AM563" s="36" t="str">
        <f>IF('SIP CALCULATOR'!$E$6&gt;'Main Backend Calculation'!AM562,AM562+1,"")</f>
        <v/>
      </c>
      <c r="AN563" t="str">
        <f t="shared" si="268"/>
        <v/>
      </c>
      <c r="AO563" s="49" t="str">
        <f t="shared" si="265"/>
        <v/>
      </c>
      <c r="AP563" s="49" t="str">
        <f t="shared" si="266"/>
        <v/>
      </c>
      <c r="AQ563" s="66" t="str">
        <f>IF(AM563="","",('SIP CALCULATOR'!$E$7/12)*100)</f>
        <v/>
      </c>
      <c r="AR563" s="62" t="str">
        <f>IF(AM563="","",ROUND(IF(((AM563-1)/12)=0,'SIP CALCULATOR'!$E$4,IF(INT(((AM563-1)/12))-((AM563-1)/12)=0,AR562+('SIP CALCULATOR'!$E$5/100)*AR562,AR562)),2))</f>
        <v/>
      </c>
      <c r="AS563" t="e">
        <f t="shared" si="267"/>
        <v>#VALUE!</v>
      </c>
      <c r="AY563">
        <f t="shared" si="274"/>
        <v>556</v>
      </c>
      <c r="AZ563">
        <f t="shared" si="275"/>
        <v>0</v>
      </c>
      <c r="BA563">
        <f t="shared" si="289"/>
        <v>556</v>
      </c>
      <c r="BB563" s="110">
        <f t="shared" si="279"/>
        <v>-146652356170.40326</v>
      </c>
      <c r="BC563">
        <f>$BB$8*'SIP CALCULATOR'!$E$48/100</f>
        <v>13148944.405985834</v>
      </c>
      <c r="BD563" s="110">
        <f t="shared" si="280"/>
        <v>-1222212542.6234102</v>
      </c>
      <c r="BF563" s="110">
        <f t="shared" si="277"/>
        <v>-140686479104.42087</v>
      </c>
      <c r="BG563" t="str">
        <f t="shared" si="278"/>
        <v>-</v>
      </c>
      <c r="BI563" t="str">
        <f t="shared" si="276"/>
        <v>-</v>
      </c>
      <c r="BL563">
        <f t="shared" si="286"/>
        <v>560</v>
      </c>
      <c r="BM563" s="110">
        <f t="shared" si="269"/>
        <v>23309390728.645744</v>
      </c>
      <c r="BO563">
        <f>('SIP CALCULATOR'!$D$32/12)/100</f>
        <v>5.0000000000000001E-3</v>
      </c>
      <c r="BP563">
        <f t="shared" si="270"/>
        <v>652662940.40208089</v>
      </c>
      <c r="BQ563" s="110">
        <f t="shared" si="271"/>
        <v>23962053669.047825</v>
      </c>
    </row>
    <row r="564" spans="12:69" x14ac:dyDescent="0.3">
      <c r="N564">
        <f t="shared" si="262"/>
        <v>563</v>
      </c>
      <c r="O564" s="48">
        <f t="shared" si="281"/>
        <v>1.8890283353863557E+28</v>
      </c>
      <c r="P564" s="3">
        <f t="shared" si="287"/>
        <v>8.8629381196525037E+26</v>
      </c>
      <c r="Q564">
        <f t="shared" si="263"/>
        <v>1.5066994803409262E+28</v>
      </c>
      <c r="AD564" s="50">
        <f>$M$2*(((1+'Main Backend Calculation'!$M$4)^('Main Backend Calculation'!AH564)-1)/'Main Backend Calculation'!$M$4)*(1+$M$4)</f>
        <v>156249057396.47836</v>
      </c>
      <c r="AF564">
        <f t="shared" si="288"/>
        <v>4.4303145667470078E+28</v>
      </c>
      <c r="AH564">
        <f t="shared" si="264"/>
        <v>563</v>
      </c>
      <c r="AI564" s="60">
        <f t="shared" si="261"/>
        <v>4.4303145667470078E+28</v>
      </c>
      <c r="AM564" s="36" t="str">
        <f>IF('SIP CALCULATOR'!$E$6&gt;'Main Backend Calculation'!AM563,AM563+1,"")</f>
        <v/>
      </c>
      <c r="AN564" t="str">
        <f t="shared" si="268"/>
        <v/>
      </c>
      <c r="AO564" s="49" t="str">
        <f t="shared" si="265"/>
        <v/>
      </c>
      <c r="AP564" s="49" t="str">
        <f t="shared" si="266"/>
        <v/>
      </c>
      <c r="AQ564" s="66" t="str">
        <f>IF(AM564="","",('SIP CALCULATOR'!$E$7/12)*100)</f>
        <v/>
      </c>
      <c r="AR564" s="62" t="str">
        <f>IF(AM564="","",ROUND(IF(((AM564-1)/12)=0,'SIP CALCULATOR'!$E$4,IF(INT(((AM564-1)/12))-((AM564-1)/12)=0,AR563+('SIP CALCULATOR'!$E$5/100)*AR563,AR563)),2))</f>
        <v/>
      </c>
      <c r="AS564" t="e">
        <f t="shared" si="267"/>
        <v>#VALUE!</v>
      </c>
      <c r="AY564">
        <f t="shared" si="274"/>
        <v>557</v>
      </c>
      <c r="AZ564">
        <f t="shared" si="275"/>
        <v>0</v>
      </c>
      <c r="BA564">
        <f t="shared" si="289"/>
        <v>557</v>
      </c>
      <c r="BB564" s="110">
        <f t="shared" si="279"/>
        <v>-147887717657.43265</v>
      </c>
      <c r="BC564">
        <f>$BB$8*'SIP CALCULATOR'!$E$48/100</f>
        <v>13148944.405985834</v>
      </c>
      <c r="BD564" s="110">
        <f t="shared" si="280"/>
        <v>-1232507221.6819885</v>
      </c>
      <c r="BF564" s="110">
        <f t="shared" si="277"/>
        <v>-141918986326.10284</v>
      </c>
      <c r="BG564" t="str">
        <f t="shared" si="278"/>
        <v>-</v>
      </c>
      <c r="BI564" t="str">
        <f t="shared" si="276"/>
        <v>-</v>
      </c>
      <c r="BL564">
        <f t="shared" si="286"/>
        <v>561</v>
      </c>
      <c r="BM564" s="110">
        <f t="shared" si="269"/>
        <v>23962053669.047825</v>
      </c>
      <c r="BO564">
        <f>('SIP CALCULATOR'!$D$32/12)/100</f>
        <v>5.0000000000000001E-3</v>
      </c>
      <c r="BP564">
        <f t="shared" si="270"/>
        <v>672135605.41679156</v>
      </c>
      <c r="BQ564" s="110">
        <f t="shared" si="271"/>
        <v>24634189274.464615</v>
      </c>
    </row>
    <row r="565" spans="12:69" x14ac:dyDescent="0.3">
      <c r="N565">
        <f t="shared" si="262"/>
        <v>564</v>
      </c>
      <c r="O565" s="48">
        <f t="shared" si="281"/>
        <v>2.0123520706541483E+28</v>
      </c>
      <c r="P565" s="3">
        <f t="shared" si="287"/>
        <v>8.8629381196525037E+26</v>
      </c>
      <c r="Q565">
        <f t="shared" si="263"/>
        <v>1.5953288615374513E+28</v>
      </c>
      <c r="AD565" s="50">
        <f>$M$2*(((1+'Main Backend Calculation'!$M$4)^('Main Backend Calculation'!AH565)-1)/'Main Backend Calculation'!$M$4)*(1+$M$4)</f>
        <v>159118867441.8504</v>
      </c>
      <c r="AF565">
        <f t="shared" si="288"/>
        <v>4.4303145667470078E+28</v>
      </c>
      <c r="AH565">
        <f t="shared" si="264"/>
        <v>564</v>
      </c>
      <c r="AI565" s="60">
        <f t="shared" si="261"/>
        <v>4.4303145667470078E+28</v>
      </c>
      <c r="AM565" s="36" t="str">
        <f>IF('SIP CALCULATOR'!$E$6&gt;'Main Backend Calculation'!AM564,AM564+1,"")</f>
        <v/>
      </c>
      <c r="AN565" t="str">
        <f t="shared" si="268"/>
        <v/>
      </c>
      <c r="AO565" s="49" t="str">
        <f t="shared" si="265"/>
        <v/>
      </c>
      <c r="AP565" s="49" t="str">
        <f t="shared" si="266"/>
        <v/>
      </c>
      <c r="AQ565" s="66" t="str">
        <f>IF(AM565="","",('SIP CALCULATOR'!$E$7/12)*100)</f>
        <v/>
      </c>
      <c r="AR565" s="62" t="str">
        <f>IF(AM565="","",ROUND(IF(((AM565-1)/12)=0,'SIP CALCULATOR'!$E$4,IF(INT(((AM565-1)/12))-((AM565-1)/12)=0,AR564+('SIP CALCULATOR'!$E$5/100)*AR564,AR564)),2))</f>
        <v/>
      </c>
      <c r="AS565" t="e">
        <f t="shared" si="267"/>
        <v>#VALUE!</v>
      </c>
      <c r="AY565">
        <f t="shared" si="274"/>
        <v>558</v>
      </c>
      <c r="AZ565">
        <f t="shared" si="275"/>
        <v>0</v>
      </c>
      <c r="BA565">
        <f t="shared" si="289"/>
        <v>558</v>
      </c>
      <c r="BB565" s="110">
        <f t="shared" si="279"/>
        <v>-149133373823.5206</v>
      </c>
      <c r="BC565">
        <f>$BB$8*'SIP CALCULATOR'!$E$48/100</f>
        <v>13148944.405985834</v>
      </c>
      <c r="BD565" s="110">
        <f t="shared" si="280"/>
        <v>-1242887689.7327216</v>
      </c>
      <c r="BF565" s="110">
        <f t="shared" si="277"/>
        <v>-143161874015.83557</v>
      </c>
      <c r="BG565" t="str">
        <f t="shared" si="278"/>
        <v>-</v>
      </c>
      <c r="BI565" t="str">
        <f t="shared" si="276"/>
        <v>-</v>
      </c>
      <c r="BL565">
        <f t="shared" si="286"/>
        <v>562</v>
      </c>
      <c r="BM565" s="110">
        <f t="shared" si="269"/>
        <v>24634189274.464615</v>
      </c>
      <c r="BO565">
        <f>('SIP CALCULATOR'!$D$32/12)/100</f>
        <v>5.0000000000000001E-3</v>
      </c>
      <c r="BP565">
        <f t="shared" si="270"/>
        <v>692220718.61245573</v>
      </c>
      <c r="BQ565" s="110">
        <f t="shared" si="271"/>
        <v>25326409993.077072</v>
      </c>
    </row>
    <row r="566" spans="12:69" x14ac:dyDescent="0.3">
      <c r="N566">
        <f t="shared" si="262"/>
        <v>565</v>
      </c>
      <c r="O566" s="48">
        <f t="shared" si="281"/>
        <v>2.3151995620456943E+28</v>
      </c>
      <c r="P566" s="3">
        <f>$P$565+($P$565*$M$5)</f>
        <v>2.6588814358957513E+27</v>
      </c>
      <c r="Q566">
        <f t="shared" si="263"/>
        <v>1.8612170051270265E+28</v>
      </c>
      <c r="AD566" s="50">
        <f>$M$2*(((1+'Main Backend Calculation'!$M$4)^('Main Backend Calculation'!AH566)-1)/'Main Backend Calculation'!$M$4)*(1+$M$4)</f>
        <v>162041385116.83618</v>
      </c>
      <c r="AF566">
        <f>$AK$49*(((1+$M$4)^($AH$49)-1)/$AC$3)*(1+$AC$3)</f>
        <v>1.3715562746325417E+29</v>
      </c>
      <c r="AH566">
        <f t="shared" si="264"/>
        <v>565</v>
      </c>
      <c r="AI566" s="60">
        <f t="shared" si="261"/>
        <v>1.3715562746325417E+29</v>
      </c>
      <c r="AM566" s="36" t="str">
        <f>IF('SIP CALCULATOR'!$E$6&gt;'Main Backend Calculation'!AM565,AM565+1,"")</f>
        <v/>
      </c>
      <c r="AN566" t="str">
        <f t="shared" si="268"/>
        <v/>
      </c>
      <c r="AO566" s="49" t="str">
        <f t="shared" si="265"/>
        <v/>
      </c>
      <c r="AP566" s="49" t="str">
        <f t="shared" si="266"/>
        <v/>
      </c>
      <c r="AQ566" s="66" t="str">
        <f>IF(AM566="","",('SIP CALCULATOR'!$E$7/12)*100)</f>
        <v/>
      </c>
      <c r="AR566" s="62" t="str">
        <f>IF(AM566="","",ROUND(IF(((AM566-1)/12)=0,'SIP CALCULATOR'!$E$4,IF(INT(((AM566-1)/12))-((AM566-1)/12)=0,AR565+('SIP CALCULATOR'!$E$5/100)*AR565,AR565)),2))</f>
        <v/>
      </c>
      <c r="AS566" t="e">
        <f t="shared" si="267"/>
        <v>#VALUE!</v>
      </c>
      <c r="AY566">
        <f t="shared" si="274"/>
        <v>559</v>
      </c>
      <c r="AZ566">
        <f t="shared" si="275"/>
        <v>0</v>
      </c>
      <c r="BA566">
        <f t="shared" si="289"/>
        <v>559</v>
      </c>
      <c r="BB566" s="110">
        <f t="shared" si="279"/>
        <v>-150389410457.6593</v>
      </c>
      <c r="BC566">
        <f>$BB$8*'SIP CALCULATOR'!$E$48/100</f>
        <v>13148944.405985834</v>
      </c>
      <c r="BD566" s="110">
        <f t="shared" si="280"/>
        <v>-1253354661.6838775</v>
      </c>
      <c r="BF566" s="110">
        <f t="shared" si="277"/>
        <v>-144415228677.51944</v>
      </c>
      <c r="BG566" t="str">
        <f t="shared" si="278"/>
        <v>-</v>
      </c>
      <c r="BI566" t="str">
        <f t="shared" si="276"/>
        <v>-</v>
      </c>
      <c r="BL566">
        <f t="shared" si="286"/>
        <v>563</v>
      </c>
      <c r="BM566" s="110">
        <f t="shared" si="269"/>
        <v>25326409993.077072</v>
      </c>
      <c r="BO566">
        <f>('SIP CALCULATOR'!$D$32/12)/100</f>
        <v>5.0000000000000001E-3</v>
      </c>
      <c r="BP566">
        <f t="shared" si="270"/>
        <v>712938441.30511963</v>
      </c>
      <c r="BQ566" s="110">
        <f t="shared" si="271"/>
        <v>26039348434.382191</v>
      </c>
    </row>
    <row r="567" spans="12:69" x14ac:dyDescent="0.3">
      <c r="N567">
        <f t="shared" si="262"/>
        <v>566</v>
      </c>
      <c r="O567" s="48">
        <f t="shared" si="281"/>
        <v>2.6236092241570273E+28</v>
      </c>
      <c r="P567" s="3">
        <f t="shared" ref="P567:P577" si="290">$P$565+($P$565*$M$5)</f>
        <v>2.6588814358957513E+27</v>
      </c>
      <c r="Q567">
        <f t="shared" si="263"/>
        <v>2.1271051487166014E+28</v>
      </c>
      <c r="AD567" s="50">
        <f>$M$2*(((1+'Main Backend Calculation'!$M$4)^('Main Backend Calculation'!AH567)-1)/'Main Backend Calculation'!$M$4)*(1+$M$4)</f>
        <v>165017578462.5867</v>
      </c>
      <c r="AF567">
        <f t="shared" ref="AF567:AF577" si="291">$AK$49*(((1+$M$4)^($AH$49)-1)/$AC$3)*(1+$AC$3)</f>
        <v>1.3715562746325417E+29</v>
      </c>
      <c r="AH567">
        <f t="shared" si="264"/>
        <v>566</v>
      </c>
      <c r="AI567" s="60">
        <f t="shared" si="261"/>
        <v>1.3715562746325417E+29</v>
      </c>
      <c r="AM567" s="36" t="str">
        <f>IF('SIP CALCULATOR'!$E$6&gt;'Main Backend Calculation'!AM566,AM566+1,"")</f>
        <v/>
      </c>
      <c r="AN567" t="str">
        <f t="shared" si="268"/>
        <v/>
      </c>
      <c r="AO567" s="49" t="str">
        <f t="shared" si="265"/>
        <v/>
      </c>
      <c r="AP567" s="49" t="str">
        <f t="shared" si="266"/>
        <v/>
      </c>
      <c r="AQ567" s="66" t="str">
        <f>IF(AM567="","",('SIP CALCULATOR'!$E$7/12)*100)</f>
        <v/>
      </c>
      <c r="AR567" s="62" t="str">
        <f>IF(AM567="","",ROUND(IF(((AM567-1)/12)=0,'SIP CALCULATOR'!$E$4,IF(INT(((AM567-1)/12))-((AM567-1)/12)=0,AR566+('SIP CALCULATOR'!$E$5/100)*AR566,AR566)),2))</f>
        <v/>
      </c>
      <c r="AS567" t="e">
        <f t="shared" si="267"/>
        <v>#VALUE!</v>
      </c>
      <c r="AY567">
        <f t="shared" si="274"/>
        <v>560</v>
      </c>
      <c r="AZ567">
        <f t="shared" si="275"/>
        <v>0</v>
      </c>
      <c r="BA567">
        <f t="shared" si="289"/>
        <v>560</v>
      </c>
      <c r="BB567" s="110">
        <f t="shared" si="279"/>
        <v>-151655914063.74915</v>
      </c>
      <c r="BC567">
        <f>$BB$8*'SIP CALCULATOR'!$E$48/100</f>
        <v>13148944.405985834</v>
      </c>
      <c r="BD567" s="110">
        <f t="shared" si="280"/>
        <v>-1263908858.4012928</v>
      </c>
      <c r="BF567" s="110">
        <f t="shared" si="277"/>
        <v>-145679137535.92075</v>
      </c>
      <c r="BG567" t="str">
        <f t="shared" si="278"/>
        <v>-</v>
      </c>
      <c r="BI567" t="str">
        <f t="shared" si="276"/>
        <v>-</v>
      </c>
      <c r="BL567">
        <f t="shared" si="286"/>
        <v>564</v>
      </c>
      <c r="BM567" s="110">
        <f t="shared" si="269"/>
        <v>26039348434.382191</v>
      </c>
      <c r="BO567">
        <f>('SIP CALCULATOR'!$D$32/12)/100</f>
        <v>5.0000000000000001E-3</v>
      </c>
      <c r="BP567">
        <f t="shared" si="270"/>
        <v>734309625.84957778</v>
      </c>
      <c r="BQ567" s="110">
        <f t="shared" si="271"/>
        <v>26773658060.23177</v>
      </c>
    </row>
    <row r="568" spans="12:69" x14ac:dyDescent="0.3">
      <c r="N568">
        <f t="shared" si="262"/>
        <v>567</v>
      </c>
      <c r="O568" s="48">
        <f t="shared" si="281"/>
        <v>2.9376832131690483E+28</v>
      </c>
      <c r="P568" s="3">
        <f t="shared" si="290"/>
        <v>2.6588814358957513E+27</v>
      </c>
      <c r="Q568">
        <f t="shared" si="263"/>
        <v>2.3929932923061764E+28</v>
      </c>
      <c r="AD568" s="50">
        <f>$M$2*(((1+'Main Backend Calculation'!$M$4)^('Main Backend Calculation'!AH568)-1)/'Main Backend Calculation'!$M$4)*(1+$M$4)</f>
        <v>168048433299.53232</v>
      </c>
      <c r="AF568">
        <f t="shared" si="291"/>
        <v>1.3715562746325417E+29</v>
      </c>
      <c r="AH568">
        <f t="shared" si="264"/>
        <v>567</v>
      </c>
      <c r="AI568" s="60">
        <f t="shared" si="261"/>
        <v>1.3715562746325417E+29</v>
      </c>
      <c r="AM568" s="36" t="str">
        <f>IF('SIP CALCULATOR'!$E$6&gt;'Main Backend Calculation'!AM567,AM567+1,"")</f>
        <v/>
      </c>
      <c r="AN568" t="str">
        <f t="shared" si="268"/>
        <v/>
      </c>
      <c r="AO568" s="49" t="str">
        <f t="shared" si="265"/>
        <v/>
      </c>
      <c r="AP568" s="49" t="str">
        <f t="shared" si="266"/>
        <v/>
      </c>
      <c r="AQ568" s="66" t="str">
        <f>IF(AM568="","",('SIP CALCULATOR'!$E$7/12)*100)</f>
        <v/>
      </c>
      <c r="AR568" s="62" t="str">
        <f>IF(AM568="","",ROUND(IF(((AM568-1)/12)=0,'SIP CALCULATOR'!$E$4,IF(INT(((AM568-1)/12))-((AM568-1)/12)=0,AR567+('SIP CALCULATOR'!$E$5/100)*AR567,AR567)),2))</f>
        <v/>
      </c>
      <c r="AS568" t="e">
        <f t="shared" si="267"/>
        <v>#VALUE!</v>
      </c>
      <c r="AY568">
        <f t="shared" si="274"/>
        <v>561</v>
      </c>
      <c r="AZ568">
        <f t="shared" si="275"/>
        <v>0</v>
      </c>
      <c r="BA568">
        <f t="shared" si="289"/>
        <v>561</v>
      </c>
      <c r="BB568" s="110">
        <f t="shared" si="279"/>
        <v>-152932971866.55643</v>
      </c>
      <c r="BC568">
        <f>$BB$8*'SIP CALCULATOR'!$E$48/100</f>
        <v>13148944.405985834</v>
      </c>
      <c r="BD568" s="110">
        <f t="shared" si="280"/>
        <v>-1274551006.7580199</v>
      </c>
      <c r="BF568" s="110">
        <f t="shared" si="277"/>
        <v>-146953688542.67877</v>
      </c>
      <c r="BG568" t="str">
        <f t="shared" si="278"/>
        <v>-</v>
      </c>
      <c r="BI568" t="str">
        <f t="shared" si="276"/>
        <v>-</v>
      </c>
      <c r="BL568">
        <f t="shared" si="286"/>
        <v>565</v>
      </c>
      <c r="BM568" s="110">
        <f t="shared" si="269"/>
        <v>26773658060.23177</v>
      </c>
      <c r="BO568">
        <f>('SIP CALCULATOR'!$D$32/12)/100</f>
        <v>5.0000000000000001E-3</v>
      </c>
      <c r="BP568">
        <f t="shared" si="270"/>
        <v>756355840.2015475</v>
      </c>
      <c r="BQ568" s="110">
        <f t="shared" si="271"/>
        <v>27530013900.433315</v>
      </c>
    </row>
    <row r="569" spans="12:69" x14ac:dyDescent="0.3">
      <c r="N569">
        <f t="shared" si="262"/>
        <v>568</v>
      </c>
      <c r="O569" s="48">
        <f t="shared" si="281"/>
        <v>3.2575255614879345E+28</v>
      </c>
      <c r="P569" s="3">
        <f t="shared" si="290"/>
        <v>2.6588814358957513E+27</v>
      </c>
      <c r="Q569">
        <f t="shared" si="263"/>
        <v>2.6588814358957514E+28</v>
      </c>
      <c r="AD569" s="50">
        <f>$M$2*(((1+'Main Backend Calculation'!$M$4)^('Main Backend Calculation'!AH569)-1)/'Main Backend Calculation'!$M$4)*(1+$M$4)</f>
        <v>171134953553.92133</v>
      </c>
      <c r="AF569">
        <f t="shared" si="291"/>
        <v>1.3715562746325417E+29</v>
      </c>
      <c r="AH569">
        <f t="shared" si="264"/>
        <v>568</v>
      </c>
      <c r="AI569" s="60">
        <f t="shared" si="261"/>
        <v>1.3715562746325417E+29</v>
      </c>
      <c r="AM569" s="36" t="str">
        <f>IF('SIP CALCULATOR'!$E$6&gt;'Main Backend Calculation'!AM568,AM568+1,"")</f>
        <v/>
      </c>
      <c r="AN569" t="str">
        <f t="shared" si="268"/>
        <v/>
      </c>
      <c r="AO569" s="49" t="str">
        <f t="shared" si="265"/>
        <v/>
      </c>
      <c r="AP569" s="49" t="str">
        <f t="shared" si="266"/>
        <v/>
      </c>
      <c r="AQ569" s="66" t="str">
        <f>IF(AM569="","",('SIP CALCULATOR'!$E$7/12)*100)</f>
        <v/>
      </c>
      <c r="AR569" s="62" t="str">
        <f>IF(AM569="","",ROUND(IF(((AM569-1)/12)=0,'SIP CALCULATOR'!$E$4,IF(INT(((AM569-1)/12))-((AM569-1)/12)=0,AR568+('SIP CALCULATOR'!$E$5/100)*AR568,AR568)),2))</f>
        <v/>
      </c>
      <c r="AS569" t="e">
        <f t="shared" si="267"/>
        <v>#VALUE!</v>
      </c>
      <c r="AY569">
        <f t="shared" si="274"/>
        <v>562</v>
      </c>
      <c r="AZ569">
        <f t="shared" si="275"/>
        <v>0</v>
      </c>
      <c r="BA569">
        <f t="shared" si="289"/>
        <v>562</v>
      </c>
      <c r="BB569" s="110">
        <f t="shared" si="279"/>
        <v>-154220671817.72043</v>
      </c>
      <c r="BC569">
        <f>$BB$8*'SIP CALCULATOR'!$E$48/100</f>
        <v>13148944.405985834</v>
      </c>
      <c r="BD569" s="110">
        <f t="shared" si="280"/>
        <v>-1285281839.6843867</v>
      </c>
      <c r="BF569" s="110">
        <f t="shared" si="277"/>
        <v>-148238970382.36316</v>
      </c>
      <c r="BG569" t="str">
        <f t="shared" si="278"/>
        <v>-</v>
      </c>
      <c r="BI569" t="str">
        <f t="shared" si="276"/>
        <v>-</v>
      </c>
      <c r="BL569">
        <f t="shared" si="286"/>
        <v>566</v>
      </c>
      <c r="BM569" s="110">
        <f t="shared" si="269"/>
        <v>27530013900.433315</v>
      </c>
      <c r="BO569">
        <f>('SIP CALCULATOR'!$D$32/12)/100</f>
        <v>5.0000000000000001E-3</v>
      </c>
      <c r="BP569">
        <f t="shared" si="270"/>
        <v>779099393.38226271</v>
      </c>
      <c r="BQ569" s="110">
        <f t="shared" si="271"/>
        <v>28309113293.815578</v>
      </c>
    </row>
    <row r="570" spans="12:69" x14ac:dyDescent="0.3">
      <c r="N570">
        <f t="shared" si="262"/>
        <v>569</v>
      </c>
      <c r="O570" s="48">
        <f t="shared" si="281"/>
        <v>3.5832422122043503E+28</v>
      </c>
      <c r="P570" s="3">
        <f t="shared" si="290"/>
        <v>2.6588814358957513E+27</v>
      </c>
      <c r="Q570">
        <f t="shared" si="263"/>
        <v>2.9247695794853263E+28</v>
      </c>
      <c r="AD570" s="50">
        <f>$M$2*(((1+'Main Backend Calculation'!$M$4)^('Main Backend Calculation'!AH570)-1)/'Main Backend Calculation'!$M$4)*(1+$M$4)</f>
        <v>174278161590.35568</v>
      </c>
      <c r="AF570">
        <f t="shared" si="291"/>
        <v>1.3715562746325417E+29</v>
      </c>
      <c r="AH570">
        <f t="shared" si="264"/>
        <v>569</v>
      </c>
      <c r="AI570" s="60">
        <f t="shared" si="261"/>
        <v>1.3715562746325417E+29</v>
      </c>
      <c r="AM570" s="36" t="str">
        <f>IF('SIP CALCULATOR'!$E$6&gt;'Main Backend Calculation'!AM569,AM569+1,"")</f>
        <v/>
      </c>
      <c r="AN570" t="str">
        <f t="shared" si="268"/>
        <v/>
      </c>
      <c r="AO570" s="49" t="str">
        <f t="shared" si="265"/>
        <v/>
      </c>
      <c r="AP570" s="49" t="str">
        <f t="shared" si="266"/>
        <v/>
      </c>
      <c r="AQ570" s="66" t="str">
        <f>IF(AM570="","",('SIP CALCULATOR'!$E$7/12)*100)</f>
        <v/>
      </c>
      <c r="AR570" s="62" t="str">
        <f>IF(AM570="","",ROUND(IF(((AM570-1)/12)=0,'SIP CALCULATOR'!$E$4,IF(INT(((AM570-1)/12))-((AM570-1)/12)=0,AR569+('SIP CALCULATOR'!$E$5/100)*AR569,AR569)),2))</f>
        <v/>
      </c>
      <c r="AS570" t="e">
        <f t="shared" si="267"/>
        <v>#VALUE!</v>
      </c>
      <c r="AY570">
        <f t="shared" si="274"/>
        <v>563</v>
      </c>
      <c r="AZ570">
        <f t="shared" si="275"/>
        <v>0</v>
      </c>
      <c r="BA570">
        <f t="shared" si="289"/>
        <v>563</v>
      </c>
      <c r="BB570" s="110">
        <f t="shared" si="279"/>
        <v>-155519102601.81079</v>
      </c>
      <c r="BC570">
        <f>$BB$8*'SIP CALCULATOR'!$E$48/100</f>
        <v>13148944.405985834</v>
      </c>
      <c r="BD570" s="110">
        <f t="shared" si="280"/>
        <v>-1296102096.218473</v>
      </c>
      <c r="BF570" s="110">
        <f t="shared" si="277"/>
        <v>-149535072478.58163</v>
      </c>
      <c r="BG570" t="str">
        <f t="shared" si="278"/>
        <v>-</v>
      </c>
      <c r="BI570" t="str">
        <f t="shared" si="276"/>
        <v>-</v>
      </c>
      <c r="BL570">
        <f t="shared" si="286"/>
        <v>567</v>
      </c>
      <c r="BM570" s="110">
        <f t="shared" si="269"/>
        <v>28309113293.815578</v>
      </c>
      <c r="BO570">
        <f>('SIP CALCULATOR'!$D$32/12)/100</f>
        <v>5.0000000000000001E-3</v>
      </c>
      <c r="BP570">
        <f t="shared" si="270"/>
        <v>802563361.87967157</v>
      </c>
      <c r="BQ570" s="110">
        <f t="shared" si="271"/>
        <v>29111676655.695251</v>
      </c>
    </row>
    <row r="571" spans="12:69" x14ac:dyDescent="0.3">
      <c r="N571">
        <f t="shared" si="262"/>
        <v>570</v>
      </c>
      <c r="O571" s="48">
        <f t="shared" si="281"/>
        <v>3.914941054185542E+28</v>
      </c>
      <c r="P571" s="3">
        <f t="shared" si="290"/>
        <v>2.6588814358957513E+27</v>
      </c>
      <c r="Q571">
        <f t="shared" si="263"/>
        <v>3.1906577230749013E+28</v>
      </c>
      <c r="AD571" s="50">
        <f>$M$2*(((1+'Main Backend Calculation'!$M$4)^('Main Backend Calculation'!AH571)-1)/'Main Backend Calculation'!$M$4)*(1+$M$4)</f>
        <v>177479098550.43451</v>
      </c>
      <c r="AF571">
        <f t="shared" si="291"/>
        <v>1.3715562746325417E+29</v>
      </c>
      <c r="AH571">
        <f t="shared" si="264"/>
        <v>570</v>
      </c>
      <c r="AI571" s="60">
        <f t="shared" si="261"/>
        <v>1.3715562746325417E+29</v>
      </c>
      <c r="AM571" s="36" t="str">
        <f>IF('SIP CALCULATOR'!$E$6&gt;'Main Backend Calculation'!AM570,AM570+1,"")</f>
        <v/>
      </c>
      <c r="AN571" t="str">
        <f t="shared" si="268"/>
        <v/>
      </c>
      <c r="AO571" s="49" t="str">
        <f t="shared" si="265"/>
        <v/>
      </c>
      <c r="AP571" s="49" t="str">
        <f t="shared" si="266"/>
        <v/>
      </c>
      <c r="AQ571" s="66" t="str">
        <f>IF(AM571="","",('SIP CALCULATOR'!$E$7/12)*100)</f>
        <v/>
      </c>
      <c r="AR571" s="62" t="str">
        <f>IF(AM571="","",ROUND(IF(((AM571-1)/12)=0,'SIP CALCULATOR'!$E$4,IF(INT(((AM571-1)/12))-((AM571-1)/12)=0,AR570+('SIP CALCULATOR'!$E$5/100)*AR570,AR570)),2))</f>
        <v/>
      </c>
      <c r="AS571" t="e">
        <f t="shared" si="267"/>
        <v>#VALUE!</v>
      </c>
      <c r="AY571">
        <f t="shared" si="274"/>
        <v>564</v>
      </c>
      <c r="AZ571">
        <f t="shared" si="275"/>
        <v>0</v>
      </c>
      <c r="BA571">
        <f t="shared" si="289"/>
        <v>564</v>
      </c>
      <c r="BB571" s="110">
        <f t="shared" si="279"/>
        <v>-156828353642.43524</v>
      </c>
      <c r="BC571">
        <f>$BB$8*'SIP CALCULATOR'!$E$48/100</f>
        <v>13148944.405985834</v>
      </c>
      <c r="BD571" s="110">
        <f t="shared" si="280"/>
        <v>-1307012521.5570102</v>
      </c>
      <c r="BF571" s="110">
        <f t="shared" si="277"/>
        <v>-150842085000.13864</v>
      </c>
      <c r="BG571" t="str">
        <f t="shared" si="278"/>
        <v>-</v>
      </c>
      <c r="BI571" t="str">
        <f t="shared" si="276"/>
        <v>-</v>
      </c>
      <c r="BL571">
        <f t="shared" si="286"/>
        <v>568</v>
      </c>
      <c r="BM571" s="110">
        <f t="shared" si="269"/>
        <v>29111676655.695251</v>
      </c>
      <c r="BO571">
        <f>('SIP CALCULATOR'!$D$32/12)/100</f>
        <v>5.0000000000000001E-3</v>
      </c>
      <c r="BP571">
        <f t="shared" si="270"/>
        <v>826771617.0217452</v>
      </c>
      <c r="BQ571" s="110">
        <f t="shared" si="271"/>
        <v>29938448272.716995</v>
      </c>
    </row>
    <row r="572" spans="12:69" x14ac:dyDescent="0.3">
      <c r="N572">
        <f t="shared" si="262"/>
        <v>571</v>
      </c>
      <c r="O572" s="48">
        <f t="shared" si="281"/>
        <v>4.2527319578119457E+28</v>
      </c>
      <c r="P572" s="3">
        <f t="shared" si="290"/>
        <v>2.6588814358957513E+27</v>
      </c>
      <c r="Q572">
        <f t="shared" si="263"/>
        <v>3.4565458666644762E+28</v>
      </c>
      <c r="AD572" s="50">
        <f>$M$2*(((1+'Main Backend Calculation'!$M$4)^('Main Backend Calculation'!AH572)-1)/'Main Backend Calculation'!$M$4)*(1+$M$4)</f>
        <v>180738824697.61682</v>
      </c>
      <c r="AF572">
        <f t="shared" si="291"/>
        <v>1.3715562746325417E+29</v>
      </c>
      <c r="AH572">
        <f t="shared" si="264"/>
        <v>571</v>
      </c>
      <c r="AI572" s="60">
        <f t="shared" si="261"/>
        <v>1.3715562746325417E+29</v>
      </c>
      <c r="AM572" s="36" t="str">
        <f>IF('SIP CALCULATOR'!$E$6&gt;'Main Backend Calculation'!AM571,AM571+1,"")</f>
        <v/>
      </c>
      <c r="AN572" t="str">
        <f t="shared" si="268"/>
        <v/>
      </c>
      <c r="AO572" s="49" t="str">
        <f t="shared" si="265"/>
        <v/>
      </c>
      <c r="AP572" s="49" t="str">
        <f t="shared" si="266"/>
        <v/>
      </c>
      <c r="AQ572" s="66" t="str">
        <f>IF(AM572="","",('SIP CALCULATOR'!$E$7/12)*100)</f>
        <v/>
      </c>
      <c r="AR572" s="62" t="str">
        <f>IF(AM572="","",ROUND(IF(((AM572-1)/12)=0,'SIP CALCULATOR'!$E$4,IF(INT(((AM572-1)/12))-((AM572-1)/12)=0,AR571+('SIP CALCULATOR'!$E$5/100)*AR571,AR571)),2))</f>
        <v/>
      </c>
      <c r="AS572" t="e">
        <f t="shared" si="267"/>
        <v>#VALUE!</v>
      </c>
      <c r="AY572">
        <f t="shared" si="274"/>
        <v>565</v>
      </c>
      <c r="AZ572">
        <f t="shared" si="275"/>
        <v>0</v>
      </c>
      <c r="BA572">
        <f t="shared" si="289"/>
        <v>565</v>
      </c>
      <c r="BB572" s="110">
        <f t="shared" si="279"/>
        <v>-158148515108.39822</v>
      </c>
      <c r="BC572">
        <f>$BB$8*'SIP CALCULATOR'!$E$48/100</f>
        <v>13148944.405985834</v>
      </c>
      <c r="BD572" s="110">
        <f t="shared" si="280"/>
        <v>-1318013867.1067016</v>
      </c>
      <c r="BF572" s="110">
        <f t="shared" si="277"/>
        <v>-152160098867.24533</v>
      </c>
      <c r="BG572" t="str">
        <f t="shared" si="278"/>
        <v>-</v>
      </c>
      <c r="BI572" t="str">
        <f t="shared" si="276"/>
        <v>-</v>
      </c>
      <c r="BL572">
        <f t="shared" si="286"/>
        <v>569</v>
      </c>
      <c r="BM572" s="110">
        <f t="shared" si="269"/>
        <v>29938448272.716995</v>
      </c>
      <c r="BO572">
        <f>('SIP CALCULATOR'!$D$32/12)/100</f>
        <v>5.0000000000000001E-3</v>
      </c>
      <c r="BP572">
        <f t="shared" si="270"/>
        <v>851748853.3587985</v>
      </c>
      <c r="BQ572" s="110">
        <f t="shared" si="271"/>
        <v>30790197126.075794</v>
      </c>
    </row>
    <row r="573" spans="12:69" x14ac:dyDescent="0.3">
      <c r="N573">
        <f t="shared" si="262"/>
        <v>572</v>
      </c>
      <c r="O573" s="48">
        <f t="shared" si="281"/>
        <v>4.5967268113701382E+28</v>
      </c>
      <c r="P573" s="3">
        <f t="shared" si="290"/>
        <v>2.6588814358957513E+27</v>
      </c>
      <c r="Q573">
        <f t="shared" si="263"/>
        <v>3.7224340102540512E+28</v>
      </c>
      <c r="AD573" s="50">
        <f>$M$2*(((1+'Main Backend Calculation'!$M$4)^('Main Backend Calculation'!AH573)-1)/'Main Backend Calculation'!$M$4)*(1+$M$4)</f>
        <v>184058419768.41821</v>
      </c>
      <c r="AF573">
        <f t="shared" si="291"/>
        <v>1.3715562746325417E+29</v>
      </c>
      <c r="AH573">
        <f t="shared" si="264"/>
        <v>572</v>
      </c>
      <c r="AI573" s="60">
        <f t="shared" si="261"/>
        <v>1.3715562746325417E+29</v>
      </c>
      <c r="AM573" s="36" t="str">
        <f>IF('SIP CALCULATOR'!$E$6&gt;'Main Backend Calculation'!AM572,AM572+1,"")</f>
        <v/>
      </c>
      <c r="AN573" t="str">
        <f t="shared" si="268"/>
        <v/>
      </c>
      <c r="AO573" s="49" t="str">
        <f t="shared" si="265"/>
        <v/>
      </c>
      <c r="AP573" s="49" t="str">
        <f t="shared" si="266"/>
        <v/>
      </c>
      <c r="AQ573" s="66" t="str">
        <f>IF(AM573="","",('SIP CALCULATOR'!$E$7/12)*100)</f>
        <v/>
      </c>
      <c r="AR573" s="62" t="str">
        <f>IF(AM573="","",ROUND(IF(((AM573-1)/12)=0,'SIP CALCULATOR'!$E$4,IF(INT(((AM573-1)/12))-((AM573-1)/12)=0,AR572+('SIP CALCULATOR'!$E$5/100)*AR572,AR572)),2))</f>
        <v/>
      </c>
      <c r="AS573" t="e">
        <f t="shared" si="267"/>
        <v>#VALUE!</v>
      </c>
      <c r="AY573">
        <f t="shared" si="274"/>
        <v>566</v>
      </c>
      <c r="AZ573">
        <f t="shared" si="275"/>
        <v>0</v>
      </c>
      <c r="BA573">
        <f t="shared" si="289"/>
        <v>566</v>
      </c>
      <c r="BB573" s="110">
        <f t="shared" si="279"/>
        <v>-159479677919.91089</v>
      </c>
      <c r="BC573">
        <f>$BB$8*'SIP CALCULATOR'!$E$48/100</f>
        <v>13148944.405985834</v>
      </c>
      <c r="BD573" s="110">
        <f t="shared" si="280"/>
        <v>-1329106890.535974</v>
      </c>
      <c r="BF573" s="110">
        <f t="shared" si="277"/>
        <v>-153489205757.78131</v>
      </c>
      <c r="BG573" t="str">
        <f t="shared" si="278"/>
        <v>-</v>
      </c>
      <c r="BI573" t="str">
        <f t="shared" si="276"/>
        <v>-</v>
      </c>
      <c r="BL573">
        <f t="shared" si="286"/>
        <v>570</v>
      </c>
      <c r="BM573" s="110">
        <f t="shared" si="269"/>
        <v>30790197126.075794</v>
      </c>
      <c r="BO573">
        <f>('SIP CALCULATOR'!$D$32/12)/100</f>
        <v>5.0000000000000001E-3</v>
      </c>
      <c r="BP573">
        <f t="shared" si="270"/>
        <v>877520618.09316015</v>
      </c>
      <c r="BQ573" s="110">
        <f t="shared" si="271"/>
        <v>31667717744.168953</v>
      </c>
    </row>
    <row r="574" spans="12:69" x14ac:dyDescent="0.3">
      <c r="N574">
        <f t="shared" si="262"/>
        <v>573</v>
      </c>
      <c r="O574" s="48">
        <f t="shared" si="281"/>
        <v>4.9470395581141954E+28</v>
      </c>
      <c r="P574" s="3">
        <f t="shared" si="290"/>
        <v>2.6588814358957513E+27</v>
      </c>
      <c r="Q574">
        <f t="shared" si="263"/>
        <v>3.9883221538436266E+28</v>
      </c>
      <c r="AD574" s="50">
        <f>$M$2*(((1+'Main Backend Calculation'!$M$4)^('Main Backend Calculation'!AH574)-1)/'Main Backend Calculation'!$M$4)*(1+$M$4)</f>
        <v>187438983330.05811</v>
      </c>
      <c r="AF574">
        <f t="shared" si="291"/>
        <v>1.3715562746325417E+29</v>
      </c>
      <c r="AH574">
        <f t="shared" si="264"/>
        <v>573</v>
      </c>
      <c r="AI574" s="60">
        <f t="shared" si="261"/>
        <v>1.3715562746325417E+29</v>
      </c>
      <c r="AK574">
        <v>552</v>
      </c>
      <c r="AM574" s="36" t="str">
        <f>IF('SIP CALCULATOR'!$E$6&gt;'Main Backend Calculation'!AM573,AM573+1,"")</f>
        <v/>
      </c>
      <c r="AN574" t="str">
        <f t="shared" si="268"/>
        <v/>
      </c>
      <c r="AO574" s="49" t="str">
        <f t="shared" si="265"/>
        <v/>
      </c>
      <c r="AP574" s="49" t="str">
        <f t="shared" si="266"/>
        <v/>
      </c>
      <c r="AQ574" s="66" t="str">
        <f>IF(AM574="","",('SIP CALCULATOR'!$E$7/12)*100)</f>
        <v/>
      </c>
      <c r="AR574" s="62" t="str">
        <f>IF(AM574="","",ROUND(IF(((AM574-1)/12)=0,'SIP CALCULATOR'!$E$4,IF(INT(((AM574-1)/12))-((AM574-1)/12)=0,AR573+('SIP CALCULATOR'!$E$5/100)*AR573,AR573)),2))</f>
        <v/>
      </c>
      <c r="AS574" t="e">
        <f t="shared" si="267"/>
        <v>#VALUE!</v>
      </c>
      <c r="AY574">
        <f t="shared" si="274"/>
        <v>567</v>
      </c>
      <c r="AZ574">
        <f t="shared" si="275"/>
        <v>0</v>
      </c>
      <c r="BA574">
        <f t="shared" si="289"/>
        <v>567</v>
      </c>
      <c r="BB574" s="110">
        <f t="shared" si="279"/>
        <v>-160821933754.85284</v>
      </c>
      <c r="BC574">
        <f>$BB$8*'SIP CALCULATOR'!$E$48/100</f>
        <v>13148944.405985834</v>
      </c>
      <c r="BD574" s="110">
        <f t="shared" si="280"/>
        <v>-1340292355.8271568</v>
      </c>
      <c r="BF574" s="110">
        <f t="shared" si="277"/>
        <v>-154829498113.60846</v>
      </c>
      <c r="BG574" t="str">
        <f t="shared" si="278"/>
        <v>-</v>
      </c>
      <c r="BI574" t="str">
        <f t="shared" si="276"/>
        <v>-</v>
      </c>
      <c r="BL574">
        <f t="shared" si="286"/>
        <v>571</v>
      </c>
      <c r="BM574" s="110">
        <f t="shared" si="269"/>
        <v>31667717744.168953</v>
      </c>
      <c r="BO574">
        <f>('SIP CALCULATOR'!$D$32/12)/100</f>
        <v>5.0000000000000001E-3</v>
      </c>
      <c r="BP574">
        <f t="shared" si="270"/>
        <v>904113341.59602368</v>
      </c>
      <c r="BQ574" s="110">
        <f t="shared" si="271"/>
        <v>32571831085.764977</v>
      </c>
    </row>
    <row r="575" spans="12:69" x14ac:dyDescent="0.3">
      <c r="L575">
        <v>528</v>
      </c>
      <c r="N575">
        <f t="shared" si="262"/>
        <v>574</v>
      </c>
      <c r="O575" s="48">
        <f t="shared" si="281"/>
        <v>5.3037862340077219E+28</v>
      </c>
      <c r="P575" s="3">
        <f t="shared" si="290"/>
        <v>2.6588814358957513E+27</v>
      </c>
      <c r="Q575">
        <f t="shared" si="263"/>
        <v>4.254210297433202E+28</v>
      </c>
      <c r="AD575" s="50">
        <f>$M$2*(((1+'Main Backend Calculation'!$M$4)^('Main Backend Calculation'!AH575)-1)/'Main Backend Calculation'!$M$4)*(1+$M$4)</f>
        <v>190881635144.67493</v>
      </c>
      <c r="AF575">
        <f t="shared" si="291"/>
        <v>1.3715562746325417E+29</v>
      </c>
      <c r="AH575">
        <f t="shared" si="264"/>
        <v>574</v>
      </c>
      <c r="AI575" s="60">
        <f t="shared" si="261"/>
        <v>1.3715562746325417E+29</v>
      </c>
      <c r="AK575">
        <v>564</v>
      </c>
      <c r="AM575" s="36" t="str">
        <f>IF('SIP CALCULATOR'!$E$6&gt;'Main Backend Calculation'!AM574,AM574+1,"")</f>
        <v/>
      </c>
      <c r="AN575" t="str">
        <f t="shared" si="268"/>
        <v/>
      </c>
      <c r="AO575" s="49" t="str">
        <f t="shared" si="265"/>
        <v/>
      </c>
      <c r="AP575" s="49" t="str">
        <f t="shared" si="266"/>
        <v/>
      </c>
      <c r="AQ575" s="66" t="str">
        <f>IF(AM575="","",('SIP CALCULATOR'!$E$7/12)*100)</f>
        <v/>
      </c>
      <c r="AR575" s="62" t="str">
        <f>IF(AM575="","",ROUND(IF(((AM575-1)/12)=0,'SIP CALCULATOR'!$E$4,IF(INT(((AM575-1)/12))-((AM575-1)/12)=0,AR574+('SIP CALCULATOR'!$E$5/100)*AR574,AR574)),2))</f>
        <v/>
      </c>
      <c r="AS575" t="e">
        <f t="shared" si="267"/>
        <v>#VALUE!</v>
      </c>
      <c r="AY575">
        <f t="shared" si="274"/>
        <v>568</v>
      </c>
      <c r="AZ575">
        <f t="shared" si="275"/>
        <v>0</v>
      </c>
      <c r="BA575">
        <f t="shared" si="289"/>
        <v>568</v>
      </c>
      <c r="BB575" s="110">
        <f t="shared" si="279"/>
        <v>-162175375055.08597</v>
      </c>
      <c r="BC575">
        <f>$BB$8*'SIP CALCULATOR'!$E$48/100</f>
        <v>13148944.405985834</v>
      </c>
      <c r="BD575" s="110">
        <f t="shared" si="280"/>
        <v>-1351571033.3290997</v>
      </c>
      <c r="BF575" s="110">
        <f t="shared" si="277"/>
        <v>-156181069146.93756</v>
      </c>
      <c r="BG575" t="str">
        <f t="shared" si="278"/>
        <v>-</v>
      </c>
      <c r="BI575" t="str">
        <f t="shared" si="276"/>
        <v>-</v>
      </c>
      <c r="BL575">
        <f t="shared" si="286"/>
        <v>572</v>
      </c>
      <c r="BM575" s="110">
        <f t="shared" si="269"/>
        <v>32571831085.764977</v>
      </c>
      <c r="BO575">
        <f>('SIP CALCULATOR'!$D$32/12)/100</f>
        <v>5.0000000000000001E-3</v>
      </c>
      <c r="BP575">
        <f t="shared" si="270"/>
        <v>931554369.05287826</v>
      </c>
      <c r="BQ575" s="110">
        <f t="shared" si="271"/>
        <v>33503385454.817856</v>
      </c>
    </row>
    <row r="576" spans="12:69" x14ac:dyDescent="0.3">
      <c r="L576">
        <v>540</v>
      </c>
      <c r="N576">
        <f t="shared" si="262"/>
        <v>575</v>
      </c>
      <c r="O576" s="48">
        <f t="shared" si="281"/>
        <v>5.6670850061590667E+28</v>
      </c>
      <c r="P576" s="3">
        <f t="shared" si="290"/>
        <v>2.6588814358957513E+27</v>
      </c>
      <c r="Q576">
        <f t="shared" si="263"/>
        <v>4.5200984410227774E+28</v>
      </c>
      <c r="AD576" s="50">
        <f>$M$2*(((1+'Main Backend Calculation'!$M$4)^('Main Backend Calculation'!AH576)-1)/'Main Backend Calculation'!$M$4)*(1+$M$4)</f>
        <v>194387515540.23093</v>
      </c>
      <c r="AF576">
        <f t="shared" si="291"/>
        <v>1.3715562746325417E+29</v>
      </c>
      <c r="AH576">
        <f t="shared" si="264"/>
        <v>575</v>
      </c>
      <c r="AI576" s="60">
        <f t="shared" si="261"/>
        <v>1.3715562746325417E+29</v>
      </c>
      <c r="AK576">
        <v>576</v>
      </c>
      <c r="AM576" s="36" t="str">
        <f>IF('SIP CALCULATOR'!$E$6&gt;'Main Backend Calculation'!AM575,AM575+1,"")</f>
        <v/>
      </c>
      <c r="AN576" t="str">
        <f t="shared" si="268"/>
        <v/>
      </c>
      <c r="AO576" s="49" t="str">
        <f t="shared" si="265"/>
        <v/>
      </c>
      <c r="AP576" s="49" t="str">
        <f t="shared" si="266"/>
        <v/>
      </c>
      <c r="AQ576" s="66" t="str">
        <f>IF(AM576="","",('SIP CALCULATOR'!$E$7/12)*100)</f>
        <v/>
      </c>
      <c r="AR576" s="62" t="str">
        <f>IF(AM576="","",ROUND(IF(((AM576-1)/12)=0,'SIP CALCULATOR'!$E$4,IF(INT(((AM576-1)/12))-((AM576-1)/12)=0,AR575+('SIP CALCULATOR'!$E$5/100)*AR575,AR575)),2))</f>
        <v/>
      </c>
      <c r="AS576" t="e">
        <f t="shared" si="267"/>
        <v>#VALUE!</v>
      </c>
      <c r="AY576">
        <f t="shared" si="274"/>
        <v>569</v>
      </c>
      <c r="AZ576">
        <f t="shared" si="275"/>
        <v>0</v>
      </c>
      <c r="BA576">
        <f t="shared" si="289"/>
        <v>569</v>
      </c>
      <c r="BB576" s="110">
        <f t="shared" si="279"/>
        <v>-163540095032.82104</v>
      </c>
      <c r="BC576">
        <f>$BB$8*'SIP CALCULATOR'!$E$48/100</f>
        <v>13148944.405985834</v>
      </c>
      <c r="BD576" s="110">
        <f t="shared" si="280"/>
        <v>-1362943699.8102252</v>
      </c>
      <c r="BF576" s="110">
        <f t="shared" si="277"/>
        <v>-157544012846.74777</v>
      </c>
      <c r="BG576" t="str">
        <f t="shared" si="278"/>
        <v>-</v>
      </c>
      <c r="BI576" t="str">
        <f t="shared" si="276"/>
        <v>-</v>
      </c>
      <c r="BL576">
        <f t="shared" si="286"/>
        <v>573</v>
      </c>
      <c r="BM576" s="110">
        <f t="shared" si="269"/>
        <v>33503385454.817856</v>
      </c>
      <c r="BO576">
        <f>('SIP CALCULATOR'!$D$32/12)/100</f>
        <v>5.0000000000000001E-3</v>
      </c>
      <c r="BP576">
        <f t="shared" si="270"/>
        <v>959871993.28053164</v>
      </c>
      <c r="BQ576" s="110">
        <f t="shared" si="271"/>
        <v>34463257448.098389</v>
      </c>
    </row>
    <row r="577" spans="12:69" x14ac:dyDescent="0.3">
      <c r="L577">
        <v>552</v>
      </c>
      <c r="N577">
        <f t="shared" si="262"/>
        <v>576</v>
      </c>
      <c r="O577" s="48">
        <f t="shared" si="281"/>
        <v>6.0370562119624444E+28</v>
      </c>
      <c r="P577" s="3">
        <f t="shared" si="290"/>
        <v>2.6588814358957513E+27</v>
      </c>
      <c r="Q577">
        <f t="shared" si="263"/>
        <v>4.7859865846123528E+28</v>
      </c>
      <c r="AD577" s="50">
        <f>$M$2*(((1+'Main Backend Calculation'!$M$4)^('Main Backend Calculation'!AH577)-1)/'Main Backend Calculation'!$M$4)*(1+$M$4)</f>
        <v>197957785788.22931</v>
      </c>
      <c r="AF577">
        <f t="shared" si="291"/>
        <v>1.3715562746325417E+29</v>
      </c>
      <c r="AH577">
        <f t="shared" si="264"/>
        <v>576</v>
      </c>
      <c r="AI577" s="60">
        <f t="shared" si="261"/>
        <v>1.3715562746325417E+29</v>
      </c>
      <c r="AK577">
        <v>588</v>
      </c>
      <c r="AM577" s="36" t="str">
        <f>IF('SIP CALCULATOR'!$E$6&gt;'Main Backend Calculation'!AM576,AM576+1,"")</f>
        <v/>
      </c>
      <c r="AN577" t="str">
        <f t="shared" si="268"/>
        <v/>
      </c>
      <c r="AO577" s="49" t="str">
        <f t="shared" si="265"/>
        <v/>
      </c>
      <c r="AP577" s="49" t="str">
        <f t="shared" si="266"/>
        <v/>
      </c>
      <c r="AQ577" s="66" t="str">
        <f>IF(AM577="","",('SIP CALCULATOR'!$E$7/12)*100)</f>
        <v/>
      </c>
      <c r="AR577" s="62" t="str">
        <f>IF(AM577="","",ROUND(IF(((AM577-1)/12)=0,'SIP CALCULATOR'!$E$4,IF(INT(((AM577-1)/12))-((AM577-1)/12)=0,AR576+('SIP CALCULATOR'!$E$5/100)*AR576,AR576)),2))</f>
        <v/>
      </c>
      <c r="AS577" t="e">
        <f t="shared" si="267"/>
        <v>#VALUE!</v>
      </c>
      <c r="AY577">
        <f t="shared" si="274"/>
        <v>570</v>
      </c>
      <c r="AZ577">
        <f t="shared" si="275"/>
        <v>0</v>
      </c>
      <c r="BA577">
        <f t="shared" si="289"/>
        <v>570</v>
      </c>
      <c r="BB577" s="110">
        <f t="shared" si="279"/>
        <v>-164916187677.03723</v>
      </c>
      <c r="BC577">
        <f>$BB$8*'SIP CALCULATOR'!$E$48/100</f>
        <v>13148944.405985834</v>
      </c>
      <c r="BD577" s="110">
        <f t="shared" si="280"/>
        <v>-1374411138.5120268</v>
      </c>
      <c r="BF577" s="110">
        <f t="shared" si="277"/>
        <v>-158918423985.2598</v>
      </c>
      <c r="BG577" t="str">
        <f t="shared" si="278"/>
        <v>-</v>
      </c>
      <c r="BI577" t="str">
        <f t="shared" si="276"/>
        <v>-</v>
      </c>
      <c r="BL577">
        <f t="shared" si="286"/>
        <v>574</v>
      </c>
      <c r="BM577" s="110">
        <f t="shared" si="269"/>
        <v>34463257448.098389</v>
      </c>
      <c r="BO577">
        <f>('SIP CALCULATOR'!$D$32/12)/100</f>
        <v>5.0000000000000001E-3</v>
      </c>
      <c r="BP577">
        <f t="shared" si="270"/>
        <v>989095488.7604239</v>
      </c>
      <c r="BQ577" s="110">
        <f t="shared" si="271"/>
        <v>35452352936.85881</v>
      </c>
    </row>
    <row r="578" spans="12:69" x14ac:dyDescent="0.3">
      <c r="L578">
        <v>564</v>
      </c>
      <c r="N578">
        <f t="shared" si="262"/>
        <v>577</v>
      </c>
      <c r="O578" s="48">
        <f t="shared" si="281"/>
        <v>6.9455986861370833E+28</v>
      </c>
      <c r="P578" s="3">
        <f>$P$577+($P$577*$M$5)</f>
        <v>7.9766443076872532E+27</v>
      </c>
      <c r="Q578">
        <f t="shared" si="263"/>
        <v>5.5836510153810781E+28</v>
      </c>
      <c r="AD578" s="50">
        <f>$M$2*(((1+'Main Backend Calculation'!$M$4)^('Main Backend Calculation'!AH578)-1)/'Main Backend Calculation'!$M$4)*(1+$M$4)</f>
        <v>201593628488.36813</v>
      </c>
      <c r="AF578">
        <f>$AK$50*(((1+$M$4)^($AH$50)-1)/$AC$3)*(1+$AC$3)</f>
        <v>4.2443941347402479E+29</v>
      </c>
      <c r="AH578">
        <f t="shared" si="264"/>
        <v>577</v>
      </c>
      <c r="AI578" s="60">
        <f t="shared" si="261"/>
        <v>4.2443941347402479E+29</v>
      </c>
      <c r="AK578">
        <v>600</v>
      </c>
      <c r="AM578" s="36" t="str">
        <f>IF('SIP CALCULATOR'!$E$6&gt;'Main Backend Calculation'!AM577,AM577+1,"")</f>
        <v/>
      </c>
      <c r="AN578" t="str">
        <f t="shared" si="268"/>
        <v/>
      </c>
      <c r="AO578" s="49" t="str">
        <f t="shared" si="265"/>
        <v/>
      </c>
      <c r="AP578" s="49" t="str">
        <f t="shared" si="266"/>
        <v/>
      </c>
      <c r="AQ578" s="66" t="str">
        <f>IF(AM578="","",('SIP CALCULATOR'!$E$7/12)*100)</f>
        <v/>
      </c>
      <c r="AR578" s="62" t="str">
        <f>IF(AM578="","",ROUND(IF(((AM578-1)/12)=0,'SIP CALCULATOR'!$E$4,IF(INT(((AM578-1)/12))-((AM578-1)/12)=0,AR577+('SIP CALCULATOR'!$E$5/100)*AR577,AR577)),2))</f>
        <v/>
      </c>
      <c r="AS578" t="e">
        <f t="shared" si="267"/>
        <v>#VALUE!</v>
      </c>
      <c r="AY578">
        <f t="shared" si="274"/>
        <v>571</v>
      </c>
      <c r="AZ578">
        <f t="shared" si="275"/>
        <v>0</v>
      </c>
      <c r="BA578">
        <f t="shared" si="289"/>
        <v>571</v>
      </c>
      <c r="BB578" s="110">
        <f t="shared" si="279"/>
        <v>-166303747759.95523</v>
      </c>
      <c r="BC578">
        <f>$BB$8*'SIP CALCULATOR'!$E$48/100</f>
        <v>13148944.405985834</v>
      </c>
      <c r="BD578" s="110">
        <f t="shared" si="280"/>
        <v>-1385974139.2030103</v>
      </c>
      <c r="BF578" s="110">
        <f t="shared" si="277"/>
        <v>-160304398124.4628</v>
      </c>
      <c r="BG578" t="str">
        <f t="shared" si="278"/>
        <v>-</v>
      </c>
      <c r="BI578" t="str">
        <f t="shared" si="276"/>
        <v>-</v>
      </c>
      <c r="BL578">
        <f t="shared" si="286"/>
        <v>575</v>
      </c>
      <c r="BM578" s="110">
        <f t="shared" si="269"/>
        <v>35452352936.85881</v>
      </c>
      <c r="BO578">
        <f>('SIP CALCULATOR'!$D$32/12)/100</f>
        <v>5.0000000000000001E-3</v>
      </c>
      <c r="BP578">
        <f t="shared" si="270"/>
        <v>1019255146.9346907</v>
      </c>
      <c r="BQ578" s="110">
        <f t="shared" si="271"/>
        <v>36471608083.793503</v>
      </c>
    </row>
    <row r="579" spans="12:69" x14ac:dyDescent="0.3">
      <c r="L579">
        <v>576</v>
      </c>
      <c r="N579">
        <f t="shared" si="262"/>
        <v>578</v>
      </c>
      <c r="O579" s="48">
        <f t="shared" si="281"/>
        <v>7.8708276724710829E+28</v>
      </c>
      <c r="P579" s="3">
        <f t="shared" ref="P579:P589" si="292">$P$577+($P$577*$M$5)</f>
        <v>7.9766443076872532E+27</v>
      </c>
      <c r="Q579">
        <f t="shared" si="263"/>
        <v>6.3813154461498035E+28</v>
      </c>
      <c r="AD579" s="50">
        <f>$M$2*(((1+'Main Backend Calculation'!$M$4)^('Main Backend Calculation'!AH579)-1)/'Main Backend Calculation'!$M$4)*(1+$M$4)</f>
        <v>205296247960.25946</v>
      </c>
      <c r="AF579">
        <f t="shared" ref="AF579:AF589" si="293">$AK$50*(((1+$M$4)^($AH$50)-1)/$AC$3)*(1+$AC$3)</f>
        <v>4.2443941347402479E+29</v>
      </c>
      <c r="AH579">
        <f t="shared" si="264"/>
        <v>578</v>
      </c>
      <c r="AI579" s="60">
        <f t="shared" ref="AI579:AI642" si="294">AD579+AF579</f>
        <v>4.2443941347402479E+29</v>
      </c>
      <c r="AK579">
        <v>612</v>
      </c>
      <c r="AM579" s="36" t="str">
        <f>IF('SIP CALCULATOR'!$E$6&gt;'Main Backend Calculation'!AM578,AM578+1,"")</f>
        <v/>
      </c>
      <c r="AN579" t="str">
        <f t="shared" si="268"/>
        <v/>
      </c>
      <c r="AO579" s="49" t="str">
        <f t="shared" si="265"/>
        <v/>
      </c>
      <c r="AP579" s="49" t="str">
        <f t="shared" si="266"/>
        <v/>
      </c>
      <c r="AQ579" s="66" t="str">
        <f>IF(AM579="","",('SIP CALCULATOR'!$E$7/12)*100)</f>
        <v/>
      </c>
      <c r="AR579" s="62" t="str">
        <f>IF(AM579="","",ROUND(IF(((AM579-1)/12)=0,'SIP CALCULATOR'!$E$4,IF(INT(((AM579-1)/12))-((AM579-1)/12)=0,AR578+('SIP CALCULATOR'!$E$5/100)*AR578,AR578)),2))</f>
        <v/>
      </c>
      <c r="AS579" t="e">
        <f t="shared" si="267"/>
        <v>#VALUE!</v>
      </c>
      <c r="AY579">
        <f t="shared" si="274"/>
        <v>572</v>
      </c>
      <c r="AZ579">
        <f t="shared" si="275"/>
        <v>0</v>
      </c>
      <c r="BA579">
        <f t="shared" si="289"/>
        <v>572</v>
      </c>
      <c r="BB579" s="110">
        <f t="shared" si="279"/>
        <v>-167702870843.56421</v>
      </c>
      <c r="BC579">
        <f>$BB$8*'SIP CALCULATOR'!$E$48/100</f>
        <v>13148944.405985834</v>
      </c>
      <c r="BD579" s="110">
        <f t="shared" si="280"/>
        <v>-1397633498.2330849</v>
      </c>
      <c r="BF579" s="110">
        <f t="shared" si="277"/>
        <v>-161702031622.69589</v>
      </c>
      <c r="BG579" t="str">
        <f t="shared" si="278"/>
        <v>-</v>
      </c>
      <c r="BI579" t="str">
        <f t="shared" si="276"/>
        <v>-</v>
      </c>
      <c r="BL579">
        <f t="shared" si="286"/>
        <v>576</v>
      </c>
      <c r="BM579" s="110">
        <f t="shared" si="269"/>
        <v>36471608083.793503</v>
      </c>
      <c r="BO579">
        <f>('SIP CALCULATOR'!$D$32/12)/100</f>
        <v>5.0000000000000001E-3</v>
      </c>
      <c r="BP579">
        <f t="shared" si="270"/>
        <v>1050382312.8132529</v>
      </c>
      <c r="BQ579" s="110">
        <f t="shared" si="271"/>
        <v>37521990396.606758</v>
      </c>
    </row>
    <row r="580" spans="12:69" x14ac:dyDescent="0.3">
      <c r="L580">
        <v>588</v>
      </c>
      <c r="N580">
        <f t="shared" ref="N580:N643" si="295">N579+1</f>
        <v>579</v>
      </c>
      <c r="O580" s="48">
        <f t="shared" si="281"/>
        <v>8.8130496395071464E+28</v>
      </c>
      <c r="P580" s="3">
        <f t="shared" si="292"/>
        <v>7.9766443076872532E+27</v>
      </c>
      <c r="Q580">
        <f t="shared" ref="Q580:Q643" si="296">Q579+P580</f>
        <v>7.1789798769185288E+28</v>
      </c>
      <c r="AD580" s="50">
        <f>$M$2*(((1+'Main Backend Calculation'!$M$4)^('Main Backend Calculation'!AH580)-1)/'Main Backend Calculation'!$M$4)*(1+$M$4)</f>
        <v>209066870642.34225</v>
      </c>
      <c r="AF580">
        <f t="shared" si="293"/>
        <v>4.2443941347402479E+29</v>
      </c>
      <c r="AH580">
        <f t="shared" ref="AH580:AH643" si="297">AH579+1</f>
        <v>579</v>
      </c>
      <c r="AI580" s="60">
        <f t="shared" si="294"/>
        <v>4.2443941347402479E+29</v>
      </c>
      <c r="AK580">
        <v>624</v>
      </c>
      <c r="AM580" s="36" t="str">
        <f>IF('SIP CALCULATOR'!$E$6&gt;'Main Backend Calculation'!AM579,AM579+1,"")</f>
        <v/>
      </c>
      <c r="AN580" t="str">
        <f t="shared" si="268"/>
        <v/>
      </c>
      <c r="AO580" s="49" t="str">
        <f t="shared" si="265"/>
        <v/>
      </c>
      <c r="AP580" s="49" t="str">
        <f t="shared" si="266"/>
        <v/>
      </c>
      <c r="AQ580" s="66" t="str">
        <f>IF(AM580="","",('SIP CALCULATOR'!$E$7/12)*100)</f>
        <v/>
      </c>
      <c r="AR580" s="62" t="str">
        <f>IF(AM580="","",ROUND(IF(((AM580-1)/12)=0,'SIP CALCULATOR'!$E$4,IF(INT(((AM580-1)/12))-((AM580-1)/12)=0,AR579+('SIP CALCULATOR'!$E$5/100)*AR579,AR579)),2))</f>
        <v/>
      </c>
      <c r="AS580" t="e">
        <f t="shared" si="267"/>
        <v>#VALUE!</v>
      </c>
      <c r="AY580">
        <f t="shared" si="274"/>
        <v>573</v>
      </c>
      <c r="AZ580">
        <f t="shared" si="275"/>
        <v>0</v>
      </c>
      <c r="BA580">
        <f t="shared" si="289"/>
        <v>573</v>
      </c>
      <c r="BB580" s="110">
        <f t="shared" si="279"/>
        <v>-169113653286.20328</v>
      </c>
      <c r="BC580">
        <f>$BB$8*'SIP CALCULATOR'!$E$48/100</f>
        <v>13148944.405985834</v>
      </c>
      <c r="BD580" s="110">
        <f t="shared" si="280"/>
        <v>-1409390018.5884106</v>
      </c>
      <c r="BF580" s="110">
        <f t="shared" si="277"/>
        <v>-163111421641.2843</v>
      </c>
      <c r="BG580" t="str">
        <f t="shared" si="278"/>
        <v>-</v>
      </c>
      <c r="BI580" t="str">
        <f t="shared" si="276"/>
        <v>-</v>
      </c>
      <c r="BL580">
        <f t="shared" si="286"/>
        <v>577</v>
      </c>
      <c r="BM580" s="110">
        <f t="shared" si="269"/>
        <v>37521990396.606758</v>
      </c>
      <c r="BO580">
        <f>('SIP CALCULATOR'!$D$32/12)/100</f>
        <v>5.0000000000000001E-3</v>
      </c>
      <c r="BP580">
        <f t="shared" si="270"/>
        <v>1082509422.9421051</v>
      </c>
      <c r="BQ580" s="110">
        <f t="shared" si="271"/>
        <v>38604499819.548866</v>
      </c>
    </row>
    <row r="581" spans="12:69" x14ac:dyDescent="0.3">
      <c r="L581">
        <v>600</v>
      </c>
      <c r="N581">
        <f t="shared" si="295"/>
        <v>580</v>
      </c>
      <c r="O581" s="48">
        <f t="shared" si="281"/>
        <v>9.7725766844638066E+28</v>
      </c>
      <c r="P581" s="3">
        <f t="shared" si="292"/>
        <v>7.9766443076872532E+27</v>
      </c>
      <c r="Q581">
        <f t="shared" si="296"/>
        <v>7.976644307687255E+28</v>
      </c>
      <c r="AD581" s="50">
        <f>$M$2*(((1+'Main Backend Calculation'!$M$4)^('Main Backend Calculation'!AH581)-1)/'Main Backend Calculation'!$M$4)*(1+$M$4)</f>
        <v>212906745498.12241</v>
      </c>
      <c r="AF581">
        <f t="shared" si="293"/>
        <v>4.2443941347402479E+29</v>
      </c>
      <c r="AH581">
        <f t="shared" si="297"/>
        <v>580</v>
      </c>
      <c r="AI581" s="60">
        <f t="shared" si="294"/>
        <v>4.2443941347402479E+29</v>
      </c>
      <c r="AK581">
        <v>636</v>
      </c>
      <c r="AM581" s="36" t="str">
        <f>IF('SIP CALCULATOR'!$E$6&gt;'Main Backend Calculation'!AM580,AM580+1,"")</f>
        <v/>
      </c>
      <c r="AN581" t="str">
        <f t="shared" si="268"/>
        <v/>
      </c>
      <c r="AO581" s="49" t="str">
        <f t="shared" ref="AO581:AO644" si="298">IF(AM581="","",AN581*AQ581/100)</f>
        <v/>
      </c>
      <c r="AP581" s="49" t="str">
        <f t="shared" ref="AP581:AP644" si="299">IF(AM581="","",AN581+AO581)</f>
        <v/>
      </c>
      <c r="AQ581" s="66" t="str">
        <f>IF(AM581="","",('SIP CALCULATOR'!$E$7/12)*100)</f>
        <v/>
      </c>
      <c r="AR581" s="62" t="str">
        <f>IF(AM581="","",ROUND(IF(((AM581-1)/12)=0,'SIP CALCULATOR'!$E$4,IF(INT(((AM581-1)/12))-((AM581-1)/12)=0,AR580+('SIP CALCULATOR'!$E$5/100)*AR580,AR580)),2))</f>
        <v/>
      </c>
      <c r="AS581" t="e">
        <f t="shared" ref="AS581:AS644" si="300">AS580+AR581</f>
        <v>#VALUE!</v>
      </c>
      <c r="AY581">
        <f t="shared" si="274"/>
        <v>574</v>
      </c>
      <c r="AZ581">
        <f t="shared" si="275"/>
        <v>0</v>
      </c>
      <c r="BA581">
        <f t="shared" si="289"/>
        <v>574</v>
      </c>
      <c r="BB581" s="110">
        <f t="shared" si="279"/>
        <v>-170536192249.19766</v>
      </c>
      <c r="BC581">
        <f>$BB$8*'SIP CALCULATOR'!$E$48/100</f>
        <v>13148944.405985834</v>
      </c>
      <c r="BD581" s="110">
        <f t="shared" si="280"/>
        <v>-1421244509.946697</v>
      </c>
      <c r="BF581" s="110">
        <f t="shared" si="277"/>
        <v>-164532666151.23099</v>
      </c>
      <c r="BG581" t="str">
        <f t="shared" si="278"/>
        <v>-</v>
      </c>
      <c r="BI581" t="str">
        <f t="shared" si="276"/>
        <v>-</v>
      </c>
      <c r="BL581">
        <f t="shared" si="286"/>
        <v>578</v>
      </c>
      <c r="BM581" s="110">
        <f t="shared" si="269"/>
        <v>38604499819.548866</v>
      </c>
      <c r="BO581">
        <f>('SIP CALCULATOR'!$D$32/12)/100</f>
        <v>5.0000000000000001E-3</v>
      </c>
      <c r="BP581">
        <f t="shared" si="270"/>
        <v>1115670044.7849624</v>
      </c>
      <c r="BQ581" s="110">
        <f t="shared" si="271"/>
        <v>39720169864.333832</v>
      </c>
    </row>
    <row r="582" spans="12:69" x14ac:dyDescent="0.3">
      <c r="L582">
        <v>612</v>
      </c>
      <c r="N582">
        <f t="shared" si="295"/>
        <v>581</v>
      </c>
      <c r="O582" s="48">
        <f t="shared" si="281"/>
        <v>1.0749726636613054E+29</v>
      </c>
      <c r="P582" s="3">
        <f t="shared" si="292"/>
        <v>7.9766443076872532E+27</v>
      </c>
      <c r="Q582">
        <f t="shared" si="296"/>
        <v>8.7743087384559794E+28</v>
      </c>
      <c r="AD582" s="50">
        <f>$M$2*(((1+'Main Backend Calculation'!$M$4)^('Main Backend Calculation'!AH582)-1)/'Main Backend Calculation'!$M$4)*(1+$M$4)</f>
        <v>216817144429.87332</v>
      </c>
      <c r="AF582">
        <f t="shared" si="293"/>
        <v>4.2443941347402479E+29</v>
      </c>
      <c r="AH582">
        <f t="shared" si="297"/>
        <v>581</v>
      </c>
      <c r="AI582" s="60">
        <f t="shared" si="294"/>
        <v>4.2443941347402479E+29</v>
      </c>
      <c r="AK582">
        <v>648</v>
      </c>
      <c r="AM582" s="36" t="str">
        <f>IF('SIP CALCULATOR'!$E$6&gt;'Main Backend Calculation'!AM581,AM581+1,"")</f>
        <v/>
      </c>
      <c r="AN582" t="str">
        <f t="shared" ref="AN582:AN645" si="301">IF(AM581="","",AP581+AR582)</f>
        <v/>
      </c>
      <c r="AO582" s="49" t="str">
        <f t="shared" si="298"/>
        <v/>
      </c>
      <c r="AP582" s="49" t="str">
        <f t="shared" si="299"/>
        <v/>
      </c>
      <c r="AQ582" s="66" t="str">
        <f>IF(AM582="","",('SIP CALCULATOR'!$E$7/12)*100)</f>
        <v/>
      </c>
      <c r="AR582" s="62" t="str">
        <f>IF(AM582="","",ROUND(IF(((AM582-1)/12)=0,'SIP CALCULATOR'!$E$4,IF(INT(((AM582-1)/12))-((AM582-1)/12)=0,AR581+('SIP CALCULATOR'!$E$5/100)*AR581,AR581)),2))</f>
        <v/>
      </c>
      <c r="AS582" t="e">
        <f t="shared" si="300"/>
        <v>#VALUE!</v>
      </c>
      <c r="AY582">
        <f t="shared" si="274"/>
        <v>575</v>
      </c>
      <c r="AZ582">
        <f t="shared" si="275"/>
        <v>0</v>
      </c>
      <c r="BA582">
        <f t="shared" si="289"/>
        <v>575</v>
      </c>
      <c r="BB582" s="110">
        <f t="shared" si="279"/>
        <v>-171970585703.55032</v>
      </c>
      <c r="BC582">
        <f>$BB$8*'SIP CALCULATOR'!$E$48/100</f>
        <v>13148944.405985834</v>
      </c>
      <c r="BD582" s="110">
        <f t="shared" si="280"/>
        <v>-1433197788.7329693</v>
      </c>
      <c r="BF582" s="110">
        <f t="shared" si="277"/>
        <v>-165965863939.96396</v>
      </c>
      <c r="BG582" t="str">
        <f t="shared" si="278"/>
        <v>-</v>
      </c>
      <c r="BI582" t="str">
        <f t="shared" si="276"/>
        <v>-</v>
      </c>
      <c r="BL582">
        <f t="shared" si="286"/>
        <v>579</v>
      </c>
      <c r="BM582" s="110">
        <f t="shared" ref="BM582:BM645" si="302">BQ581</f>
        <v>39720169864.333832</v>
      </c>
      <c r="BO582">
        <f>('SIP CALCULATOR'!$D$32/12)/100</f>
        <v>5.0000000000000001E-3</v>
      </c>
      <c r="BP582">
        <f t="shared" ref="BP582:BP645" si="303">(BM582*BO582*BL582)/100</f>
        <v>1149898917.5724645</v>
      </c>
      <c r="BQ582" s="110">
        <f t="shared" ref="BQ582:BQ645" si="304">BM582+BP582</f>
        <v>40870068781.906296</v>
      </c>
    </row>
    <row r="583" spans="12:69" x14ac:dyDescent="0.3">
      <c r="L583">
        <v>624</v>
      </c>
      <c r="N583">
        <f t="shared" si="295"/>
        <v>582</v>
      </c>
      <c r="O583" s="48">
        <f t="shared" si="281"/>
        <v>1.174482316255663E+29</v>
      </c>
      <c r="P583" s="3">
        <f t="shared" si="292"/>
        <v>7.9766443076872532E+27</v>
      </c>
      <c r="Q583">
        <f t="shared" si="296"/>
        <v>9.5719731692247039E+28</v>
      </c>
      <c r="AD583" s="50">
        <f>$M$2*(((1+'Main Backend Calculation'!$M$4)^('Main Backend Calculation'!AH583)-1)/'Main Backend Calculation'!$M$4)*(1+$M$4)</f>
        <v>220799362699.93521</v>
      </c>
      <c r="AF583">
        <f t="shared" si="293"/>
        <v>4.2443941347402479E+29</v>
      </c>
      <c r="AH583">
        <f t="shared" si="297"/>
        <v>582</v>
      </c>
      <c r="AI583" s="60">
        <f t="shared" si="294"/>
        <v>4.2443941347402479E+29</v>
      </c>
      <c r="AK583">
        <v>660</v>
      </c>
      <c r="AM583" s="36" t="str">
        <f>IF('SIP CALCULATOR'!$E$6&gt;'Main Backend Calculation'!AM582,AM582+1,"")</f>
        <v/>
      </c>
      <c r="AN583" t="str">
        <f t="shared" si="301"/>
        <v/>
      </c>
      <c r="AO583" s="49" t="str">
        <f t="shared" si="298"/>
        <v/>
      </c>
      <c r="AP583" s="49" t="str">
        <f t="shared" si="299"/>
        <v/>
      </c>
      <c r="AQ583" s="66" t="str">
        <f>IF(AM583="","",('SIP CALCULATOR'!$E$7/12)*100)</f>
        <v/>
      </c>
      <c r="AR583" s="62" t="str">
        <f>IF(AM583="","",ROUND(IF(((AM583-1)/12)=0,'SIP CALCULATOR'!$E$4,IF(INT(((AM583-1)/12))-((AM583-1)/12)=0,AR582+('SIP CALCULATOR'!$E$5/100)*AR582,AR582)),2))</f>
        <v/>
      </c>
      <c r="AS583" t="e">
        <f t="shared" si="300"/>
        <v>#VALUE!</v>
      </c>
      <c r="AY583">
        <f t="shared" si="274"/>
        <v>576</v>
      </c>
      <c r="AZ583">
        <f t="shared" si="275"/>
        <v>0</v>
      </c>
      <c r="BA583">
        <f t="shared" si="289"/>
        <v>576</v>
      </c>
      <c r="BB583" s="110">
        <f t="shared" si="279"/>
        <v>-173416932436.68927</v>
      </c>
      <c r="BC583">
        <f>$BB$8*'SIP CALCULATOR'!$E$48/100</f>
        <v>13148944.405985834</v>
      </c>
      <c r="BD583" s="110">
        <f t="shared" si="280"/>
        <v>-1445250678.1757936</v>
      </c>
      <c r="BF583" s="110">
        <f t="shared" si="277"/>
        <v>-167411114618.13974</v>
      </c>
      <c r="BG583" t="str">
        <f t="shared" si="278"/>
        <v>-</v>
      </c>
      <c r="BI583" t="str">
        <f t="shared" si="276"/>
        <v>-</v>
      </c>
      <c r="BL583">
        <f t="shared" si="286"/>
        <v>580</v>
      </c>
      <c r="BM583" s="110">
        <f t="shared" si="302"/>
        <v>40870068781.906296</v>
      </c>
      <c r="BO583">
        <f>('SIP CALCULATOR'!$D$32/12)/100</f>
        <v>5.0000000000000001E-3</v>
      </c>
      <c r="BP583">
        <f t="shared" si="303"/>
        <v>1185231994.6752825</v>
      </c>
      <c r="BQ583" s="110">
        <f t="shared" si="304"/>
        <v>42055300776.581581</v>
      </c>
    </row>
    <row r="584" spans="12:69" x14ac:dyDescent="0.3">
      <c r="L584">
        <v>636</v>
      </c>
      <c r="N584">
        <f t="shared" si="295"/>
        <v>583</v>
      </c>
      <c r="O584" s="48">
        <f t="shared" si="281"/>
        <v>1.275819587343584E+29</v>
      </c>
      <c r="P584" s="3">
        <f t="shared" si="292"/>
        <v>7.9766443076872532E+27</v>
      </c>
      <c r="Q584">
        <f t="shared" si="296"/>
        <v>1.0369637599993428E+29</v>
      </c>
      <c r="AD584" s="50">
        <f>$M$2*(((1+'Main Backend Calculation'!$M$4)^('Main Backend Calculation'!AH584)-1)/'Main Backend Calculation'!$M$4)*(1+$M$4)</f>
        <v>224854719359.7515</v>
      </c>
      <c r="AF584">
        <f t="shared" si="293"/>
        <v>4.2443941347402479E+29</v>
      </c>
      <c r="AH584">
        <f t="shared" si="297"/>
        <v>583</v>
      </c>
      <c r="AI584" s="60">
        <f t="shared" si="294"/>
        <v>4.2443941347402479E+29</v>
      </c>
      <c r="AK584">
        <v>672</v>
      </c>
      <c r="AM584" s="36" t="str">
        <f>IF('SIP CALCULATOR'!$E$6&gt;'Main Backend Calculation'!AM583,AM583+1,"")</f>
        <v/>
      </c>
      <c r="AN584" t="str">
        <f t="shared" si="301"/>
        <v/>
      </c>
      <c r="AO584" s="49" t="str">
        <f t="shared" si="298"/>
        <v/>
      </c>
      <c r="AP584" s="49" t="str">
        <f t="shared" si="299"/>
        <v/>
      </c>
      <c r="AQ584" s="66" t="str">
        <f>IF(AM584="","",('SIP CALCULATOR'!$E$7/12)*100)</f>
        <v/>
      </c>
      <c r="AR584" s="62" t="str">
        <f>IF(AM584="","",ROUND(IF(((AM584-1)/12)=0,'SIP CALCULATOR'!$E$4,IF(INT(((AM584-1)/12))-((AM584-1)/12)=0,AR583+('SIP CALCULATOR'!$E$5/100)*AR583,AR583)),2))</f>
        <v/>
      </c>
      <c r="AS584" t="e">
        <f t="shared" si="300"/>
        <v>#VALUE!</v>
      </c>
      <c r="AY584">
        <f t="shared" si="274"/>
        <v>577</v>
      </c>
      <c r="AZ584">
        <f t="shared" si="275"/>
        <v>0</v>
      </c>
      <c r="BA584">
        <f t="shared" si="289"/>
        <v>577</v>
      </c>
      <c r="BB584" s="110">
        <f t="shared" si="279"/>
        <v>-174875332059.27103</v>
      </c>
      <c r="BC584">
        <f>$BB$8*'SIP CALCULATOR'!$E$48/100</f>
        <v>13148944.405985834</v>
      </c>
      <c r="BD584" s="110">
        <f t="shared" si="280"/>
        <v>-1457404008.3639753</v>
      </c>
      <c r="BF584" s="110">
        <f t="shared" si="277"/>
        <v>-168868518626.50372</v>
      </c>
      <c r="BG584" t="str">
        <f t="shared" si="278"/>
        <v>-</v>
      </c>
      <c r="BI584" t="str">
        <f t="shared" si="276"/>
        <v>-</v>
      </c>
      <c r="BL584">
        <f t="shared" si="286"/>
        <v>581</v>
      </c>
      <c r="BM584" s="110">
        <f t="shared" si="302"/>
        <v>42055300776.581581</v>
      </c>
      <c r="BO584">
        <f>('SIP CALCULATOR'!$D$32/12)/100</f>
        <v>5.0000000000000001E-3</v>
      </c>
      <c r="BP584">
        <f t="shared" si="303"/>
        <v>1221706487.5596948</v>
      </c>
      <c r="BQ584" s="110">
        <f t="shared" si="304"/>
        <v>43277007264.141273</v>
      </c>
    </row>
    <row r="585" spans="12:69" x14ac:dyDescent="0.3">
      <c r="L585">
        <v>648</v>
      </c>
      <c r="N585">
        <f t="shared" si="295"/>
        <v>584</v>
      </c>
      <c r="O585" s="48">
        <f t="shared" si="281"/>
        <v>1.3790180434110418E+29</v>
      </c>
      <c r="P585" s="3">
        <f t="shared" si="292"/>
        <v>7.9766443076872532E+27</v>
      </c>
      <c r="Q585">
        <f t="shared" si="296"/>
        <v>1.1167302030762153E+29</v>
      </c>
      <c r="AD585" s="50">
        <f>$M$2*(((1+'Main Backend Calculation'!$M$4)^('Main Backend Calculation'!AH585)-1)/'Main Backend Calculation'!$M$4)*(1+$M$4)</f>
        <v>228984557686.78543</v>
      </c>
      <c r="AF585">
        <f t="shared" si="293"/>
        <v>4.2443941347402479E+29</v>
      </c>
      <c r="AH585">
        <f t="shared" si="297"/>
        <v>584</v>
      </c>
      <c r="AI585" s="60">
        <f t="shared" si="294"/>
        <v>4.2443941347402479E+29</v>
      </c>
      <c r="AK585">
        <v>684</v>
      </c>
      <c r="AM585" s="36" t="str">
        <f>IF('SIP CALCULATOR'!$E$6&gt;'Main Backend Calculation'!AM584,AM584+1,"")</f>
        <v/>
      </c>
      <c r="AN585" t="str">
        <f t="shared" si="301"/>
        <v/>
      </c>
      <c r="AO585" s="49" t="str">
        <f t="shared" si="298"/>
        <v/>
      </c>
      <c r="AP585" s="49" t="str">
        <f t="shared" si="299"/>
        <v/>
      </c>
      <c r="AQ585" s="66" t="str">
        <f>IF(AM585="","",('SIP CALCULATOR'!$E$7/12)*100)</f>
        <v/>
      </c>
      <c r="AR585" s="62" t="str">
        <f>IF(AM585="","",ROUND(IF(((AM585-1)/12)=0,'SIP CALCULATOR'!$E$4,IF(INT(((AM585-1)/12))-((AM585-1)/12)=0,AR584+('SIP CALCULATOR'!$E$5/100)*AR584,AR584)),2))</f>
        <v/>
      </c>
      <c r="AS585" t="e">
        <f t="shared" si="300"/>
        <v>#VALUE!</v>
      </c>
      <c r="AY585">
        <f t="shared" ref="AY585:AY648" si="305">BA585</f>
        <v>578</v>
      </c>
      <c r="AZ585">
        <f t="shared" ref="AZ585:AZ648" si="306">IF(BB585&lt;0,0,BB585)</f>
        <v>0</v>
      </c>
      <c r="BA585">
        <f t="shared" si="289"/>
        <v>578</v>
      </c>
      <c r="BB585" s="110">
        <f t="shared" si="279"/>
        <v>-176345885012.04099</v>
      </c>
      <c r="BC585">
        <f>$BB$8*'SIP CALCULATOR'!$E$48/100</f>
        <v>13148944.405985834</v>
      </c>
      <c r="BD585" s="110">
        <f t="shared" si="280"/>
        <v>-1469658616.3037248</v>
      </c>
      <c r="BF585" s="110">
        <f t="shared" si="277"/>
        <v>-170338177242.80743</v>
      </c>
      <c r="BG585" t="str">
        <f t="shared" si="278"/>
        <v>-</v>
      </c>
      <c r="BI585" t="str">
        <f t="shared" ref="BI585:BI648" si="307">IF(BD585&gt;0,BD585,"-")</f>
        <v>-</v>
      </c>
      <c r="BL585">
        <f t="shared" si="286"/>
        <v>582</v>
      </c>
      <c r="BM585" s="110">
        <f t="shared" si="302"/>
        <v>43277007264.141273</v>
      </c>
      <c r="BO585">
        <f>('SIP CALCULATOR'!$D$32/12)/100</f>
        <v>5.0000000000000001E-3</v>
      </c>
      <c r="BP585">
        <f t="shared" si="303"/>
        <v>1259360911.3865111</v>
      </c>
      <c r="BQ585" s="110">
        <f t="shared" si="304"/>
        <v>44536368175.527786</v>
      </c>
    </row>
    <row r="586" spans="12:69" x14ac:dyDescent="0.3">
      <c r="L586">
        <v>660</v>
      </c>
      <c r="N586">
        <f t="shared" si="295"/>
        <v>585</v>
      </c>
      <c r="O586" s="48">
        <f t="shared" si="281"/>
        <v>1.4841118674342586E+29</v>
      </c>
      <c r="P586" s="3">
        <f t="shared" si="292"/>
        <v>7.9766443076872532E+27</v>
      </c>
      <c r="Q586">
        <f t="shared" si="296"/>
        <v>1.1964966461530877E+29</v>
      </c>
      <c r="AD586" s="50">
        <f>$M$2*(((1+'Main Backend Calculation'!$M$4)^('Main Backend Calculation'!AH586)-1)/'Main Backend Calculation'!$M$4)*(1+$M$4)</f>
        <v>233190245629.46091</v>
      </c>
      <c r="AF586">
        <f t="shared" si="293"/>
        <v>4.2443941347402479E+29</v>
      </c>
      <c r="AH586">
        <f t="shared" si="297"/>
        <v>585</v>
      </c>
      <c r="AI586" s="60">
        <f t="shared" si="294"/>
        <v>4.2443941347402479E+29</v>
      </c>
      <c r="AK586">
        <v>696</v>
      </c>
      <c r="AM586" s="36" t="str">
        <f>IF('SIP CALCULATOR'!$E$6&gt;'Main Backend Calculation'!AM585,AM585+1,"")</f>
        <v/>
      </c>
      <c r="AN586" t="str">
        <f t="shared" si="301"/>
        <v/>
      </c>
      <c r="AO586" s="49" t="str">
        <f t="shared" si="298"/>
        <v/>
      </c>
      <c r="AP586" s="49" t="str">
        <f t="shared" si="299"/>
        <v/>
      </c>
      <c r="AQ586" s="66" t="str">
        <f>IF(AM586="","",('SIP CALCULATOR'!$E$7/12)*100)</f>
        <v/>
      </c>
      <c r="AR586" s="62" t="str">
        <f>IF(AM586="","",ROUND(IF(((AM586-1)/12)=0,'SIP CALCULATOR'!$E$4,IF(INT(((AM586-1)/12))-((AM586-1)/12)=0,AR585+('SIP CALCULATOR'!$E$5/100)*AR585,AR585)),2))</f>
        <v/>
      </c>
      <c r="AS586" t="e">
        <f t="shared" si="300"/>
        <v>#VALUE!</v>
      </c>
      <c r="AY586">
        <f t="shared" si="305"/>
        <v>579</v>
      </c>
      <c r="AZ586">
        <f t="shared" si="306"/>
        <v>0</v>
      </c>
      <c r="BA586">
        <f t="shared" si="289"/>
        <v>579</v>
      </c>
      <c r="BB586" s="110">
        <f t="shared" si="279"/>
        <v>-177828692572.75067</v>
      </c>
      <c r="BC586">
        <f>$BB$8*'SIP CALCULATOR'!$E$48/100</f>
        <v>13148944.405985834</v>
      </c>
      <c r="BD586" s="110">
        <f t="shared" si="280"/>
        <v>-1482015345.9763055</v>
      </c>
      <c r="BF586" s="110">
        <f t="shared" ref="BF586:BF649" si="308">BF585+BD586</f>
        <v>-171820192588.78375</v>
      </c>
      <c r="BG586" t="str">
        <f t="shared" ref="BG586:BG649" si="309">IF(BB586&gt;0,BB586,"-")</f>
        <v>-</v>
      </c>
      <c r="BI586" t="str">
        <f t="shared" si="307"/>
        <v>-</v>
      </c>
      <c r="BL586">
        <f t="shared" si="286"/>
        <v>583</v>
      </c>
      <c r="BM586" s="110">
        <f t="shared" si="302"/>
        <v>44536368175.527786</v>
      </c>
      <c r="BO586">
        <f>('SIP CALCULATOR'!$D$32/12)/100</f>
        <v>5.0000000000000001E-3</v>
      </c>
      <c r="BP586">
        <f t="shared" si="303"/>
        <v>1298235132.3166349</v>
      </c>
      <c r="BQ586" s="110">
        <f t="shared" si="304"/>
        <v>45834603307.844421</v>
      </c>
    </row>
    <row r="587" spans="12:69" x14ac:dyDescent="0.3">
      <c r="L587">
        <v>672</v>
      </c>
      <c r="N587">
        <f t="shared" si="295"/>
        <v>586</v>
      </c>
      <c r="O587" s="48">
        <f t="shared" si="281"/>
        <v>1.5911358702023163E+29</v>
      </c>
      <c r="P587" s="3">
        <f t="shared" si="292"/>
        <v>7.9766443076872532E+27</v>
      </c>
      <c r="Q587">
        <f t="shared" si="296"/>
        <v>1.2762630892299602E+29</v>
      </c>
      <c r="AD587" s="50">
        <f>$M$2*(((1+'Main Backend Calculation'!$M$4)^('Main Backend Calculation'!AH587)-1)/'Main Backend Calculation'!$M$4)*(1+$M$4)</f>
        <v>237473176260.27582</v>
      </c>
      <c r="AF587">
        <f t="shared" si="293"/>
        <v>4.2443941347402479E+29</v>
      </c>
      <c r="AH587">
        <f t="shared" si="297"/>
        <v>586</v>
      </c>
      <c r="AI587" s="60">
        <f t="shared" si="294"/>
        <v>4.2443941347402479E+29</v>
      </c>
      <c r="AK587">
        <v>708</v>
      </c>
      <c r="AM587" s="36" t="str">
        <f>IF('SIP CALCULATOR'!$E$6&gt;'Main Backend Calculation'!AM586,AM586+1,"")</f>
        <v/>
      </c>
      <c r="AN587" t="str">
        <f t="shared" si="301"/>
        <v/>
      </c>
      <c r="AO587" s="49" t="str">
        <f t="shared" si="298"/>
        <v/>
      </c>
      <c r="AP587" s="49" t="str">
        <f t="shared" si="299"/>
        <v/>
      </c>
      <c r="AQ587" s="66" t="str">
        <f>IF(AM587="","",('SIP CALCULATOR'!$E$7/12)*100)</f>
        <v/>
      </c>
      <c r="AR587" s="62" t="str">
        <f>IF(AM587="","",ROUND(IF(((AM587-1)/12)=0,'SIP CALCULATOR'!$E$4,IF(INT(((AM587-1)/12))-((AM587-1)/12)=0,AR586+('SIP CALCULATOR'!$E$5/100)*AR586,AR586)),2))</f>
        <v/>
      </c>
      <c r="AS587" t="e">
        <f t="shared" si="300"/>
        <v>#VALUE!</v>
      </c>
      <c r="AY587">
        <f t="shared" si="305"/>
        <v>580</v>
      </c>
      <c r="AZ587">
        <f t="shared" si="306"/>
        <v>0</v>
      </c>
      <c r="BA587">
        <f t="shared" si="289"/>
        <v>580</v>
      </c>
      <c r="BB587" s="110">
        <f t="shared" ref="BB587:BB650" si="310">(BB586-BC586)+BD586</f>
        <v>-179323856863.13297</v>
      </c>
      <c r="BC587">
        <f>$BB$8*'SIP CALCULATOR'!$E$48/100</f>
        <v>13148944.405985834</v>
      </c>
      <c r="BD587" s="110">
        <f t="shared" ref="BD587:BD650" si="311">(BB587-BC587)*$BE$8/100</f>
        <v>-1494475048.3961577</v>
      </c>
      <c r="BF587" s="110">
        <f t="shared" si="308"/>
        <v>-173314667637.1799</v>
      </c>
      <c r="BG587" t="str">
        <f t="shared" si="309"/>
        <v>-</v>
      </c>
      <c r="BI587" t="str">
        <f t="shared" si="307"/>
        <v>-</v>
      </c>
      <c r="BL587">
        <f t="shared" si="286"/>
        <v>584</v>
      </c>
      <c r="BM587" s="110">
        <f t="shared" si="302"/>
        <v>45834603307.844421</v>
      </c>
      <c r="BO587">
        <f>('SIP CALCULATOR'!$D$32/12)/100</f>
        <v>5.0000000000000001E-3</v>
      </c>
      <c r="BP587">
        <f t="shared" si="303"/>
        <v>1338370416.5890572</v>
      </c>
      <c r="BQ587" s="110">
        <f t="shared" si="304"/>
        <v>47172973724.433479</v>
      </c>
    </row>
    <row r="588" spans="12:69" x14ac:dyDescent="0.3">
      <c r="L588">
        <v>684</v>
      </c>
      <c r="N588">
        <f t="shared" si="295"/>
        <v>587</v>
      </c>
      <c r="O588" s="48">
        <f t="shared" si="281"/>
        <v>1.7001255018477197E+29</v>
      </c>
      <c r="P588" s="3">
        <f t="shared" si="292"/>
        <v>7.9766443076872532E+27</v>
      </c>
      <c r="Q588">
        <f t="shared" si="296"/>
        <v>1.3560295323068326E+29</v>
      </c>
      <c r="AD588" s="50">
        <f>$M$2*(((1+'Main Backend Calculation'!$M$4)^('Main Backend Calculation'!AH588)-1)/'Main Backend Calculation'!$M$4)*(1+$M$4)</f>
        <v>241834768237.23593</v>
      </c>
      <c r="AF588">
        <f t="shared" si="293"/>
        <v>4.2443941347402479E+29</v>
      </c>
      <c r="AH588">
        <f t="shared" si="297"/>
        <v>587</v>
      </c>
      <c r="AI588" s="60">
        <f t="shared" si="294"/>
        <v>4.2443941347402479E+29</v>
      </c>
      <c r="AK588">
        <v>720</v>
      </c>
      <c r="AM588" s="36" t="str">
        <f>IF('SIP CALCULATOR'!$E$6&gt;'Main Backend Calculation'!AM587,AM587+1,"")</f>
        <v/>
      </c>
      <c r="AN588" t="str">
        <f t="shared" si="301"/>
        <v/>
      </c>
      <c r="AO588" s="49" t="str">
        <f t="shared" si="298"/>
        <v/>
      </c>
      <c r="AP588" s="49" t="str">
        <f t="shared" si="299"/>
        <v/>
      </c>
      <c r="AQ588" s="66" t="str">
        <f>IF(AM588="","",('SIP CALCULATOR'!$E$7/12)*100)</f>
        <v/>
      </c>
      <c r="AR588" s="62" t="str">
        <f>IF(AM588="","",ROUND(IF(((AM588-1)/12)=0,'SIP CALCULATOR'!$E$4,IF(INT(((AM588-1)/12))-((AM588-1)/12)=0,AR587+('SIP CALCULATOR'!$E$5/100)*AR587,AR587)),2))</f>
        <v/>
      </c>
      <c r="AS588" t="e">
        <f t="shared" si="300"/>
        <v>#VALUE!</v>
      </c>
      <c r="AY588">
        <f t="shared" si="305"/>
        <v>581</v>
      </c>
      <c r="AZ588">
        <f t="shared" si="306"/>
        <v>0</v>
      </c>
      <c r="BA588">
        <f t="shared" si="289"/>
        <v>581</v>
      </c>
      <c r="BB588" s="110">
        <f t="shared" si="310"/>
        <v>-180831480855.93509</v>
      </c>
      <c r="BC588">
        <f>$BB$8*'SIP CALCULATOR'!$E$48/100</f>
        <v>13148944.405985834</v>
      </c>
      <c r="BD588" s="110">
        <f t="shared" si="311"/>
        <v>-1507038581.6695089</v>
      </c>
      <c r="BF588" s="110">
        <f t="shared" si="308"/>
        <v>-174821706218.8494</v>
      </c>
      <c r="BG588" t="str">
        <f t="shared" si="309"/>
        <v>-</v>
      </c>
      <c r="BI588" t="str">
        <f t="shared" si="307"/>
        <v>-</v>
      </c>
      <c r="BL588">
        <f t="shared" si="286"/>
        <v>585</v>
      </c>
      <c r="BM588" s="110">
        <f t="shared" si="302"/>
        <v>47172973724.433479</v>
      </c>
      <c r="BO588">
        <f>('SIP CALCULATOR'!$D$32/12)/100</f>
        <v>5.0000000000000001E-3</v>
      </c>
      <c r="BP588">
        <f t="shared" si="303"/>
        <v>1379809481.4396791</v>
      </c>
      <c r="BQ588" s="110">
        <f t="shared" si="304"/>
        <v>48552783205.873161</v>
      </c>
    </row>
    <row r="589" spans="12:69" x14ac:dyDescent="0.3">
      <c r="L589">
        <v>696</v>
      </c>
      <c r="N589">
        <f t="shared" si="295"/>
        <v>588</v>
      </c>
      <c r="O589" s="48">
        <f t="shared" si="281"/>
        <v>1.8111168635887326E+29</v>
      </c>
      <c r="P589" s="3">
        <f t="shared" si="292"/>
        <v>7.9766443076872532E+27</v>
      </c>
      <c r="Q589">
        <f t="shared" si="296"/>
        <v>1.4357959753837051E+29</v>
      </c>
      <c r="AD589" s="50">
        <f>$M$2*(((1+'Main Backend Calculation'!$M$4)^('Main Backend Calculation'!AH589)-1)/'Main Backend Calculation'!$M$4)*(1+$M$4)</f>
        <v>246276466273.76559</v>
      </c>
      <c r="AF589">
        <f t="shared" si="293"/>
        <v>4.2443941347402479E+29</v>
      </c>
      <c r="AH589">
        <f t="shared" si="297"/>
        <v>588</v>
      </c>
      <c r="AI589" s="60">
        <f t="shared" si="294"/>
        <v>4.2443941347402479E+29</v>
      </c>
      <c r="AM589" s="36" t="str">
        <f>IF('SIP CALCULATOR'!$E$6&gt;'Main Backend Calculation'!AM588,AM588+1,"")</f>
        <v/>
      </c>
      <c r="AN589" t="str">
        <f t="shared" si="301"/>
        <v/>
      </c>
      <c r="AO589" s="49" t="str">
        <f t="shared" si="298"/>
        <v/>
      </c>
      <c r="AP589" s="49" t="str">
        <f t="shared" si="299"/>
        <v/>
      </c>
      <c r="AQ589" s="66" t="str">
        <f>IF(AM589="","",('SIP CALCULATOR'!$E$7/12)*100)</f>
        <v/>
      </c>
      <c r="AR589" s="62" t="str">
        <f>IF(AM589="","",ROUND(IF(((AM589-1)/12)=0,'SIP CALCULATOR'!$E$4,IF(INT(((AM589-1)/12))-((AM589-1)/12)=0,AR588+('SIP CALCULATOR'!$E$5/100)*AR588,AR588)),2))</f>
        <v/>
      </c>
      <c r="AS589" t="e">
        <f t="shared" si="300"/>
        <v>#VALUE!</v>
      </c>
      <c r="AY589">
        <f t="shared" si="305"/>
        <v>582</v>
      </c>
      <c r="AZ589">
        <f t="shared" si="306"/>
        <v>0</v>
      </c>
      <c r="BA589">
        <f t="shared" si="289"/>
        <v>582</v>
      </c>
      <c r="BB589" s="110">
        <f t="shared" si="310"/>
        <v>-182351668382.01056</v>
      </c>
      <c r="BC589">
        <f>$BB$8*'SIP CALCULATOR'!$E$48/100</f>
        <v>13148944.405985834</v>
      </c>
      <c r="BD589" s="110">
        <f t="shared" si="311"/>
        <v>-1519706811.0534711</v>
      </c>
      <c r="BF589" s="110">
        <f t="shared" si="308"/>
        <v>-176341413029.90286</v>
      </c>
      <c r="BG589" t="str">
        <f t="shared" si="309"/>
        <v>-</v>
      </c>
      <c r="BI589" t="str">
        <f t="shared" si="307"/>
        <v>-</v>
      </c>
      <c r="BL589">
        <f t="shared" si="286"/>
        <v>586</v>
      </c>
      <c r="BM589" s="110">
        <f t="shared" si="302"/>
        <v>48552783205.873161</v>
      </c>
      <c r="BO589">
        <f>('SIP CALCULATOR'!$D$32/12)/100</f>
        <v>5.0000000000000001E-3</v>
      </c>
      <c r="BP589">
        <f t="shared" si="303"/>
        <v>1422596547.9320838</v>
      </c>
      <c r="BQ589" s="110">
        <f t="shared" si="304"/>
        <v>49975379753.805244</v>
      </c>
    </row>
    <row r="590" spans="12:69" x14ac:dyDescent="0.3">
      <c r="L590">
        <v>708</v>
      </c>
      <c r="N590">
        <f t="shared" si="295"/>
        <v>589</v>
      </c>
      <c r="O590" s="48">
        <f t="shared" si="281"/>
        <v>2.0836796058411244E+29</v>
      </c>
      <c r="P590" s="3">
        <f>$P$589+($P$589*$M$5)</f>
        <v>2.392993292306176E+28</v>
      </c>
      <c r="Q590">
        <f t="shared" si="296"/>
        <v>1.6750953046143227E+29</v>
      </c>
      <c r="AD590" s="50">
        <f>$M$2*(((1+'Main Backend Calculation'!$M$4)^('Main Backend Calculation'!AH590)-1)/'Main Backend Calculation'!$M$4)*(1+$M$4)</f>
        <v>250799741617.24741</v>
      </c>
      <c r="AF590">
        <f>$AK$51*(((1+$M$4)^($AH$51)-1)/$AC$3)*(1+$AC$3)</f>
        <v>1.3129506036624896E+30</v>
      </c>
      <c r="AH590">
        <f t="shared" si="297"/>
        <v>589</v>
      </c>
      <c r="AI590" s="60">
        <f t="shared" si="294"/>
        <v>1.3129506036624896E+30</v>
      </c>
      <c r="AM590" s="36" t="str">
        <f>IF('SIP CALCULATOR'!$E$6&gt;'Main Backend Calculation'!AM589,AM589+1,"")</f>
        <v/>
      </c>
      <c r="AN590" t="str">
        <f t="shared" si="301"/>
        <v/>
      </c>
      <c r="AO590" s="49" t="str">
        <f t="shared" si="298"/>
        <v/>
      </c>
      <c r="AP590" s="49" t="str">
        <f t="shared" si="299"/>
        <v/>
      </c>
      <c r="AQ590" s="66" t="str">
        <f>IF(AM590="","",('SIP CALCULATOR'!$E$7/12)*100)</f>
        <v/>
      </c>
      <c r="AR590" s="62" t="str">
        <f>IF(AM590="","",ROUND(IF(((AM590-1)/12)=0,'SIP CALCULATOR'!$E$4,IF(INT(((AM590-1)/12))-((AM590-1)/12)=0,AR589+('SIP CALCULATOR'!$E$5/100)*AR589,AR589)),2))</f>
        <v/>
      </c>
      <c r="AS590" t="e">
        <f t="shared" si="300"/>
        <v>#VALUE!</v>
      </c>
      <c r="AY590">
        <f t="shared" si="305"/>
        <v>583</v>
      </c>
      <c r="AZ590">
        <f t="shared" si="306"/>
        <v>0</v>
      </c>
      <c r="BA590">
        <f t="shared" si="289"/>
        <v>583</v>
      </c>
      <c r="BB590" s="110">
        <f t="shared" si="310"/>
        <v>-183884524137.47</v>
      </c>
      <c r="BC590">
        <f>$BB$8*'SIP CALCULATOR'!$E$48/100</f>
        <v>13148944.405985834</v>
      </c>
      <c r="BD590" s="110">
        <f t="shared" si="311"/>
        <v>-1532480609.0156333</v>
      </c>
      <c r="BF590" s="110">
        <f t="shared" si="308"/>
        <v>-177873893638.91849</v>
      </c>
      <c r="BG590" t="str">
        <f t="shared" si="309"/>
        <v>-</v>
      </c>
      <c r="BI590" t="str">
        <f t="shared" si="307"/>
        <v>-</v>
      </c>
      <c r="BL590">
        <f t="shared" si="286"/>
        <v>587</v>
      </c>
      <c r="BM590" s="110">
        <f t="shared" si="302"/>
        <v>49975379753.805244</v>
      </c>
      <c r="BO590">
        <f>('SIP CALCULATOR'!$D$32/12)/100</f>
        <v>5.0000000000000001E-3</v>
      </c>
      <c r="BP590">
        <f t="shared" si="303"/>
        <v>1466777395.774184</v>
      </c>
      <c r="BQ590" s="110">
        <f t="shared" si="304"/>
        <v>51442157149.57943</v>
      </c>
    </row>
    <row r="591" spans="12:69" x14ac:dyDescent="0.3">
      <c r="L591">
        <v>720</v>
      </c>
      <c r="N591">
        <f t="shared" si="295"/>
        <v>590</v>
      </c>
      <c r="O591" s="48">
        <f t="shared" ref="O591:O654" si="312">(O590+(O590*$M$4)+P591)</f>
        <v>2.3612483017413242E+29</v>
      </c>
      <c r="P591" s="3">
        <f t="shared" ref="P591:P601" si="313">$P$589+($P$589*$M$5)</f>
        <v>2.392993292306176E+28</v>
      </c>
      <c r="Q591">
        <f t="shared" si="296"/>
        <v>1.9143946338449404E+29</v>
      </c>
      <c r="AD591" s="50">
        <f>$M$2*(((1+'Main Backend Calculation'!$M$4)^('Main Backend Calculation'!AH591)-1)/'Main Backend Calculation'!$M$4)*(1+$M$4)</f>
        <v>255406092536.35123</v>
      </c>
      <c r="AF591">
        <f t="shared" ref="AF591:AF601" si="314">$AK$51*(((1+$M$4)^($AH$51)-1)/$AC$3)*(1+$AC$3)</f>
        <v>1.3129506036624896E+30</v>
      </c>
      <c r="AH591">
        <f t="shared" si="297"/>
        <v>590</v>
      </c>
      <c r="AI591" s="60">
        <f t="shared" si="294"/>
        <v>1.3129506036624896E+30</v>
      </c>
      <c r="AM591" s="36" t="str">
        <f>IF('SIP CALCULATOR'!$E$6&gt;'Main Backend Calculation'!AM590,AM590+1,"")</f>
        <v/>
      </c>
      <c r="AN591" t="str">
        <f t="shared" si="301"/>
        <v/>
      </c>
      <c r="AO591" s="49" t="str">
        <f t="shared" si="298"/>
        <v/>
      </c>
      <c r="AP591" s="49" t="str">
        <f t="shared" si="299"/>
        <v/>
      </c>
      <c r="AQ591" s="66" t="str">
        <f>IF(AM591="","",('SIP CALCULATOR'!$E$7/12)*100)</f>
        <v/>
      </c>
      <c r="AR591" s="62" t="str">
        <f>IF(AM591="","",ROUND(IF(((AM591-1)/12)=0,'SIP CALCULATOR'!$E$4,IF(INT(((AM591-1)/12))-((AM591-1)/12)=0,AR590+('SIP CALCULATOR'!$E$5/100)*AR590,AR590)),2))</f>
        <v/>
      </c>
      <c r="AS591" t="e">
        <f t="shared" si="300"/>
        <v>#VALUE!</v>
      </c>
      <c r="AY591">
        <f t="shared" si="305"/>
        <v>584</v>
      </c>
      <c r="AZ591">
        <f t="shared" si="306"/>
        <v>0</v>
      </c>
      <c r="BA591">
        <f t="shared" si="289"/>
        <v>584</v>
      </c>
      <c r="BB591" s="110">
        <f t="shared" si="310"/>
        <v>-185430153690.8916</v>
      </c>
      <c r="BC591">
        <f>$BB$8*'SIP CALCULATOR'!$E$48/100</f>
        <v>13148944.405985834</v>
      </c>
      <c r="BD591" s="110">
        <f t="shared" si="311"/>
        <v>-1545360855.2941465</v>
      </c>
      <c r="BF591" s="110">
        <f t="shared" si="308"/>
        <v>-179419254494.21265</v>
      </c>
      <c r="BG591" t="str">
        <f t="shared" si="309"/>
        <v>-</v>
      </c>
      <c r="BI591" t="str">
        <f t="shared" si="307"/>
        <v>-</v>
      </c>
      <c r="BL591">
        <f t="shared" si="286"/>
        <v>588</v>
      </c>
      <c r="BM591" s="110">
        <f t="shared" si="302"/>
        <v>51442157149.57943</v>
      </c>
      <c r="BO591">
        <f>('SIP CALCULATOR'!$D$32/12)/100</f>
        <v>5.0000000000000001E-3</v>
      </c>
      <c r="BP591">
        <f t="shared" si="303"/>
        <v>1512399420.1976352</v>
      </c>
      <c r="BQ591" s="110">
        <f t="shared" si="304"/>
        <v>52954556569.777061</v>
      </c>
    </row>
    <row r="592" spans="12:69" x14ac:dyDescent="0.3">
      <c r="N592">
        <f t="shared" si="295"/>
        <v>591</v>
      </c>
      <c r="O592" s="48">
        <f t="shared" si="312"/>
        <v>2.6439148918521432E+29</v>
      </c>
      <c r="P592" s="3">
        <f t="shared" si="313"/>
        <v>2.392993292306176E+28</v>
      </c>
      <c r="Q592">
        <f t="shared" si="296"/>
        <v>2.1536939630755581E+29</v>
      </c>
      <c r="AD592" s="50">
        <f>$M$2*(((1+'Main Backend Calculation'!$M$4)^('Main Backend Calculation'!AH592)-1)/'Main Backend Calculation'!$M$4)*(1+$M$4)</f>
        <v>260097044817.314</v>
      </c>
      <c r="AF592">
        <f t="shared" si="314"/>
        <v>1.3129506036624896E+30</v>
      </c>
      <c r="AH592">
        <f t="shared" si="297"/>
        <v>591</v>
      </c>
      <c r="AI592" s="60">
        <f t="shared" si="294"/>
        <v>1.3129506036624896E+30</v>
      </c>
      <c r="AM592" s="36" t="str">
        <f>IF('SIP CALCULATOR'!$E$6&gt;'Main Backend Calculation'!AM591,AM591+1,"")</f>
        <v/>
      </c>
      <c r="AN592" t="str">
        <f t="shared" si="301"/>
        <v/>
      </c>
      <c r="AO592" s="49" t="str">
        <f t="shared" si="298"/>
        <v/>
      </c>
      <c r="AP592" s="49" t="str">
        <f t="shared" si="299"/>
        <v/>
      </c>
      <c r="AQ592" s="66" t="str">
        <f>IF(AM592="","",('SIP CALCULATOR'!$E$7/12)*100)</f>
        <v/>
      </c>
      <c r="AR592" s="62" t="str">
        <f>IF(AM592="","",ROUND(IF(((AM592-1)/12)=0,'SIP CALCULATOR'!$E$4,IF(INT(((AM592-1)/12))-((AM592-1)/12)=0,AR591+('SIP CALCULATOR'!$E$5/100)*AR591,AR591)),2))</f>
        <v/>
      </c>
      <c r="AS592" t="e">
        <f t="shared" si="300"/>
        <v>#VALUE!</v>
      </c>
      <c r="AY592">
        <f t="shared" si="305"/>
        <v>585</v>
      </c>
      <c r="AZ592">
        <f t="shared" si="306"/>
        <v>0</v>
      </c>
      <c r="BA592">
        <f t="shared" si="289"/>
        <v>585</v>
      </c>
      <c r="BB592" s="110">
        <f t="shared" si="310"/>
        <v>-186988663490.59174</v>
      </c>
      <c r="BC592">
        <f>$BB$8*'SIP CALCULATOR'!$E$48/100</f>
        <v>13148944.405985834</v>
      </c>
      <c r="BD592" s="110">
        <f t="shared" si="311"/>
        <v>-1558348436.9583142</v>
      </c>
      <c r="BF592" s="110">
        <f t="shared" si="308"/>
        <v>-180977602931.17096</v>
      </c>
      <c r="BG592" t="str">
        <f t="shared" si="309"/>
        <v>-</v>
      </c>
      <c r="BI592" t="str">
        <f t="shared" si="307"/>
        <v>-</v>
      </c>
      <c r="BL592">
        <f t="shared" si="286"/>
        <v>589</v>
      </c>
      <c r="BM592" s="110">
        <f t="shared" si="302"/>
        <v>52954556569.777061</v>
      </c>
      <c r="BO592">
        <f>('SIP CALCULATOR'!$D$32/12)/100</f>
        <v>5.0000000000000001E-3</v>
      </c>
      <c r="BP592">
        <f t="shared" si="303"/>
        <v>1559511690.9799347</v>
      </c>
      <c r="BQ592" s="110">
        <f t="shared" si="304"/>
        <v>54514068260.756996</v>
      </c>
    </row>
    <row r="593" spans="14:69" x14ac:dyDescent="0.3">
      <c r="N593">
        <f t="shared" si="295"/>
        <v>592</v>
      </c>
      <c r="O593" s="48">
        <f t="shared" si="312"/>
        <v>2.9317730053391409E+29</v>
      </c>
      <c r="P593" s="3">
        <f t="shared" si="313"/>
        <v>2.392993292306176E+28</v>
      </c>
      <c r="Q593">
        <f t="shared" si="296"/>
        <v>2.3929932923061758E+29</v>
      </c>
      <c r="AD593" s="50">
        <f>$M$2*(((1+'Main Backend Calculation'!$M$4)^('Main Backend Calculation'!AH593)-1)/'Main Backend Calculation'!$M$4)*(1+$M$4)</f>
        <v>264874152269.33411</v>
      </c>
      <c r="AF593">
        <f t="shared" si="314"/>
        <v>1.3129506036624896E+30</v>
      </c>
      <c r="AH593">
        <f t="shared" si="297"/>
        <v>592</v>
      </c>
      <c r="AI593" s="60">
        <f t="shared" si="294"/>
        <v>1.3129506036624896E+30</v>
      </c>
      <c r="AM593" s="36" t="str">
        <f>IF('SIP CALCULATOR'!$E$6&gt;'Main Backend Calculation'!AM592,AM592+1,"")</f>
        <v/>
      </c>
      <c r="AN593" t="str">
        <f t="shared" si="301"/>
        <v/>
      </c>
      <c r="AO593" s="49" t="str">
        <f t="shared" si="298"/>
        <v/>
      </c>
      <c r="AP593" s="49" t="str">
        <f t="shared" si="299"/>
        <v/>
      </c>
      <c r="AQ593" s="66" t="str">
        <f>IF(AM593="","",('SIP CALCULATOR'!$E$7/12)*100)</f>
        <v/>
      </c>
      <c r="AR593" s="62" t="str">
        <f>IF(AM593="","",ROUND(IF(((AM593-1)/12)=0,'SIP CALCULATOR'!$E$4,IF(INT(((AM593-1)/12))-((AM593-1)/12)=0,AR592+('SIP CALCULATOR'!$E$5/100)*AR592,AR592)),2))</f>
        <v/>
      </c>
      <c r="AS593" t="e">
        <f t="shared" si="300"/>
        <v>#VALUE!</v>
      </c>
      <c r="AY593">
        <f t="shared" si="305"/>
        <v>586</v>
      </c>
      <c r="AZ593">
        <f t="shared" si="306"/>
        <v>0</v>
      </c>
      <c r="BA593">
        <f t="shared" si="289"/>
        <v>586</v>
      </c>
      <c r="BB593" s="110">
        <f t="shared" si="310"/>
        <v>-188560160871.95602</v>
      </c>
      <c r="BC593">
        <f>$BB$8*'SIP CALCULATOR'!$E$48/100</f>
        <v>13148944.405985834</v>
      </c>
      <c r="BD593" s="110">
        <f t="shared" si="311"/>
        <v>-1571444248.4696836</v>
      </c>
      <c r="BF593" s="110">
        <f t="shared" si="308"/>
        <v>-182549047179.64066</v>
      </c>
      <c r="BG593" t="str">
        <f t="shared" si="309"/>
        <v>-</v>
      </c>
      <c r="BI593" t="str">
        <f t="shared" si="307"/>
        <v>-</v>
      </c>
      <c r="BL593">
        <f t="shared" si="286"/>
        <v>590</v>
      </c>
      <c r="BM593" s="110">
        <f t="shared" si="302"/>
        <v>54514068260.756996</v>
      </c>
      <c r="BO593">
        <f>('SIP CALCULATOR'!$D$32/12)/100</f>
        <v>5.0000000000000001E-3</v>
      </c>
      <c r="BP593">
        <f t="shared" si="303"/>
        <v>1608165013.6923313</v>
      </c>
      <c r="BQ593" s="110">
        <f t="shared" si="304"/>
        <v>56122233274.449326</v>
      </c>
    </row>
    <row r="594" spans="14:69" x14ac:dyDescent="0.3">
      <c r="N594">
        <f t="shared" si="295"/>
        <v>593</v>
      </c>
      <c r="O594" s="48">
        <f t="shared" si="312"/>
        <v>3.2249179909839149E+29</v>
      </c>
      <c r="P594" s="3">
        <f t="shared" si="313"/>
        <v>2.392993292306176E+28</v>
      </c>
      <c r="Q594">
        <f t="shared" si="296"/>
        <v>2.6322926215367935E+29</v>
      </c>
      <c r="AD594" s="50">
        <f>$M$2*(((1+'Main Backend Calculation'!$M$4)^('Main Backend Calculation'!AH594)-1)/'Main Backend Calculation'!$M$4)*(1+$M$4)</f>
        <v>269738997239.24744</v>
      </c>
      <c r="AF594">
        <f t="shared" si="314"/>
        <v>1.3129506036624896E+30</v>
      </c>
      <c r="AH594">
        <f t="shared" si="297"/>
        <v>593</v>
      </c>
      <c r="AI594" s="60">
        <f t="shared" si="294"/>
        <v>1.3129506036624896E+30</v>
      </c>
      <c r="AM594" s="36" t="str">
        <f>IF('SIP CALCULATOR'!$E$6&gt;'Main Backend Calculation'!AM593,AM593+1,"")</f>
        <v/>
      </c>
      <c r="AN594" t="str">
        <f t="shared" si="301"/>
        <v/>
      </c>
      <c r="AO594" s="49" t="str">
        <f t="shared" si="298"/>
        <v/>
      </c>
      <c r="AP594" s="49" t="str">
        <f t="shared" si="299"/>
        <v/>
      </c>
      <c r="AQ594" s="66" t="str">
        <f>IF(AM594="","",('SIP CALCULATOR'!$E$7/12)*100)</f>
        <v/>
      </c>
      <c r="AR594" s="62" t="str">
        <f>IF(AM594="","",ROUND(IF(((AM594-1)/12)=0,'SIP CALCULATOR'!$E$4,IF(INT(((AM594-1)/12))-((AM594-1)/12)=0,AR593+('SIP CALCULATOR'!$E$5/100)*AR593,AR593)),2))</f>
        <v/>
      </c>
      <c r="AS594" t="e">
        <f t="shared" si="300"/>
        <v>#VALUE!</v>
      </c>
      <c r="AY594">
        <f t="shared" si="305"/>
        <v>587</v>
      </c>
      <c r="AZ594">
        <f t="shared" si="306"/>
        <v>0</v>
      </c>
      <c r="BA594">
        <f t="shared" si="289"/>
        <v>587</v>
      </c>
      <c r="BB594" s="110">
        <f t="shared" si="310"/>
        <v>-190144754064.8317</v>
      </c>
      <c r="BC594">
        <f>$BB$8*'SIP CALCULATOR'!$E$48/100</f>
        <v>13148944.405985834</v>
      </c>
      <c r="BD594" s="110">
        <f t="shared" si="311"/>
        <v>-1584649191.7436476</v>
      </c>
      <c r="BF594" s="110">
        <f t="shared" si="308"/>
        <v>-184133696371.38431</v>
      </c>
      <c r="BG594" t="str">
        <f t="shared" si="309"/>
        <v>-</v>
      </c>
      <c r="BI594" t="str">
        <f t="shared" si="307"/>
        <v>-</v>
      </c>
      <c r="BL594">
        <f t="shared" si="286"/>
        <v>591</v>
      </c>
      <c r="BM594" s="110">
        <f t="shared" si="302"/>
        <v>56122233274.449326</v>
      </c>
      <c r="BO594">
        <f>('SIP CALCULATOR'!$D$32/12)/100</f>
        <v>5.0000000000000001E-3</v>
      </c>
      <c r="BP594">
        <f t="shared" si="303"/>
        <v>1658411993.2599773</v>
      </c>
      <c r="BQ594" s="110">
        <f t="shared" si="304"/>
        <v>57780645267.709305</v>
      </c>
    </row>
    <row r="595" spans="14:69" x14ac:dyDescent="0.3">
      <c r="N595">
        <f t="shared" si="295"/>
        <v>594</v>
      </c>
      <c r="O595" s="48">
        <f t="shared" si="312"/>
        <v>3.5234469487669877E+29</v>
      </c>
      <c r="P595" s="3">
        <f t="shared" si="313"/>
        <v>2.392993292306176E+28</v>
      </c>
      <c r="Q595">
        <f t="shared" si="296"/>
        <v>2.8715919507674112E+29</v>
      </c>
      <c r="AD595" s="50">
        <f>$M$2*(((1+'Main Backend Calculation'!$M$4)^('Main Backend Calculation'!AH595)-1)/'Main Backend Calculation'!$M$4)*(1+$M$4)</f>
        <v>274693191135.65714</v>
      </c>
      <c r="AF595">
        <f t="shared" si="314"/>
        <v>1.3129506036624896E+30</v>
      </c>
      <c r="AH595">
        <f t="shared" si="297"/>
        <v>594</v>
      </c>
      <c r="AI595" s="60">
        <f t="shared" si="294"/>
        <v>1.3129506036624896E+30</v>
      </c>
      <c r="AM595" s="36" t="str">
        <f>IF('SIP CALCULATOR'!$E$6&gt;'Main Backend Calculation'!AM594,AM594+1,"")</f>
        <v/>
      </c>
      <c r="AN595" t="str">
        <f t="shared" si="301"/>
        <v/>
      </c>
      <c r="AO595" s="49" t="str">
        <f t="shared" si="298"/>
        <v/>
      </c>
      <c r="AP595" s="49" t="str">
        <f t="shared" si="299"/>
        <v/>
      </c>
      <c r="AQ595" s="66" t="str">
        <f>IF(AM595="","",('SIP CALCULATOR'!$E$7/12)*100)</f>
        <v/>
      </c>
      <c r="AR595" s="62" t="str">
        <f>IF(AM595="","",ROUND(IF(((AM595-1)/12)=0,'SIP CALCULATOR'!$E$4,IF(INT(((AM595-1)/12))-((AM595-1)/12)=0,AR594+('SIP CALCULATOR'!$E$5/100)*AR594,AR594)),2))</f>
        <v/>
      </c>
      <c r="AS595" t="e">
        <f t="shared" si="300"/>
        <v>#VALUE!</v>
      </c>
      <c r="AY595">
        <f t="shared" si="305"/>
        <v>588</v>
      </c>
      <c r="AZ595">
        <f t="shared" si="306"/>
        <v>0</v>
      </c>
      <c r="BA595">
        <f t="shared" si="289"/>
        <v>588</v>
      </c>
      <c r="BB595" s="110">
        <f t="shared" si="310"/>
        <v>-191742552200.98132</v>
      </c>
      <c r="BC595">
        <f>$BB$8*'SIP CALCULATOR'!$E$48/100</f>
        <v>13148944.405985834</v>
      </c>
      <c r="BD595" s="110">
        <f t="shared" si="311"/>
        <v>-1597964176.211561</v>
      </c>
      <c r="BF595" s="110">
        <f t="shared" si="308"/>
        <v>-185731660547.59586</v>
      </c>
      <c r="BG595" t="str">
        <f t="shared" si="309"/>
        <v>-</v>
      </c>
      <c r="BI595" t="str">
        <f t="shared" si="307"/>
        <v>-</v>
      </c>
      <c r="BL595">
        <f t="shared" si="286"/>
        <v>592</v>
      </c>
      <c r="BM595" s="110">
        <f t="shared" si="302"/>
        <v>57780645267.709305</v>
      </c>
      <c r="BO595">
        <f>('SIP CALCULATOR'!$D$32/12)/100</f>
        <v>5.0000000000000001E-3</v>
      </c>
      <c r="BP595">
        <f t="shared" si="303"/>
        <v>1710307099.9241953</v>
      </c>
      <c r="BQ595" s="110">
        <f t="shared" si="304"/>
        <v>59490952367.633499</v>
      </c>
    </row>
    <row r="596" spans="14:69" x14ac:dyDescent="0.3">
      <c r="N596">
        <f t="shared" si="295"/>
        <v>595</v>
      </c>
      <c r="O596" s="48">
        <f t="shared" si="312"/>
        <v>3.8274587620307509E+29</v>
      </c>
      <c r="P596" s="3">
        <f t="shared" si="313"/>
        <v>2.392993292306176E+28</v>
      </c>
      <c r="Q596">
        <f t="shared" si="296"/>
        <v>3.1108912799980288E+29</v>
      </c>
      <c r="AD596" s="50">
        <f>$M$2*(((1+'Main Backend Calculation'!$M$4)^('Main Backend Calculation'!AH596)-1)/'Main Backend Calculation'!$M$4)*(1+$M$4)</f>
        <v>279738374962.68884</v>
      </c>
      <c r="AF596">
        <f t="shared" si="314"/>
        <v>1.3129506036624896E+30</v>
      </c>
      <c r="AH596">
        <f t="shared" si="297"/>
        <v>595</v>
      </c>
      <c r="AI596" s="60">
        <f t="shared" si="294"/>
        <v>1.3129506036624896E+30</v>
      </c>
      <c r="AM596" s="36" t="str">
        <f>IF('SIP CALCULATOR'!$E$6&gt;'Main Backend Calculation'!AM595,AM595+1,"")</f>
        <v/>
      </c>
      <c r="AN596" t="str">
        <f t="shared" si="301"/>
        <v/>
      </c>
      <c r="AO596" s="49" t="str">
        <f t="shared" si="298"/>
        <v/>
      </c>
      <c r="AP596" s="49" t="str">
        <f t="shared" si="299"/>
        <v/>
      </c>
      <c r="AQ596" s="66" t="str">
        <f>IF(AM596="","",('SIP CALCULATOR'!$E$7/12)*100)</f>
        <v/>
      </c>
      <c r="AR596" s="62" t="str">
        <f>IF(AM596="","",ROUND(IF(((AM596-1)/12)=0,'SIP CALCULATOR'!$E$4,IF(INT(((AM596-1)/12))-((AM596-1)/12)=0,AR595+('SIP CALCULATOR'!$E$5/100)*AR595,AR595)),2))</f>
        <v/>
      </c>
      <c r="AS596" t="e">
        <f t="shared" si="300"/>
        <v>#VALUE!</v>
      </c>
      <c r="AY596">
        <f t="shared" si="305"/>
        <v>589</v>
      </c>
      <c r="AZ596">
        <f t="shared" si="306"/>
        <v>0</v>
      </c>
      <c r="BA596">
        <f t="shared" si="289"/>
        <v>589</v>
      </c>
      <c r="BB596" s="110">
        <f t="shared" si="310"/>
        <v>-193353665321.59885</v>
      </c>
      <c r="BC596">
        <f>$BB$8*'SIP CALCULATOR'!$E$48/100</f>
        <v>13148944.405985834</v>
      </c>
      <c r="BD596" s="110">
        <f t="shared" si="311"/>
        <v>-1611390118.8833737</v>
      </c>
      <c r="BF596" s="110">
        <f t="shared" si="308"/>
        <v>-187343050666.47922</v>
      </c>
      <c r="BG596" t="str">
        <f t="shared" si="309"/>
        <v>-</v>
      </c>
      <c r="BI596" t="str">
        <f t="shared" si="307"/>
        <v>-</v>
      </c>
      <c r="BL596">
        <f t="shared" si="286"/>
        <v>593</v>
      </c>
      <c r="BM596" s="110">
        <f t="shared" si="302"/>
        <v>59490952367.633499</v>
      </c>
      <c r="BO596">
        <f>('SIP CALCULATOR'!$D$32/12)/100</f>
        <v>5.0000000000000001E-3</v>
      </c>
      <c r="BP596">
        <f t="shared" si="303"/>
        <v>1763906737.7003334</v>
      </c>
      <c r="BQ596" s="110">
        <f t="shared" si="304"/>
        <v>61254859105.333832</v>
      </c>
    </row>
    <row r="597" spans="14:69" x14ac:dyDescent="0.3">
      <c r="N597">
        <f t="shared" si="295"/>
        <v>596</v>
      </c>
      <c r="O597" s="48">
        <f t="shared" si="312"/>
        <v>4.1370541302331244E+29</v>
      </c>
      <c r="P597" s="3">
        <f t="shared" si="313"/>
        <v>2.392993292306176E+28</v>
      </c>
      <c r="Q597">
        <f t="shared" si="296"/>
        <v>3.3501906092286462E+29</v>
      </c>
      <c r="AD597" s="50">
        <f>$M$2*(((1+'Main Backend Calculation'!$M$4)^('Main Backend Calculation'!AH597)-1)/'Main Backend Calculation'!$M$4)*(1+$M$4)</f>
        <v>284876219863.54913</v>
      </c>
      <c r="AF597">
        <f t="shared" si="314"/>
        <v>1.3129506036624896E+30</v>
      </c>
      <c r="AH597">
        <f t="shared" si="297"/>
        <v>596</v>
      </c>
      <c r="AI597" s="60">
        <f t="shared" si="294"/>
        <v>1.3129506036624896E+30</v>
      </c>
      <c r="AM597" s="36" t="str">
        <f>IF('SIP CALCULATOR'!$E$6&gt;'Main Backend Calculation'!AM596,AM596+1,"")</f>
        <v/>
      </c>
      <c r="AN597" t="str">
        <f t="shared" si="301"/>
        <v/>
      </c>
      <c r="AO597" s="49" t="str">
        <f t="shared" si="298"/>
        <v/>
      </c>
      <c r="AP597" s="49" t="str">
        <f t="shared" si="299"/>
        <v/>
      </c>
      <c r="AQ597" s="66" t="str">
        <f>IF(AM597="","",('SIP CALCULATOR'!$E$7/12)*100)</f>
        <v/>
      </c>
      <c r="AR597" s="62" t="str">
        <f>IF(AM597="","",ROUND(IF(((AM597-1)/12)=0,'SIP CALCULATOR'!$E$4,IF(INT(((AM597-1)/12))-((AM597-1)/12)=0,AR596+('SIP CALCULATOR'!$E$5/100)*AR596,AR596)),2))</f>
        <v/>
      </c>
      <c r="AS597" t="e">
        <f t="shared" si="300"/>
        <v>#VALUE!</v>
      </c>
      <c r="AY597">
        <f t="shared" si="305"/>
        <v>590</v>
      </c>
      <c r="AZ597">
        <f t="shared" si="306"/>
        <v>0</v>
      </c>
      <c r="BA597">
        <f t="shared" si="289"/>
        <v>590</v>
      </c>
      <c r="BB597" s="110">
        <f t="shared" si="310"/>
        <v>-194978204384.88818</v>
      </c>
      <c r="BC597">
        <f>$BB$8*'SIP CALCULATOR'!$E$48/100</f>
        <v>13148944.405985834</v>
      </c>
      <c r="BD597" s="110">
        <f t="shared" si="311"/>
        <v>-1624927944.4107847</v>
      </c>
      <c r="BF597" s="110">
        <f t="shared" si="308"/>
        <v>-188967978610.89001</v>
      </c>
      <c r="BG597" t="str">
        <f t="shared" si="309"/>
        <v>-</v>
      </c>
      <c r="BI597" t="str">
        <f t="shared" si="307"/>
        <v>-</v>
      </c>
      <c r="BL597">
        <f t="shared" si="286"/>
        <v>594</v>
      </c>
      <c r="BM597" s="110">
        <f t="shared" si="302"/>
        <v>61254859105.333832</v>
      </c>
      <c r="BO597">
        <f>('SIP CALCULATOR'!$D$32/12)/100</f>
        <v>5.0000000000000001E-3</v>
      </c>
      <c r="BP597">
        <f t="shared" si="303"/>
        <v>1819269315.4284146</v>
      </c>
      <c r="BQ597" s="110">
        <f t="shared" si="304"/>
        <v>63074128420.762245</v>
      </c>
    </row>
    <row r="598" spans="14:69" x14ac:dyDescent="0.3">
      <c r="N598">
        <f t="shared" si="295"/>
        <v>597</v>
      </c>
      <c r="O598" s="48">
        <f t="shared" si="312"/>
        <v>4.4523356023027755E+29</v>
      </c>
      <c r="P598" s="3">
        <f t="shared" si="313"/>
        <v>2.392993292306176E+28</v>
      </c>
      <c r="Q598">
        <f t="shared" si="296"/>
        <v>3.5894899384592639E+29</v>
      </c>
      <c r="AD598" s="50">
        <f>$M$2*(((1+'Main Backend Calculation'!$M$4)^('Main Backend Calculation'!AH598)-1)/'Main Backend Calculation'!$M$4)*(1+$M$4)</f>
        <v>290108427674.06757</v>
      </c>
      <c r="AF598">
        <f t="shared" si="314"/>
        <v>1.3129506036624896E+30</v>
      </c>
      <c r="AH598">
        <f t="shared" si="297"/>
        <v>597</v>
      </c>
      <c r="AI598" s="60">
        <f t="shared" si="294"/>
        <v>1.3129506036624896E+30</v>
      </c>
      <c r="AM598" s="36" t="str">
        <f>IF('SIP CALCULATOR'!$E$6&gt;'Main Backend Calculation'!AM597,AM597+1,"")</f>
        <v/>
      </c>
      <c r="AN598" t="str">
        <f t="shared" si="301"/>
        <v/>
      </c>
      <c r="AO598" s="49" t="str">
        <f t="shared" si="298"/>
        <v/>
      </c>
      <c r="AP598" s="49" t="str">
        <f t="shared" si="299"/>
        <v/>
      </c>
      <c r="AQ598" s="66" t="str">
        <f>IF(AM598="","",('SIP CALCULATOR'!$E$7/12)*100)</f>
        <v/>
      </c>
      <c r="AR598" s="62" t="str">
        <f>IF(AM598="","",ROUND(IF(((AM598-1)/12)=0,'SIP CALCULATOR'!$E$4,IF(INT(((AM598-1)/12))-((AM598-1)/12)=0,AR597+('SIP CALCULATOR'!$E$5/100)*AR597,AR597)),2))</f>
        <v/>
      </c>
      <c r="AS598" t="e">
        <f t="shared" si="300"/>
        <v>#VALUE!</v>
      </c>
      <c r="AY598">
        <f t="shared" si="305"/>
        <v>591</v>
      </c>
      <c r="AZ598">
        <f t="shared" si="306"/>
        <v>0</v>
      </c>
      <c r="BA598">
        <f t="shared" si="289"/>
        <v>591</v>
      </c>
      <c r="BB598" s="110">
        <f t="shared" si="310"/>
        <v>-196616281273.70496</v>
      </c>
      <c r="BC598">
        <f>$BB$8*'SIP CALCULATOR'!$E$48/100</f>
        <v>13148944.405985834</v>
      </c>
      <c r="BD598" s="110">
        <f t="shared" si="311"/>
        <v>-1638578585.1509244</v>
      </c>
      <c r="BF598" s="110">
        <f t="shared" si="308"/>
        <v>-190606557196.04092</v>
      </c>
      <c r="BG598" t="str">
        <f t="shared" si="309"/>
        <v>-</v>
      </c>
      <c r="BI598" t="str">
        <f t="shared" si="307"/>
        <v>-</v>
      </c>
      <c r="BL598">
        <f t="shared" si="286"/>
        <v>595</v>
      </c>
      <c r="BM598" s="110">
        <f t="shared" si="302"/>
        <v>63074128420.762245</v>
      </c>
      <c r="BO598">
        <f>('SIP CALCULATOR'!$D$32/12)/100</f>
        <v>5.0000000000000001E-3</v>
      </c>
      <c r="BP598">
        <f t="shared" si="303"/>
        <v>1876455320.5176766</v>
      </c>
      <c r="BQ598" s="110">
        <f t="shared" si="304"/>
        <v>64950583741.279922</v>
      </c>
    </row>
    <row r="599" spans="14:69" x14ac:dyDescent="0.3">
      <c r="N599">
        <f t="shared" si="295"/>
        <v>598</v>
      </c>
      <c r="O599" s="48">
        <f t="shared" si="312"/>
        <v>4.7734076106069489E+29</v>
      </c>
      <c r="P599" s="3">
        <f t="shared" si="313"/>
        <v>2.392993292306176E+28</v>
      </c>
      <c r="Q599">
        <f t="shared" si="296"/>
        <v>3.8287892676898815E+29</v>
      </c>
      <c r="AD599" s="50">
        <f>$M$2*(((1+'Main Backend Calculation'!$M$4)^('Main Backend Calculation'!AH599)-1)/'Main Backend Calculation'!$M$4)*(1+$M$4)</f>
        <v>295436731486.40454</v>
      </c>
      <c r="AF599">
        <f t="shared" si="314"/>
        <v>1.3129506036624896E+30</v>
      </c>
      <c r="AH599">
        <f t="shared" si="297"/>
        <v>598</v>
      </c>
      <c r="AI599" s="60">
        <f t="shared" si="294"/>
        <v>1.3129506036624896E+30</v>
      </c>
      <c r="AM599" s="36" t="str">
        <f>IF('SIP CALCULATOR'!$E$6&gt;'Main Backend Calculation'!AM598,AM598+1,"")</f>
        <v/>
      </c>
      <c r="AN599" t="str">
        <f t="shared" si="301"/>
        <v/>
      </c>
      <c r="AO599" s="49" t="str">
        <f t="shared" si="298"/>
        <v/>
      </c>
      <c r="AP599" s="49" t="str">
        <f t="shared" si="299"/>
        <v/>
      </c>
      <c r="AQ599" s="66" t="str">
        <f>IF(AM599="","",('SIP CALCULATOR'!$E$7/12)*100)</f>
        <v/>
      </c>
      <c r="AR599" s="62" t="str">
        <f>IF(AM599="","",ROUND(IF(((AM599-1)/12)=0,'SIP CALCULATOR'!$E$4,IF(INT(((AM599-1)/12))-((AM599-1)/12)=0,AR598+('SIP CALCULATOR'!$E$5/100)*AR598,AR598)),2))</f>
        <v/>
      </c>
      <c r="AS599" t="e">
        <f t="shared" si="300"/>
        <v>#VALUE!</v>
      </c>
      <c r="AY599">
        <f t="shared" si="305"/>
        <v>592</v>
      </c>
      <c r="AZ599">
        <f t="shared" si="306"/>
        <v>0</v>
      </c>
      <c r="BA599">
        <f t="shared" si="289"/>
        <v>592</v>
      </c>
      <c r="BB599" s="110">
        <f t="shared" si="310"/>
        <v>-198268008803.26184</v>
      </c>
      <c r="BC599">
        <f>$BB$8*'SIP CALCULATOR'!$E$48/100</f>
        <v>13148944.405985834</v>
      </c>
      <c r="BD599" s="110">
        <f t="shared" si="311"/>
        <v>-1652342981.2305651</v>
      </c>
      <c r="BF599" s="110">
        <f t="shared" si="308"/>
        <v>-192258900177.27148</v>
      </c>
      <c r="BG599" t="str">
        <f t="shared" si="309"/>
        <v>-</v>
      </c>
      <c r="BI599" t="str">
        <f t="shared" si="307"/>
        <v>-</v>
      </c>
      <c r="BL599">
        <f t="shared" si="286"/>
        <v>596</v>
      </c>
      <c r="BM599" s="110">
        <f t="shared" si="302"/>
        <v>64950583741.279922</v>
      </c>
      <c r="BO599">
        <f>('SIP CALCULATOR'!$D$32/12)/100</f>
        <v>5.0000000000000001E-3</v>
      </c>
      <c r="BP599">
        <f t="shared" si="303"/>
        <v>1935527395.4901416</v>
      </c>
      <c r="BQ599" s="110">
        <f t="shared" si="304"/>
        <v>66886111136.770065</v>
      </c>
    </row>
    <row r="600" spans="14:69" x14ac:dyDescent="0.3">
      <c r="N600">
        <f t="shared" si="295"/>
        <v>599</v>
      </c>
      <c r="O600" s="48">
        <f t="shared" si="312"/>
        <v>5.100376505543159E+29</v>
      </c>
      <c r="P600" s="3">
        <f t="shared" si="313"/>
        <v>2.392993292306176E+28</v>
      </c>
      <c r="Q600">
        <f t="shared" si="296"/>
        <v>4.0680885969204992E+29</v>
      </c>
      <c r="AD600" s="50">
        <f>$M$2*(((1+'Main Backend Calculation'!$M$4)^('Main Backend Calculation'!AH600)-1)/'Main Backend Calculation'!$M$4)*(1+$M$4)</f>
        <v>300862896223.11292</v>
      </c>
      <c r="AF600">
        <f t="shared" si="314"/>
        <v>1.3129506036624896E+30</v>
      </c>
      <c r="AH600">
        <f t="shared" si="297"/>
        <v>599</v>
      </c>
      <c r="AI600" s="60">
        <f t="shared" si="294"/>
        <v>1.3129506036624896E+30</v>
      </c>
      <c r="AM600" s="36" t="str">
        <f>IF('SIP CALCULATOR'!$E$6&gt;'Main Backend Calculation'!AM599,AM599+1,"")</f>
        <v/>
      </c>
      <c r="AN600" t="str">
        <f t="shared" si="301"/>
        <v/>
      </c>
      <c r="AO600" s="49" t="str">
        <f t="shared" si="298"/>
        <v/>
      </c>
      <c r="AP600" s="49" t="str">
        <f t="shared" si="299"/>
        <v/>
      </c>
      <c r="AQ600" s="66" t="str">
        <f>IF(AM600="","",('SIP CALCULATOR'!$E$7/12)*100)</f>
        <v/>
      </c>
      <c r="AR600" s="62" t="str">
        <f>IF(AM600="","",ROUND(IF(((AM600-1)/12)=0,'SIP CALCULATOR'!$E$4,IF(INT(((AM600-1)/12))-((AM600-1)/12)=0,AR599+('SIP CALCULATOR'!$E$5/100)*AR599,AR599)),2))</f>
        <v/>
      </c>
      <c r="AS600" t="e">
        <f t="shared" si="300"/>
        <v>#VALUE!</v>
      </c>
      <c r="AY600">
        <f t="shared" si="305"/>
        <v>593</v>
      </c>
      <c r="AZ600">
        <f t="shared" si="306"/>
        <v>0</v>
      </c>
      <c r="BA600">
        <f t="shared" si="289"/>
        <v>593</v>
      </c>
      <c r="BB600" s="110">
        <f t="shared" si="310"/>
        <v>-199933500728.89838</v>
      </c>
      <c r="BC600">
        <f>$BB$8*'SIP CALCULATOR'!$E$48/100</f>
        <v>13148944.405985834</v>
      </c>
      <c r="BD600" s="110">
        <f t="shared" si="311"/>
        <v>-1666222080.6108696</v>
      </c>
      <c r="BF600" s="110">
        <f t="shared" si="308"/>
        <v>-193925122257.88235</v>
      </c>
      <c r="BG600" t="str">
        <f t="shared" si="309"/>
        <v>-</v>
      </c>
      <c r="BI600" t="str">
        <f t="shared" si="307"/>
        <v>-</v>
      </c>
      <c r="BL600">
        <f t="shared" si="286"/>
        <v>597</v>
      </c>
      <c r="BM600" s="110">
        <f t="shared" si="302"/>
        <v>66886111136.770065</v>
      </c>
      <c r="BO600">
        <f>('SIP CALCULATOR'!$D$32/12)/100</f>
        <v>5.0000000000000001E-3</v>
      </c>
      <c r="BP600">
        <f t="shared" si="303"/>
        <v>1996550417.4325867</v>
      </c>
      <c r="BQ600" s="110">
        <f t="shared" si="304"/>
        <v>68882661554.202652</v>
      </c>
    </row>
    <row r="601" spans="14:69" x14ac:dyDescent="0.3">
      <c r="N601">
        <f t="shared" si="295"/>
        <v>600</v>
      </c>
      <c r="O601" s="48">
        <f t="shared" si="312"/>
        <v>5.4333505907661989E+29</v>
      </c>
      <c r="P601" s="3">
        <f t="shared" si="313"/>
        <v>2.392993292306176E+28</v>
      </c>
      <c r="Q601">
        <f t="shared" si="296"/>
        <v>4.3073879261511169E+29</v>
      </c>
      <c r="AD601" s="50">
        <f>$M$2*(((1+'Main Backend Calculation'!$M$4)^('Main Backend Calculation'!AH601)-1)/'Main Backend Calculation'!$M$4)*(1+$M$4)</f>
        <v>306388719221.74243</v>
      </c>
      <c r="AF601">
        <f t="shared" si="314"/>
        <v>1.3129506036624896E+30</v>
      </c>
      <c r="AH601">
        <f t="shared" si="297"/>
        <v>600</v>
      </c>
      <c r="AI601" s="60">
        <f t="shared" si="294"/>
        <v>1.3129506036624896E+30</v>
      </c>
      <c r="AM601" s="36" t="str">
        <f>IF('SIP CALCULATOR'!$E$6&gt;'Main Backend Calculation'!AM600,AM600+1,"")</f>
        <v/>
      </c>
      <c r="AN601" t="str">
        <f t="shared" si="301"/>
        <v/>
      </c>
      <c r="AO601" s="49" t="str">
        <f t="shared" si="298"/>
        <v/>
      </c>
      <c r="AP601" s="49" t="str">
        <f t="shared" si="299"/>
        <v/>
      </c>
      <c r="AQ601" s="66" t="str">
        <f>IF(AM601="","",('SIP CALCULATOR'!$E$7/12)*100)</f>
        <v/>
      </c>
      <c r="AR601" s="62" t="str">
        <f>IF(AM601="","",ROUND(IF(((AM601-1)/12)=0,'SIP CALCULATOR'!$E$4,IF(INT(((AM601-1)/12))-((AM601-1)/12)=0,AR600+('SIP CALCULATOR'!$E$5/100)*AR600,AR600)),2))</f>
        <v/>
      </c>
      <c r="AS601" t="e">
        <f t="shared" si="300"/>
        <v>#VALUE!</v>
      </c>
      <c r="AY601">
        <f t="shared" si="305"/>
        <v>594</v>
      </c>
      <c r="AZ601">
        <f t="shared" si="306"/>
        <v>0</v>
      </c>
      <c r="BA601">
        <f t="shared" si="289"/>
        <v>594</v>
      </c>
      <c r="BB601" s="110">
        <f t="shared" si="310"/>
        <v>-201612871753.91522</v>
      </c>
      <c r="BC601">
        <f>$BB$8*'SIP CALCULATOR'!$E$48/100</f>
        <v>13148944.405985834</v>
      </c>
      <c r="BD601" s="110">
        <f t="shared" si="311"/>
        <v>-1680216839.1526766</v>
      </c>
      <c r="BF601" s="110">
        <f t="shared" si="308"/>
        <v>-195605339097.03503</v>
      </c>
      <c r="BG601" t="str">
        <f t="shared" si="309"/>
        <v>-</v>
      </c>
      <c r="BI601" t="str">
        <f t="shared" si="307"/>
        <v>-</v>
      </c>
      <c r="BL601">
        <f t="shared" si="286"/>
        <v>598</v>
      </c>
      <c r="BM601" s="110">
        <f t="shared" si="302"/>
        <v>68882661554.202652</v>
      </c>
      <c r="BO601">
        <f>('SIP CALCULATOR'!$D$32/12)/100</f>
        <v>5.0000000000000001E-3</v>
      </c>
      <c r="BP601">
        <f t="shared" si="303"/>
        <v>2059591580.4706593</v>
      </c>
      <c r="BQ601" s="110">
        <f t="shared" si="304"/>
        <v>70942253134.673309</v>
      </c>
    </row>
    <row r="602" spans="14:69" x14ac:dyDescent="0.3">
      <c r="N602">
        <f t="shared" si="295"/>
        <v>601</v>
      </c>
      <c r="O602" s="48">
        <f t="shared" si="312"/>
        <v>6.2510388175233742E+29</v>
      </c>
      <c r="P602" s="3">
        <f>$P$601+($P$601*$M$5)</f>
        <v>7.1789798769185279E+28</v>
      </c>
      <c r="Q602">
        <f t="shared" si="296"/>
        <v>5.02528591384297E+29</v>
      </c>
      <c r="AD602" s="50">
        <f>$M$2*(((1+'Main Backend Calculation'!$M$4)^('Main Backend Calculation'!AH602)-1)/'Main Backend Calculation'!$M$4)*(1+$M$4)</f>
        <v>312016030830.18158</v>
      </c>
      <c r="AF602">
        <f>$AK$52*(((1+$M$4)^($AH$52)-1)/$AC$3)*(1+$AC$3)</f>
        <v>4.0599325935901599E+30</v>
      </c>
      <c r="AH602">
        <f t="shared" si="297"/>
        <v>601</v>
      </c>
      <c r="AI602" s="60">
        <f t="shared" si="294"/>
        <v>4.0599325935901599E+30</v>
      </c>
      <c r="AM602" s="36" t="str">
        <f>IF('SIP CALCULATOR'!$E$6&gt;'Main Backend Calculation'!AM601,AM601+1,"")</f>
        <v/>
      </c>
      <c r="AN602" t="str">
        <f t="shared" si="301"/>
        <v/>
      </c>
      <c r="AO602" s="49" t="str">
        <f t="shared" si="298"/>
        <v/>
      </c>
      <c r="AP602" s="49" t="str">
        <f t="shared" si="299"/>
        <v/>
      </c>
      <c r="AQ602" s="66" t="str">
        <f>IF(AM602="","",('SIP CALCULATOR'!$E$7/12)*100)</f>
        <v/>
      </c>
      <c r="AR602" s="62" t="str">
        <f>IF(AM602="","",ROUND(IF(((AM602-1)/12)=0,'SIP CALCULATOR'!$E$4,IF(INT(((AM602-1)/12))-((AM602-1)/12)=0,AR601+('SIP CALCULATOR'!$E$5/100)*AR601,AR601)),2))</f>
        <v/>
      </c>
      <c r="AS602" t="e">
        <f t="shared" si="300"/>
        <v>#VALUE!</v>
      </c>
      <c r="AY602">
        <f t="shared" si="305"/>
        <v>595</v>
      </c>
      <c r="AZ602">
        <f t="shared" si="306"/>
        <v>0</v>
      </c>
      <c r="BA602">
        <f t="shared" si="289"/>
        <v>595</v>
      </c>
      <c r="BB602" s="110">
        <f t="shared" si="310"/>
        <v>-203306237537.47388</v>
      </c>
      <c r="BC602">
        <f>$BB$8*'SIP CALCULATOR'!$E$48/100</f>
        <v>13148944.405985834</v>
      </c>
      <c r="BD602" s="110">
        <f t="shared" si="311"/>
        <v>-1694328220.682332</v>
      </c>
      <c r="BF602" s="110">
        <f t="shared" si="308"/>
        <v>-197299667317.71738</v>
      </c>
      <c r="BG602" t="str">
        <f t="shared" si="309"/>
        <v>-</v>
      </c>
      <c r="BI602" t="str">
        <f t="shared" si="307"/>
        <v>-</v>
      </c>
      <c r="BL602">
        <f t="shared" si="286"/>
        <v>599</v>
      </c>
      <c r="BM602" s="110">
        <f t="shared" si="302"/>
        <v>70942253134.673309</v>
      </c>
      <c r="BO602">
        <f>('SIP CALCULATOR'!$D$32/12)/100</f>
        <v>5.0000000000000001E-3</v>
      </c>
      <c r="BP602">
        <f t="shared" si="303"/>
        <v>2124720481.3834655</v>
      </c>
      <c r="BQ602" s="110">
        <f t="shared" si="304"/>
        <v>73066973616.056778</v>
      </c>
    </row>
    <row r="603" spans="14:69" x14ac:dyDescent="0.3">
      <c r="N603">
        <f t="shared" si="295"/>
        <v>602</v>
      </c>
      <c r="O603" s="48">
        <f t="shared" si="312"/>
        <v>7.0837449052239739E+29</v>
      </c>
      <c r="P603" s="3">
        <f t="shared" ref="P603:P613" si="315">$P$601+($P$601*$M$5)</f>
        <v>7.1789798769185279E+28</v>
      </c>
      <c r="Q603">
        <f t="shared" si="296"/>
        <v>5.743183901534823E+29</v>
      </c>
      <c r="AD603" s="50">
        <f>$M$2*(((1+'Main Backend Calculation'!$M$4)^('Main Backend Calculation'!AH603)-1)/'Main Backend Calculation'!$M$4)*(1+$M$4)</f>
        <v>317746695012.93396</v>
      </c>
      <c r="AF603">
        <f t="shared" ref="AF603:AF613" si="316">$AK$52*(((1+$M$4)^($AH$52)-1)/$AC$3)*(1+$AC$3)</f>
        <v>4.0599325935901599E+30</v>
      </c>
      <c r="AH603">
        <f t="shared" si="297"/>
        <v>602</v>
      </c>
      <c r="AI603" s="60">
        <f t="shared" si="294"/>
        <v>4.0599325935901599E+30</v>
      </c>
      <c r="AM603" s="36" t="str">
        <f>IF('SIP CALCULATOR'!$E$6&gt;'Main Backend Calculation'!AM602,AM602+1,"")</f>
        <v/>
      </c>
      <c r="AN603" t="str">
        <f t="shared" si="301"/>
        <v/>
      </c>
      <c r="AO603" s="49" t="str">
        <f t="shared" si="298"/>
        <v/>
      </c>
      <c r="AP603" s="49" t="str">
        <f t="shared" si="299"/>
        <v/>
      </c>
      <c r="AQ603" s="66" t="str">
        <f>IF(AM603="","",('SIP CALCULATOR'!$E$7/12)*100)</f>
        <v/>
      </c>
      <c r="AR603" s="62" t="str">
        <f>IF(AM603="","",ROUND(IF(((AM603-1)/12)=0,'SIP CALCULATOR'!$E$4,IF(INT(((AM603-1)/12))-((AM603-1)/12)=0,AR602+('SIP CALCULATOR'!$E$5/100)*AR602,AR602)),2))</f>
        <v/>
      </c>
      <c r="AS603" t="e">
        <f t="shared" si="300"/>
        <v>#VALUE!</v>
      </c>
      <c r="AY603">
        <f t="shared" si="305"/>
        <v>596</v>
      </c>
      <c r="AZ603">
        <f t="shared" si="306"/>
        <v>0</v>
      </c>
      <c r="BA603">
        <f t="shared" si="289"/>
        <v>596</v>
      </c>
      <c r="BB603" s="110">
        <f t="shared" si="310"/>
        <v>-205013714702.56219</v>
      </c>
      <c r="BC603">
        <f>$BB$8*'SIP CALCULATOR'!$E$48/100</f>
        <v>13148944.405985834</v>
      </c>
      <c r="BD603" s="110">
        <f t="shared" si="311"/>
        <v>-1708557197.0580683</v>
      </c>
      <c r="BF603" s="110">
        <f t="shared" si="308"/>
        <v>-199008224514.77545</v>
      </c>
      <c r="BG603" t="str">
        <f t="shared" si="309"/>
        <v>-</v>
      </c>
      <c r="BI603" t="str">
        <f t="shared" si="307"/>
        <v>-</v>
      </c>
      <c r="BL603">
        <f t="shared" si="286"/>
        <v>600</v>
      </c>
      <c r="BM603" s="110">
        <f t="shared" si="302"/>
        <v>73066973616.056778</v>
      </c>
      <c r="BO603">
        <f>('SIP CALCULATOR'!$D$32/12)/100</f>
        <v>5.0000000000000001E-3</v>
      </c>
      <c r="BP603">
        <f t="shared" si="303"/>
        <v>2192009208.4817033</v>
      </c>
      <c r="BQ603" s="110">
        <f t="shared" si="304"/>
        <v>75258982824.538483</v>
      </c>
    </row>
    <row r="604" spans="14:69" x14ac:dyDescent="0.3">
      <c r="N604">
        <f t="shared" si="295"/>
        <v>603</v>
      </c>
      <c r="O604" s="48">
        <f t="shared" si="312"/>
        <v>7.9317446755564314E+29</v>
      </c>
      <c r="P604" s="3">
        <f t="shared" si="315"/>
        <v>7.1789798769185279E+28</v>
      </c>
      <c r="Q604">
        <f t="shared" si="296"/>
        <v>6.4610818892266761E+29</v>
      </c>
      <c r="AD604" s="50">
        <f>$M$2*(((1+'Main Backend Calculation'!$M$4)^('Main Backend Calculation'!AH604)-1)/'Main Backend Calculation'!$M$4)*(1+$M$4)</f>
        <v>323582609968.52826</v>
      </c>
      <c r="AF604">
        <f t="shared" si="316"/>
        <v>4.0599325935901599E+30</v>
      </c>
      <c r="AH604">
        <f t="shared" si="297"/>
        <v>603</v>
      </c>
      <c r="AI604" s="60">
        <f t="shared" si="294"/>
        <v>4.0599325935901599E+30</v>
      </c>
      <c r="AM604" s="36" t="str">
        <f>IF('SIP CALCULATOR'!$E$6&gt;'Main Backend Calculation'!AM603,AM603+1,"")</f>
        <v/>
      </c>
      <c r="AN604" t="str">
        <f t="shared" si="301"/>
        <v/>
      </c>
      <c r="AO604" s="49" t="str">
        <f t="shared" si="298"/>
        <v/>
      </c>
      <c r="AP604" s="49" t="str">
        <f t="shared" si="299"/>
        <v/>
      </c>
      <c r="AQ604" s="66" t="str">
        <f>IF(AM604="","",('SIP CALCULATOR'!$E$7/12)*100)</f>
        <v/>
      </c>
      <c r="AR604" s="62" t="str">
        <f>IF(AM604="","",ROUND(IF(((AM604-1)/12)=0,'SIP CALCULATOR'!$E$4,IF(INT(((AM604-1)/12))-((AM604-1)/12)=0,AR603+('SIP CALCULATOR'!$E$5/100)*AR603,AR603)),2))</f>
        <v/>
      </c>
      <c r="AS604" t="e">
        <f t="shared" si="300"/>
        <v>#VALUE!</v>
      </c>
      <c r="AY604">
        <f t="shared" si="305"/>
        <v>597</v>
      </c>
      <c r="AZ604">
        <f t="shared" si="306"/>
        <v>0</v>
      </c>
      <c r="BA604">
        <f t="shared" si="289"/>
        <v>597</v>
      </c>
      <c r="BB604" s="110">
        <f t="shared" si="310"/>
        <v>-206735420844.02625</v>
      </c>
      <c r="BC604">
        <f>$BB$8*'SIP CALCULATOR'!$E$48/100</f>
        <v>13148944.405985834</v>
      </c>
      <c r="BD604" s="110">
        <f t="shared" si="311"/>
        <v>-1722904748.2369351</v>
      </c>
      <c r="BF604" s="110">
        <f t="shared" si="308"/>
        <v>-200731129263.01239</v>
      </c>
      <c r="BG604" t="str">
        <f t="shared" si="309"/>
        <v>-</v>
      </c>
      <c r="BI604" t="str">
        <f t="shared" si="307"/>
        <v>-</v>
      </c>
      <c r="BL604">
        <f t="shared" si="286"/>
        <v>601</v>
      </c>
      <c r="BM604" s="110">
        <f t="shared" si="302"/>
        <v>75258982824.538483</v>
      </c>
      <c r="BO604">
        <f>('SIP CALCULATOR'!$D$32/12)/100</f>
        <v>5.0000000000000001E-3</v>
      </c>
      <c r="BP604">
        <f t="shared" si="303"/>
        <v>2261532433.8773813</v>
      </c>
      <c r="BQ604" s="110">
        <f t="shared" si="304"/>
        <v>77520515258.415863</v>
      </c>
    </row>
    <row r="605" spans="14:69" x14ac:dyDescent="0.3">
      <c r="N605">
        <f t="shared" si="295"/>
        <v>604</v>
      </c>
      <c r="O605" s="48">
        <f t="shared" si="312"/>
        <v>8.7953190160174256E+29</v>
      </c>
      <c r="P605" s="3">
        <f t="shared" si="315"/>
        <v>7.1789798769185279E+28</v>
      </c>
      <c r="Q605">
        <f t="shared" si="296"/>
        <v>7.1789798769185291E+29</v>
      </c>
      <c r="AD605" s="50">
        <f>$M$2*(((1+'Main Backend Calculation'!$M$4)^('Main Backend Calculation'!AH605)-1)/'Main Backend Calculation'!$M$4)*(1+$M$4)</f>
        <v>329525708758.26978</v>
      </c>
      <c r="AF605">
        <f t="shared" si="316"/>
        <v>4.0599325935901599E+30</v>
      </c>
      <c r="AH605">
        <f t="shared" si="297"/>
        <v>604</v>
      </c>
      <c r="AI605" s="60">
        <f t="shared" si="294"/>
        <v>4.0599325935901599E+30</v>
      </c>
      <c r="AM605" s="36" t="str">
        <f>IF('SIP CALCULATOR'!$E$6&gt;'Main Backend Calculation'!AM604,AM604+1,"")</f>
        <v/>
      </c>
      <c r="AN605" t="str">
        <f t="shared" si="301"/>
        <v/>
      </c>
      <c r="AO605" s="49" t="str">
        <f t="shared" si="298"/>
        <v/>
      </c>
      <c r="AP605" s="49" t="str">
        <f t="shared" si="299"/>
        <v/>
      </c>
      <c r="AQ605" s="66" t="str">
        <f>IF(AM605="","",('SIP CALCULATOR'!$E$7/12)*100)</f>
        <v/>
      </c>
      <c r="AR605" s="62" t="str">
        <f>IF(AM605="","",ROUND(IF(((AM605-1)/12)=0,'SIP CALCULATOR'!$E$4,IF(INT(((AM605-1)/12))-((AM605-1)/12)=0,AR604+('SIP CALCULATOR'!$E$5/100)*AR604,AR604)),2))</f>
        <v/>
      </c>
      <c r="AS605" t="e">
        <f t="shared" si="300"/>
        <v>#VALUE!</v>
      </c>
      <c r="AY605">
        <f t="shared" si="305"/>
        <v>598</v>
      </c>
      <c r="AZ605">
        <f t="shared" si="306"/>
        <v>0</v>
      </c>
      <c r="BA605">
        <f>BA604+1</f>
        <v>598</v>
      </c>
      <c r="BB605" s="110">
        <f t="shared" si="310"/>
        <v>-208471474536.66916</v>
      </c>
      <c r="BC605">
        <f>$BB$8*'SIP CALCULATOR'!$E$48/100</f>
        <v>13148944.405985834</v>
      </c>
      <c r="BD605" s="110">
        <f t="shared" si="311"/>
        <v>-1737371862.3422928</v>
      </c>
      <c r="BF605" s="110">
        <f t="shared" si="308"/>
        <v>-202468501125.35468</v>
      </c>
      <c r="BG605" t="str">
        <f t="shared" si="309"/>
        <v>-</v>
      </c>
      <c r="BI605" t="str">
        <f t="shared" si="307"/>
        <v>-</v>
      </c>
      <c r="BL605">
        <f t="shared" si="286"/>
        <v>602</v>
      </c>
      <c r="BM605" s="110">
        <f t="shared" si="302"/>
        <v>77520515258.415863</v>
      </c>
      <c r="BO605">
        <f>('SIP CALCULATOR'!$D$32/12)/100</f>
        <v>5.0000000000000001E-3</v>
      </c>
      <c r="BP605">
        <f t="shared" si="303"/>
        <v>2333367509.2783175</v>
      </c>
      <c r="BQ605" s="110">
        <f t="shared" si="304"/>
        <v>79853882767.694183</v>
      </c>
    </row>
    <row r="606" spans="14:69" x14ac:dyDescent="0.3">
      <c r="N606">
        <f t="shared" si="295"/>
        <v>605</v>
      </c>
      <c r="O606" s="48">
        <f t="shared" si="312"/>
        <v>9.6747539729517489E+29</v>
      </c>
      <c r="P606" s="3">
        <f t="shared" si="315"/>
        <v>7.1789798769185279E+28</v>
      </c>
      <c r="Q606">
        <f t="shared" si="296"/>
        <v>7.8968778646103822E+29</v>
      </c>
      <c r="AD606" s="50">
        <f>$M$2*(((1+'Main Backend Calculation'!$M$4)^('Main Backend Calculation'!AH606)-1)/'Main Backend Calculation'!$M$4)*(1+$M$4)</f>
        <v>335577959946.53754</v>
      </c>
      <c r="AF606">
        <f t="shared" si="316"/>
        <v>4.0599325935901599E+30</v>
      </c>
      <c r="AH606">
        <f t="shared" si="297"/>
        <v>605</v>
      </c>
      <c r="AI606" s="60">
        <f t="shared" si="294"/>
        <v>4.0599325935901599E+30</v>
      </c>
      <c r="AM606" s="36" t="str">
        <f>IF('SIP CALCULATOR'!$E$6&gt;'Main Backend Calculation'!AM605,AM605+1,"")</f>
        <v/>
      </c>
      <c r="AN606" t="str">
        <f t="shared" si="301"/>
        <v/>
      </c>
      <c r="AO606" s="49" t="str">
        <f t="shared" si="298"/>
        <v/>
      </c>
      <c r="AP606" s="49" t="str">
        <f t="shared" si="299"/>
        <v/>
      </c>
      <c r="AQ606" s="66" t="str">
        <f>IF(AM606="","",('SIP CALCULATOR'!$E$7/12)*100)</f>
        <v/>
      </c>
      <c r="AR606" s="62" t="str">
        <f>IF(AM606="","",ROUND(IF(((AM606-1)/12)=0,'SIP CALCULATOR'!$E$4,IF(INT(((AM606-1)/12))-((AM606-1)/12)=0,AR605+('SIP CALCULATOR'!$E$5/100)*AR605,AR605)),2))</f>
        <v/>
      </c>
      <c r="AS606" t="e">
        <f t="shared" si="300"/>
        <v>#VALUE!</v>
      </c>
      <c r="AY606">
        <f t="shared" si="305"/>
        <v>599</v>
      </c>
      <c r="AZ606">
        <f t="shared" si="306"/>
        <v>0</v>
      </c>
      <c r="BA606">
        <f t="shared" ref="BA606:BA621" si="317">BA605+1</f>
        <v>599</v>
      </c>
      <c r="BB606" s="110">
        <f t="shared" si="310"/>
        <v>-210221995343.41742</v>
      </c>
      <c r="BC606">
        <f>$BB$8*'SIP CALCULATOR'!$E$48/100</f>
        <v>13148944.405985834</v>
      </c>
      <c r="BD606" s="110">
        <f t="shared" si="311"/>
        <v>-1751959535.7318616</v>
      </c>
      <c r="BF606" s="110">
        <f t="shared" si="308"/>
        <v>-204220460661.08655</v>
      </c>
      <c r="BG606" t="str">
        <f t="shared" si="309"/>
        <v>-</v>
      </c>
      <c r="BI606" t="str">
        <f t="shared" si="307"/>
        <v>-</v>
      </c>
      <c r="BL606">
        <f t="shared" si="286"/>
        <v>603</v>
      </c>
      <c r="BM606" s="110">
        <f t="shared" si="302"/>
        <v>79853882767.694183</v>
      </c>
      <c r="BO606">
        <f>('SIP CALCULATOR'!$D$32/12)/100</f>
        <v>5.0000000000000001E-3</v>
      </c>
      <c r="BP606">
        <f t="shared" si="303"/>
        <v>2407594565.4459796</v>
      </c>
      <c r="BQ606" s="110">
        <f t="shared" si="304"/>
        <v>82261477333.140167</v>
      </c>
    </row>
    <row r="607" spans="14:69" x14ac:dyDescent="0.3">
      <c r="N607">
        <f t="shared" si="295"/>
        <v>606</v>
      </c>
      <c r="O607" s="48">
        <f t="shared" si="312"/>
        <v>1.0570340846300967E+30</v>
      </c>
      <c r="P607" s="3">
        <f t="shared" si="315"/>
        <v>7.1789798769185279E+28</v>
      </c>
      <c r="Q607">
        <f t="shared" si="296"/>
        <v>8.6147758523022352E+29</v>
      </c>
      <c r="AD607" s="50">
        <f>$M$2*(((1+'Main Backend Calculation'!$M$4)^('Main Backend Calculation'!AH607)-1)/'Main Backend Calculation'!$M$4)*(1+$M$4)</f>
        <v>341741368252.84357</v>
      </c>
      <c r="AF607">
        <f t="shared" si="316"/>
        <v>4.0599325935901599E+30</v>
      </c>
      <c r="AH607">
        <f t="shared" si="297"/>
        <v>606</v>
      </c>
      <c r="AI607" s="60">
        <f t="shared" si="294"/>
        <v>4.0599325935901599E+30</v>
      </c>
      <c r="AM607" s="36" t="str">
        <f>IF('SIP CALCULATOR'!$E$6&gt;'Main Backend Calculation'!AM606,AM606+1,"")</f>
        <v/>
      </c>
      <c r="AN607" t="str">
        <f t="shared" si="301"/>
        <v/>
      </c>
      <c r="AO607" s="49" t="str">
        <f t="shared" si="298"/>
        <v/>
      </c>
      <c r="AP607" s="49" t="str">
        <f t="shared" si="299"/>
        <v/>
      </c>
      <c r="AQ607" s="66" t="str">
        <f>IF(AM607="","",('SIP CALCULATOR'!$E$7/12)*100)</f>
        <v/>
      </c>
      <c r="AR607" s="62" t="str">
        <f>IF(AM607="","",ROUND(IF(((AM607-1)/12)=0,'SIP CALCULATOR'!$E$4,IF(INT(((AM607-1)/12))-((AM607-1)/12)=0,AR606+('SIP CALCULATOR'!$E$5/100)*AR606,AR606)),2))</f>
        <v/>
      </c>
      <c r="AS607" t="e">
        <f t="shared" si="300"/>
        <v>#VALUE!</v>
      </c>
      <c r="AY607">
        <f t="shared" si="305"/>
        <v>600</v>
      </c>
      <c r="AZ607">
        <f t="shared" si="306"/>
        <v>0</v>
      </c>
      <c r="BA607">
        <f t="shared" si="317"/>
        <v>600</v>
      </c>
      <c r="BB607" s="110">
        <f t="shared" si="310"/>
        <v>-211987103823.55527</v>
      </c>
      <c r="BC607">
        <f>$BB$8*'SIP CALCULATOR'!$E$48/100</f>
        <v>13148944.405985834</v>
      </c>
      <c r="BD607" s="110">
        <f t="shared" si="311"/>
        <v>-1766668773.0663438</v>
      </c>
      <c r="BF607" s="110">
        <f t="shared" si="308"/>
        <v>-205987129434.15289</v>
      </c>
      <c r="BG607" t="str">
        <f t="shared" si="309"/>
        <v>-</v>
      </c>
      <c r="BI607" t="str">
        <f t="shared" si="307"/>
        <v>-</v>
      </c>
      <c r="BL607">
        <f t="shared" si="286"/>
        <v>604</v>
      </c>
      <c r="BM607" s="110">
        <f t="shared" si="302"/>
        <v>82261477333.140167</v>
      </c>
      <c r="BO607">
        <f>('SIP CALCULATOR'!$D$32/12)/100</f>
        <v>5.0000000000000001E-3</v>
      </c>
      <c r="BP607">
        <f t="shared" si="303"/>
        <v>2484296615.4608331</v>
      </c>
      <c r="BQ607" s="110">
        <f t="shared" si="304"/>
        <v>84745773948.600998</v>
      </c>
    </row>
    <row r="608" spans="14:69" x14ac:dyDescent="0.3">
      <c r="N608">
        <f t="shared" si="295"/>
        <v>607</v>
      </c>
      <c r="O608" s="48">
        <f t="shared" si="312"/>
        <v>1.1482376286092257E+30</v>
      </c>
      <c r="P608" s="3">
        <f t="shared" si="315"/>
        <v>7.1789798769185279E+28</v>
      </c>
      <c r="Q608">
        <f t="shared" si="296"/>
        <v>9.3326738399940883E+29</v>
      </c>
      <c r="AD608" s="50">
        <f>$M$2*(((1+'Main Backend Calculation'!$M$4)^('Main Backend Calculation'!AH608)-1)/'Main Backend Calculation'!$M$4)*(1+$M$4)</f>
        <v>348017975215.86591</v>
      </c>
      <c r="AF608">
        <f t="shared" si="316"/>
        <v>4.0599325935901599E+30</v>
      </c>
      <c r="AH608">
        <f t="shared" si="297"/>
        <v>607</v>
      </c>
      <c r="AI608" s="60">
        <f t="shared" si="294"/>
        <v>4.0599325935901599E+30</v>
      </c>
      <c r="AM608" s="36" t="str">
        <f>IF('SIP CALCULATOR'!$E$6&gt;'Main Backend Calculation'!AM607,AM607+1,"")</f>
        <v/>
      </c>
      <c r="AN608" t="str">
        <f t="shared" si="301"/>
        <v/>
      </c>
      <c r="AO608" s="49" t="str">
        <f t="shared" si="298"/>
        <v/>
      </c>
      <c r="AP608" s="49" t="str">
        <f t="shared" si="299"/>
        <v/>
      </c>
      <c r="AQ608" s="66" t="str">
        <f>IF(AM608="","",('SIP CALCULATOR'!$E$7/12)*100)</f>
        <v/>
      </c>
      <c r="AR608" s="62" t="str">
        <f>IF(AM608="","",ROUND(IF(((AM608-1)/12)=0,'SIP CALCULATOR'!$E$4,IF(INT(((AM608-1)/12))-((AM608-1)/12)=0,AR607+('SIP CALCULATOR'!$E$5/100)*AR607,AR607)),2))</f>
        <v/>
      </c>
      <c r="AS608" t="e">
        <f t="shared" si="300"/>
        <v>#VALUE!</v>
      </c>
      <c r="AY608">
        <f t="shared" si="305"/>
        <v>601</v>
      </c>
      <c r="AZ608">
        <f t="shared" si="306"/>
        <v>0</v>
      </c>
      <c r="BA608">
        <f t="shared" si="317"/>
        <v>601</v>
      </c>
      <c r="BB608" s="110">
        <f t="shared" si="310"/>
        <v>-213766921541.02759</v>
      </c>
      <c r="BC608">
        <f>$BB$8*'SIP CALCULATOR'!$E$48/100</f>
        <v>13148944.405985834</v>
      </c>
      <c r="BD608" s="110">
        <f t="shared" si="311"/>
        <v>-1781500587.378613</v>
      </c>
      <c r="BF608" s="110">
        <f t="shared" si="308"/>
        <v>-207768630021.53149</v>
      </c>
      <c r="BG608" t="str">
        <f t="shared" si="309"/>
        <v>-</v>
      </c>
      <c r="BI608" t="str">
        <f t="shared" si="307"/>
        <v>-</v>
      </c>
      <c r="BL608">
        <f t="shared" si="286"/>
        <v>605</v>
      </c>
      <c r="BM608" s="110">
        <f t="shared" si="302"/>
        <v>84745773948.600998</v>
      </c>
      <c r="BO608">
        <f>('SIP CALCULATOR'!$D$32/12)/100</f>
        <v>5.0000000000000001E-3</v>
      </c>
      <c r="BP608">
        <f t="shared" si="303"/>
        <v>2563559661.9451799</v>
      </c>
      <c r="BQ608" s="110">
        <f t="shared" si="304"/>
        <v>87309333610.546173</v>
      </c>
    </row>
    <row r="609" spans="12:69" x14ac:dyDescent="0.3">
      <c r="N609">
        <f t="shared" si="295"/>
        <v>608</v>
      </c>
      <c r="O609" s="48">
        <f t="shared" si="312"/>
        <v>1.2411162390699376E+30</v>
      </c>
      <c r="P609" s="3">
        <f t="shared" si="315"/>
        <v>7.1789798769185279E+28</v>
      </c>
      <c r="Q609">
        <f t="shared" si="296"/>
        <v>1.0050571827685941E+30</v>
      </c>
      <c r="AD609" s="50">
        <f>$M$2*(((1+'Main Backend Calculation'!$M$4)^('Main Backend Calculation'!AH609)-1)/'Main Backend Calculation'!$M$4)*(1+$M$4)</f>
        <v>354409859869.67889</v>
      </c>
      <c r="AF609">
        <f t="shared" si="316"/>
        <v>4.0599325935901599E+30</v>
      </c>
      <c r="AH609">
        <f t="shared" si="297"/>
        <v>608</v>
      </c>
      <c r="AI609" s="60">
        <f t="shared" si="294"/>
        <v>4.0599325935901599E+30</v>
      </c>
      <c r="AM609" s="36" t="str">
        <f>IF('SIP CALCULATOR'!$E$6&gt;'Main Backend Calculation'!AM608,AM608+1,"")</f>
        <v/>
      </c>
      <c r="AN609" t="str">
        <f t="shared" si="301"/>
        <v/>
      </c>
      <c r="AO609" s="49" t="str">
        <f t="shared" si="298"/>
        <v/>
      </c>
      <c r="AP609" s="49" t="str">
        <f t="shared" si="299"/>
        <v/>
      </c>
      <c r="AQ609" s="66" t="str">
        <f>IF(AM609="","",('SIP CALCULATOR'!$E$7/12)*100)</f>
        <v/>
      </c>
      <c r="AR609" s="62" t="str">
        <f>IF(AM609="","",ROUND(IF(((AM609-1)/12)=0,'SIP CALCULATOR'!$E$4,IF(INT(((AM609-1)/12))-((AM609-1)/12)=0,AR608+('SIP CALCULATOR'!$E$5/100)*AR608,AR608)),2))</f>
        <v/>
      </c>
      <c r="AS609" t="e">
        <f t="shared" si="300"/>
        <v>#VALUE!</v>
      </c>
      <c r="AY609">
        <f t="shared" si="305"/>
        <v>602</v>
      </c>
      <c r="AZ609">
        <f t="shared" si="306"/>
        <v>0</v>
      </c>
      <c r="BA609">
        <f t="shared" si="317"/>
        <v>602</v>
      </c>
      <c r="BB609" s="110">
        <f t="shared" si="310"/>
        <v>-215561571072.81216</v>
      </c>
      <c r="BC609">
        <f>$BB$8*'SIP CALCULATOR'!$E$48/100</f>
        <v>13148944.405985834</v>
      </c>
      <c r="BD609" s="110">
        <f t="shared" si="311"/>
        <v>-1796456000.1434846</v>
      </c>
      <c r="BF609" s="110">
        <f t="shared" si="308"/>
        <v>-209565086021.67499</v>
      </c>
      <c r="BG609" t="str">
        <f t="shared" si="309"/>
        <v>-</v>
      </c>
      <c r="BI609" t="str">
        <f t="shared" si="307"/>
        <v>-</v>
      </c>
      <c r="BL609">
        <f t="shared" si="286"/>
        <v>606</v>
      </c>
      <c r="BM609" s="110">
        <f t="shared" si="302"/>
        <v>87309333610.546173</v>
      </c>
      <c r="BO609">
        <f>('SIP CALCULATOR'!$D$32/12)/100</f>
        <v>5.0000000000000001E-3</v>
      </c>
      <c r="BP609">
        <f t="shared" si="303"/>
        <v>2645472808.399549</v>
      </c>
      <c r="BQ609" s="110">
        <f t="shared" si="304"/>
        <v>89954806418.945724</v>
      </c>
    </row>
    <row r="610" spans="12:69" x14ac:dyDescent="0.3">
      <c r="N610">
        <f t="shared" si="295"/>
        <v>609</v>
      </c>
      <c r="O610" s="48">
        <f t="shared" si="312"/>
        <v>1.3357006806908329E+30</v>
      </c>
      <c r="P610" s="3">
        <f t="shared" si="315"/>
        <v>7.1789798769185279E+28</v>
      </c>
      <c r="Q610">
        <f t="shared" si="296"/>
        <v>1.0768469815377794E+30</v>
      </c>
      <c r="AD610" s="50">
        <f>$M$2*(((1+'Main Backend Calculation'!$M$4)^('Main Backend Calculation'!AH610)-1)/'Main Backend Calculation'!$M$4)*(1+$M$4)</f>
        <v>360919139432.40234</v>
      </c>
      <c r="AF610">
        <f t="shared" si="316"/>
        <v>4.0599325935901599E+30</v>
      </c>
      <c r="AH610">
        <f t="shared" si="297"/>
        <v>609</v>
      </c>
      <c r="AI610" s="60">
        <f t="shared" si="294"/>
        <v>4.0599325935901599E+30</v>
      </c>
      <c r="AM610" s="36" t="str">
        <f>IF('SIP CALCULATOR'!$E$6&gt;'Main Backend Calculation'!AM609,AM609+1,"")</f>
        <v/>
      </c>
      <c r="AN610" t="str">
        <f t="shared" si="301"/>
        <v/>
      </c>
      <c r="AO610" s="49" t="str">
        <f t="shared" si="298"/>
        <v/>
      </c>
      <c r="AP610" s="49" t="str">
        <f t="shared" si="299"/>
        <v/>
      </c>
      <c r="AQ610" s="66" t="str">
        <f>IF(AM610="","",('SIP CALCULATOR'!$E$7/12)*100)</f>
        <v/>
      </c>
      <c r="AR610" s="62" t="str">
        <f>IF(AM610="","",ROUND(IF(((AM610-1)/12)=0,'SIP CALCULATOR'!$E$4,IF(INT(((AM610-1)/12))-((AM610-1)/12)=0,AR609+('SIP CALCULATOR'!$E$5/100)*AR609,AR609)),2))</f>
        <v/>
      </c>
      <c r="AS610" t="e">
        <f t="shared" si="300"/>
        <v>#VALUE!</v>
      </c>
      <c r="AY610">
        <f t="shared" si="305"/>
        <v>603</v>
      </c>
      <c r="AZ610">
        <f t="shared" si="306"/>
        <v>0</v>
      </c>
      <c r="BA610">
        <f t="shared" si="317"/>
        <v>603</v>
      </c>
      <c r="BB610" s="110">
        <f t="shared" si="310"/>
        <v>-217371176017.36163</v>
      </c>
      <c r="BC610">
        <f>$BB$8*'SIP CALCULATOR'!$E$48/100</f>
        <v>13148944.405985834</v>
      </c>
      <c r="BD610" s="110">
        <f t="shared" si="311"/>
        <v>-1811536041.3480635</v>
      </c>
      <c r="BF610" s="110">
        <f t="shared" si="308"/>
        <v>-211376622063.02304</v>
      </c>
      <c r="BG610" t="str">
        <f t="shared" si="309"/>
        <v>-</v>
      </c>
      <c r="BI610" t="str">
        <f t="shared" si="307"/>
        <v>-</v>
      </c>
      <c r="BL610">
        <f t="shared" si="286"/>
        <v>607</v>
      </c>
      <c r="BM610" s="110">
        <f t="shared" si="302"/>
        <v>89954806418.945724</v>
      </c>
      <c r="BO610">
        <f>('SIP CALCULATOR'!$D$32/12)/100</f>
        <v>5.0000000000000001E-3</v>
      </c>
      <c r="BP610">
        <f t="shared" si="303"/>
        <v>2730128374.8150029</v>
      </c>
      <c r="BQ610" s="110">
        <f t="shared" si="304"/>
        <v>92684934793.760727</v>
      </c>
    </row>
    <row r="611" spans="12:69" x14ac:dyDescent="0.3">
      <c r="N611">
        <f t="shared" si="295"/>
        <v>610</v>
      </c>
      <c r="O611" s="48">
        <f t="shared" si="312"/>
        <v>1.432022283182085E+30</v>
      </c>
      <c r="P611" s="3">
        <f t="shared" si="315"/>
        <v>7.1789798769185279E+28</v>
      </c>
      <c r="Q611">
        <f t="shared" si="296"/>
        <v>1.1486367803069647E+30</v>
      </c>
      <c r="AD611" s="50">
        <f>$M$2*(((1+'Main Backend Calculation'!$M$4)^('Main Backend Calculation'!AH611)-1)/'Main Backend Calculation'!$M$4)*(1+$M$4)</f>
        <v>367547970007.49945</v>
      </c>
      <c r="AF611">
        <f t="shared" si="316"/>
        <v>4.0599325935901599E+30</v>
      </c>
      <c r="AH611">
        <f t="shared" si="297"/>
        <v>610</v>
      </c>
      <c r="AI611" s="60">
        <f t="shared" si="294"/>
        <v>4.0599325935901599E+30</v>
      </c>
      <c r="AM611" s="36" t="str">
        <f>IF('SIP CALCULATOR'!$E$6&gt;'Main Backend Calculation'!AM610,AM610+1,"")</f>
        <v/>
      </c>
      <c r="AN611" t="str">
        <f t="shared" si="301"/>
        <v/>
      </c>
      <c r="AO611" s="49" t="str">
        <f t="shared" si="298"/>
        <v/>
      </c>
      <c r="AP611" s="49" t="str">
        <f t="shared" si="299"/>
        <v/>
      </c>
      <c r="AQ611" s="66" t="str">
        <f>IF(AM611="","",('SIP CALCULATOR'!$E$7/12)*100)</f>
        <v/>
      </c>
      <c r="AR611" s="62" t="str">
        <f>IF(AM611="","",ROUND(IF(((AM611-1)/12)=0,'SIP CALCULATOR'!$E$4,IF(INT(((AM611-1)/12))-((AM611-1)/12)=0,AR610+('SIP CALCULATOR'!$E$5/100)*AR610,AR610)),2))</f>
        <v/>
      </c>
      <c r="AS611" t="e">
        <f t="shared" si="300"/>
        <v>#VALUE!</v>
      </c>
      <c r="AY611">
        <f t="shared" si="305"/>
        <v>604</v>
      </c>
      <c r="AZ611">
        <f t="shared" si="306"/>
        <v>0</v>
      </c>
      <c r="BA611">
        <f t="shared" si="317"/>
        <v>604</v>
      </c>
      <c r="BB611" s="110">
        <f t="shared" si="310"/>
        <v>-219195861003.11566</v>
      </c>
      <c r="BC611">
        <f>$BB$8*'SIP CALCULATOR'!$E$48/100</f>
        <v>13148944.405985834</v>
      </c>
      <c r="BD611" s="110">
        <f t="shared" si="311"/>
        <v>-1826741749.5626802</v>
      </c>
      <c r="BF611" s="110">
        <f t="shared" si="308"/>
        <v>-213203363812.58572</v>
      </c>
      <c r="BG611" t="str">
        <f t="shared" si="309"/>
        <v>-</v>
      </c>
      <c r="BI611" t="str">
        <f t="shared" si="307"/>
        <v>-</v>
      </c>
      <c r="BL611">
        <f t="shared" si="286"/>
        <v>608</v>
      </c>
      <c r="BM611" s="110">
        <f t="shared" si="302"/>
        <v>92684934793.760727</v>
      </c>
      <c r="BO611">
        <f>('SIP CALCULATOR'!$D$32/12)/100</f>
        <v>5.0000000000000001E-3</v>
      </c>
      <c r="BP611">
        <f t="shared" si="303"/>
        <v>2817622017.7303257</v>
      </c>
      <c r="BQ611" s="110">
        <f t="shared" si="304"/>
        <v>95502556811.491058</v>
      </c>
    </row>
    <row r="612" spans="12:69" x14ac:dyDescent="0.3">
      <c r="N612">
        <f t="shared" si="295"/>
        <v>611</v>
      </c>
      <c r="O612" s="48">
        <f t="shared" si="312"/>
        <v>1.530112951662948E+30</v>
      </c>
      <c r="P612" s="3">
        <f t="shared" si="315"/>
        <v>7.1789798769185279E+28</v>
      </c>
      <c r="Q612">
        <f t="shared" si="296"/>
        <v>1.2204265790761501E+30</v>
      </c>
      <c r="AD612" s="50">
        <f>$M$2*(((1+'Main Backend Calculation'!$M$4)^('Main Backend Calculation'!AH612)-1)/'Main Backend Calculation'!$M$4)*(1+$M$4)</f>
        <v>374298547297.95422</v>
      </c>
      <c r="AF612">
        <f t="shared" si="316"/>
        <v>4.0599325935901599E+30</v>
      </c>
      <c r="AH612">
        <f t="shared" si="297"/>
        <v>611</v>
      </c>
      <c r="AI612" s="60">
        <f t="shared" si="294"/>
        <v>4.0599325935901599E+30</v>
      </c>
      <c r="AM612" s="36" t="str">
        <f>IF('SIP CALCULATOR'!$E$6&gt;'Main Backend Calculation'!AM611,AM611+1,"")</f>
        <v/>
      </c>
      <c r="AN612" t="str">
        <f t="shared" si="301"/>
        <v/>
      </c>
      <c r="AO612" s="49" t="str">
        <f t="shared" si="298"/>
        <v/>
      </c>
      <c r="AP612" s="49" t="str">
        <f t="shared" si="299"/>
        <v/>
      </c>
      <c r="AQ612" s="66" t="str">
        <f>IF(AM612="","",('SIP CALCULATOR'!$E$7/12)*100)</f>
        <v/>
      </c>
      <c r="AR612" s="62" t="str">
        <f>IF(AM612="","",ROUND(IF(((AM612-1)/12)=0,'SIP CALCULATOR'!$E$4,IF(INT(((AM612-1)/12))-((AM612-1)/12)=0,AR611+('SIP CALCULATOR'!$E$5/100)*AR611,AR611)),2))</f>
        <v/>
      </c>
      <c r="AS612" t="e">
        <f t="shared" si="300"/>
        <v>#VALUE!</v>
      </c>
      <c r="AY612">
        <f t="shared" si="305"/>
        <v>605</v>
      </c>
      <c r="AZ612">
        <f t="shared" si="306"/>
        <v>0</v>
      </c>
      <c r="BA612">
        <f t="shared" si="317"/>
        <v>605</v>
      </c>
      <c r="BB612" s="110">
        <f t="shared" si="310"/>
        <v>-221035751697.08432</v>
      </c>
      <c r="BC612">
        <f>$BB$8*'SIP CALCULATOR'!$E$48/100</f>
        <v>13148944.405985834</v>
      </c>
      <c r="BD612" s="110">
        <f t="shared" si="311"/>
        <v>-1842074172.0124192</v>
      </c>
      <c r="BF612" s="110">
        <f t="shared" si="308"/>
        <v>-215045437984.59814</v>
      </c>
      <c r="BG612" t="str">
        <f t="shared" si="309"/>
        <v>-</v>
      </c>
      <c r="BI612" t="str">
        <f t="shared" si="307"/>
        <v>-</v>
      </c>
      <c r="BL612">
        <f t="shared" ref="BL612:BL675" si="318">BL611+1</f>
        <v>609</v>
      </c>
      <c r="BM612" s="110">
        <f t="shared" si="302"/>
        <v>95502556811.491058</v>
      </c>
      <c r="BO612">
        <f>('SIP CALCULATOR'!$D$32/12)/100</f>
        <v>5.0000000000000001E-3</v>
      </c>
      <c r="BP612">
        <f t="shared" si="303"/>
        <v>2908052854.909903</v>
      </c>
      <c r="BQ612" s="110">
        <f t="shared" si="304"/>
        <v>98410609666.400955</v>
      </c>
    </row>
    <row r="613" spans="12:69" x14ac:dyDescent="0.3">
      <c r="N613">
        <f t="shared" si="295"/>
        <v>612</v>
      </c>
      <c r="O613" s="48">
        <f t="shared" si="312"/>
        <v>1.6300051772298599E+30</v>
      </c>
      <c r="P613" s="3">
        <f t="shared" si="315"/>
        <v>7.1789798769185279E+28</v>
      </c>
      <c r="Q613">
        <f t="shared" si="296"/>
        <v>1.2922163778453352E+30</v>
      </c>
      <c r="AD613" s="50">
        <f>$M$2*(((1+'Main Backend Calculation'!$M$4)^('Main Backend Calculation'!AH613)-1)/'Main Backend Calculation'!$M$4)*(1+$M$4)</f>
        <v>381173107333.56598</v>
      </c>
      <c r="AF613">
        <f t="shared" si="316"/>
        <v>4.0599325935901599E+30</v>
      </c>
      <c r="AH613">
        <f t="shared" si="297"/>
        <v>612</v>
      </c>
      <c r="AI613" s="60">
        <f t="shared" si="294"/>
        <v>4.0599325935901599E+30</v>
      </c>
      <c r="AM613" s="36" t="str">
        <f>IF('SIP CALCULATOR'!$E$6&gt;'Main Backend Calculation'!AM612,AM612+1,"")</f>
        <v/>
      </c>
      <c r="AN613" t="str">
        <f t="shared" si="301"/>
        <v/>
      </c>
      <c r="AO613" s="49" t="str">
        <f t="shared" si="298"/>
        <v/>
      </c>
      <c r="AP613" s="49" t="str">
        <f t="shared" si="299"/>
        <v/>
      </c>
      <c r="AQ613" s="66" t="str">
        <f>IF(AM613="","",('SIP CALCULATOR'!$E$7/12)*100)</f>
        <v/>
      </c>
      <c r="AR613" s="62" t="str">
        <f>IF(AM613="","",ROUND(IF(((AM613-1)/12)=0,'SIP CALCULATOR'!$E$4,IF(INT(((AM613-1)/12))-((AM613-1)/12)=0,AR612+('SIP CALCULATOR'!$E$5/100)*AR612,AR612)),2))</f>
        <v/>
      </c>
      <c r="AS613" t="e">
        <f t="shared" si="300"/>
        <v>#VALUE!</v>
      </c>
      <c r="AY613">
        <f t="shared" si="305"/>
        <v>606</v>
      </c>
      <c r="AZ613">
        <f t="shared" si="306"/>
        <v>0</v>
      </c>
      <c r="BA613">
        <f t="shared" si="317"/>
        <v>606</v>
      </c>
      <c r="BB613" s="110">
        <f t="shared" si="310"/>
        <v>-222890974813.50272</v>
      </c>
      <c r="BC613">
        <f>$BB$8*'SIP CALCULATOR'!$E$48/100</f>
        <v>13148944.405985834</v>
      </c>
      <c r="BD613" s="110">
        <f t="shared" si="311"/>
        <v>-1857534364.6492393</v>
      </c>
      <c r="BF613" s="110">
        <f t="shared" si="308"/>
        <v>-216902972349.24738</v>
      </c>
      <c r="BG613" t="str">
        <f t="shared" si="309"/>
        <v>-</v>
      </c>
      <c r="BI613" t="str">
        <f t="shared" si="307"/>
        <v>-</v>
      </c>
      <c r="BL613">
        <f t="shared" si="318"/>
        <v>610</v>
      </c>
      <c r="BM613" s="110">
        <f t="shared" si="302"/>
        <v>98410609666.400955</v>
      </c>
      <c r="BO613">
        <f>('SIP CALCULATOR'!$D$32/12)/100</f>
        <v>5.0000000000000001E-3</v>
      </c>
      <c r="BP613">
        <f t="shared" si="303"/>
        <v>3001523594.8252296</v>
      </c>
      <c r="BQ613" s="110">
        <f t="shared" si="304"/>
        <v>101412133261.22618</v>
      </c>
    </row>
    <row r="614" spans="12:69" x14ac:dyDescent="0.3">
      <c r="N614">
        <f t="shared" si="295"/>
        <v>613</v>
      </c>
      <c r="O614" s="48">
        <f t="shared" si="312"/>
        <v>1.8753116452570125E+30</v>
      </c>
      <c r="P614" s="3">
        <f>$P$613+($P$613*$M$5)</f>
        <v>2.1536939630755585E+29</v>
      </c>
      <c r="Q614">
        <f t="shared" si="296"/>
        <v>1.5075857741528911E+30</v>
      </c>
      <c r="AD614" s="50">
        <f>$M$2*(((1+'Main Backend Calculation'!$M$4)^('Main Backend Calculation'!AH614)-1)/'Main Backend Calculation'!$M$4)*(1+$M$4)</f>
        <v>388173927211.60138</v>
      </c>
      <c r="AF614">
        <f>$AK$53*(((1+$M$4)^($AH$53)-1)/$AC$3)*(1+$AC$3)</f>
        <v>1.2549711525927367E+31</v>
      </c>
      <c r="AH614">
        <f t="shared" si="297"/>
        <v>613</v>
      </c>
      <c r="AI614" s="60">
        <f t="shared" si="294"/>
        <v>1.2549711525927367E+31</v>
      </c>
      <c r="AM614" s="36" t="str">
        <f>IF('SIP CALCULATOR'!$E$6&gt;'Main Backend Calculation'!AM613,AM613+1,"")</f>
        <v/>
      </c>
      <c r="AN614" t="str">
        <f t="shared" si="301"/>
        <v/>
      </c>
      <c r="AO614" s="49" t="str">
        <f t="shared" si="298"/>
        <v/>
      </c>
      <c r="AP614" s="49" t="str">
        <f t="shared" si="299"/>
        <v/>
      </c>
      <c r="AQ614" s="66" t="str">
        <f>IF(AM614="","",('SIP CALCULATOR'!$E$7/12)*100)</f>
        <v/>
      </c>
      <c r="AR614" s="62" t="str">
        <f>IF(AM614="","",ROUND(IF(((AM614-1)/12)=0,'SIP CALCULATOR'!$E$4,IF(INT(((AM614-1)/12))-((AM614-1)/12)=0,AR613+('SIP CALCULATOR'!$E$5/100)*AR613,AR613)),2))</f>
        <v/>
      </c>
      <c r="AS614" t="e">
        <f t="shared" si="300"/>
        <v>#VALUE!</v>
      </c>
      <c r="AY614">
        <f t="shared" si="305"/>
        <v>607</v>
      </c>
      <c r="AZ614">
        <f t="shared" si="306"/>
        <v>0</v>
      </c>
      <c r="BA614">
        <f t="shared" si="317"/>
        <v>607</v>
      </c>
      <c r="BB614" s="110">
        <f t="shared" si="310"/>
        <v>-224761658122.55792</v>
      </c>
      <c r="BC614">
        <f>$BB$8*'SIP CALCULATOR'!$E$48/100</f>
        <v>13148944.405985834</v>
      </c>
      <c r="BD614" s="110">
        <f t="shared" si="311"/>
        <v>-1873123392.224699</v>
      </c>
      <c r="BF614" s="110">
        <f t="shared" si="308"/>
        <v>-218776095741.47208</v>
      </c>
      <c r="BG614" t="str">
        <f t="shared" si="309"/>
        <v>-</v>
      </c>
      <c r="BI614" t="str">
        <f t="shared" si="307"/>
        <v>-</v>
      </c>
      <c r="BL614">
        <f t="shared" si="318"/>
        <v>611</v>
      </c>
      <c r="BM614" s="110">
        <f t="shared" si="302"/>
        <v>101412133261.22618</v>
      </c>
      <c r="BO614">
        <f>('SIP CALCULATOR'!$D$32/12)/100</f>
        <v>5.0000000000000001E-3</v>
      </c>
      <c r="BP614">
        <f t="shared" si="303"/>
        <v>3098140671.1304598</v>
      </c>
      <c r="BQ614" s="110">
        <f t="shared" si="304"/>
        <v>104510273932.35664</v>
      </c>
    </row>
    <row r="615" spans="12:69" x14ac:dyDescent="0.3">
      <c r="N615">
        <f t="shared" si="295"/>
        <v>614</v>
      </c>
      <c r="O615" s="48">
        <f t="shared" si="312"/>
        <v>2.1251234715671924E+30</v>
      </c>
      <c r="P615" s="3">
        <f t="shared" ref="P615:P625" si="319">$P$613+($P$613*$M$5)</f>
        <v>2.1536939630755585E+29</v>
      </c>
      <c r="Q615">
        <f t="shared" si="296"/>
        <v>1.722955170460447E+30</v>
      </c>
      <c r="AD615" s="50">
        <f>$M$2*(((1+'Main Backend Calculation'!$M$4)^('Main Backend Calculation'!AH615)-1)/'Main Backend Calculation'!$M$4)*(1+$M$4)</f>
        <v>395303325851.04968</v>
      </c>
      <c r="AF615">
        <f t="shared" ref="AF615:AF625" si="320">$AK$53*(((1+$M$4)^($AH$53)-1)/$AC$3)*(1+$AC$3)</f>
        <v>1.2549711525927367E+31</v>
      </c>
      <c r="AH615">
        <f t="shared" si="297"/>
        <v>614</v>
      </c>
      <c r="AI615" s="60">
        <f t="shared" si="294"/>
        <v>1.2549711525927367E+31</v>
      </c>
      <c r="AM615" s="36" t="str">
        <f>IF('SIP CALCULATOR'!$E$6&gt;'Main Backend Calculation'!AM614,AM614+1,"")</f>
        <v/>
      </c>
      <c r="AN615" t="str">
        <f t="shared" si="301"/>
        <v/>
      </c>
      <c r="AO615" s="49" t="str">
        <f t="shared" si="298"/>
        <v/>
      </c>
      <c r="AP615" s="49" t="str">
        <f t="shared" si="299"/>
        <v/>
      </c>
      <c r="AQ615" s="66" t="str">
        <f>IF(AM615="","",('SIP CALCULATOR'!$E$7/12)*100)</f>
        <v/>
      </c>
      <c r="AR615" s="62" t="str">
        <f>IF(AM615="","",ROUND(IF(((AM615-1)/12)=0,'SIP CALCULATOR'!$E$4,IF(INT(((AM615-1)/12))-((AM615-1)/12)=0,AR614+('SIP CALCULATOR'!$E$5/100)*AR614,AR614)),2))</f>
        <v/>
      </c>
      <c r="AS615" t="e">
        <f t="shared" si="300"/>
        <v>#VALUE!</v>
      </c>
      <c r="AY615">
        <f t="shared" si="305"/>
        <v>608</v>
      </c>
      <c r="AZ615">
        <f t="shared" si="306"/>
        <v>0</v>
      </c>
      <c r="BA615">
        <f t="shared" si="317"/>
        <v>608</v>
      </c>
      <c r="BB615" s="110">
        <f t="shared" si="310"/>
        <v>-226647930459.1886</v>
      </c>
      <c r="BC615">
        <f>$BB$8*'SIP CALCULATOR'!$E$48/100</f>
        <v>13148944.405985834</v>
      </c>
      <c r="BD615" s="110">
        <f t="shared" si="311"/>
        <v>-1888842328.3632882</v>
      </c>
      <c r="BF615" s="110">
        <f t="shared" si="308"/>
        <v>-220664938069.83536</v>
      </c>
      <c r="BG615" t="str">
        <f t="shared" si="309"/>
        <v>-</v>
      </c>
      <c r="BI615" t="str">
        <f t="shared" si="307"/>
        <v>-</v>
      </c>
      <c r="BL615">
        <f t="shared" si="318"/>
        <v>612</v>
      </c>
      <c r="BM615" s="110">
        <f t="shared" si="302"/>
        <v>104510273932.35664</v>
      </c>
      <c r="BO615">
        <f>('SIP CALCULATOR'!$D$32/12)/100</f>
        <v>5.0000000000000001E-3</v>
      </c>
      <c r="BP615">
        <f t="shared" si="303"/>
        <v>3198014382.3301134</v>
      </c>
      <c r="BQ615" s="110">
        <f t="shared" si="304"/>
        <v>107708288314.68675</v>
      </c>
    </row>
    <row r="616" spans="12:69" x14ac:dyDescent="0.3">
      <c r="N616">
        <f t="shared" si="295"/>
        <v>615</v>
      </c>
      <c r="O616" s="48">
        <f t="shared" si="312"/>
        <v>2.3795234026669296E+30</v>
      </c>
      <c r="P616" s="3">
        <f t="shared" si="319"/>
        <v>2.1536939630755585E+29</v>
      </c>
      <c r="Q616">
        <f t="shared" si="296"/>
        <v>1.938324566768003E+30</v>
      </c>
      <c r="AD616" s="50">
        <f>$M$2*(((1+'Main Backend Calculation'!$M$4)^('Main Backend Calculation'!AH616)-1)/'Main Backend Calculation'!$M$4)*(1+$M$4)</f>
        <v>402563664760.73029</v>
      </c>
      <c r="AF616">
        <f t="shared" si="320"/>
        <v>1.2549711525927367E+31</v>
      </c>
      <c r="AH616">
        <f t="shared" si="297"/>
        <v>615</v>
      </c>
      <c r="AI616" s="60">
        <f t="shared" si="294"/>
        <v>1.2549711525927367E+31</v>
      </c>
      <c r="AM616" s="36" t="str">
        <f>IF('SIP CALCULATOR'!$E$6&gt;'Main Backend Calculation'!AM615,AM615+1,"")</f>
        <v/>
      </c>
      <c r="AN616" t="str">
        <f t="shared" si="301"/>
        <v/>
      </c>
      <c r="AO616" s="49" t="str">
        <f t="shared" si="298"/>
        <v/>
      </c>
      <c r="AP616" s="49" t="str">
        <f t="shared" si="299"/>
        <v/>
      </c>
      <c r="AQ616" s="66" t="str">
        <f>IF(AM616="","",('SIP CALCULATOR'!$E$7/12)*100)</f>
        <v/>
      </c>
      <c r="AR616" s="62" t="str">
        <f>IF(AM616="","",ROUND(IF(((AM616-1)/12)=0,'SIP CALCULATOR'!$E$4,IF(INT(((AM616-1)/12))-((AM616-1)/12)=0,AR615+('SIP CALCULATOR'!$E$5/100)*AR615,AR615)),2))</f>
        <v/>
      </c>
      <c r="AS616" t="e">
        <f t="shared" si="300"/>
        <v>#VALUE!</v>
      </c>
      <c r="AY616">
        <f t="shared" si="305"/>
        <v>609</v>
      </c>
      <c r="AZ616">
        <f t="shared" si="306"/>
        <v>0</v>
      </c>
      <c r="BA616">
        <f t="shared" si="317"/>
        <v>609</v>
      </c>
      <c r="BB616" s="110">
        <f t="shared" si="310"/>
        <v>-228549921731.95786</v>
      </c>
      <c r="BC616">
        <f>$BB$8*'SIP CALCULATOR'!$E$48/100</f>
        <v>13148944.405985834</v>
      </c>
      <c r="BD616" s="110">
        <f t="shared" si="311"/>
        <v>-1904692255.6363654</v>
      </c>
      <c r="BF616" s="110">
        <f t="shared" si="308"/>
        <v>-222569630325.47171</v>
      </c>
      <c r="BG616" t="str">
        <f t="shared" si="309"/>
        <v>-</v>
      </c>
      <c r="BI616" t="str">
        <f t="shared" si="307"/>
        <v>-</v>
      </c>
      <c r="BL616">
        <f t="shared" si="318"/>
        <v>613</v>
      </c>
      <c r="BM616" s="110">
        <f t="shared" si="302"/>
        <v>107708288314.68675</v>
      </c>
      <c r="BO616">
        <f>('SIP CALCULATOR'!$D$32/12)/100</f>
        <v>5.0000000000000001E-3</v>
      </c>
      <c r="BP616">
        <f t="shared" si="303"/>
        <v>3301259036.845149</v>
      </c>
      <c r="BQ616" s="110">
        <f t="shared" si="304"/>
        <v>111009547351.53191</v>
      </c>
    </row>
    <row r="617" spans="12:69" x14ac:dyDescent="0.3">
      <c r="N617">
        <f t="shared" si="295"/>
        <v>616</v>
      </c>
      <c r="O617" s="48">
        <f t="shared" si="312"/>
        <v>2.6385957048052274E+30</v>
      </c>
      <c r="P617" s="3">
        <f t="shared" si="319"/>
        <v>2.1536939630755585E+29</v>
      </c>
      <c r="Q617">
        <f t="shared" si="296"/>
        <v>2.1536939630755589E+30</v>
      </c>
      <c r="AD617" s="50">
        <f>$M$2*(((1+'Main Backend Calculation'!$M$4)^('Main Backend Calculation'!AH617)-1)/'Main Backend Calculation'!$M$4)*(1+$M$4)</f>
        <v>409957348821.50873</v>
      </c>
      <c r="AF617">
        <f t="shared" si="320"/>
        <v>1.2549711525927367E+31</v>
      </c>
      <c r="AH617">
        <f t="shared" si="297"/>
        <v>616</v>
      </c>
      <c r="AI617" s="60">
        <f t="shared" si="294"/>
        <v>1.2549711525927367E+31</v>
      </c>
      <c r="AM617" s="36" t="str">
        <f>IF('SIP CALCULATOR'!$E$6&gt;'Main Backend Calculation'!AM616,AM616+1,"")</f>
        <v/>
      </c>
      <c r="AN617" t="str">
        <f t="shared" si="301"/>
        <v/>
      </c>
      <c r="AO617" s="49" t="str">
        <f t="shared" si="298"/>
        <v/>
      </c>
      <c r="AP617" s="49" t="str">
        <f t="shared" si="299"/>
        <v/>
      </c>
      <c r="AQ617" s="66" t="str">
        <f>IF(AM617="","",('SIP CALCULATOR'!$E$7/12)*100)</f>
        <v/>
      </c>
      <c r="AR617" s="62" t="str">
        <f>IF(AM617="","",ROUND(IF(((AM617-1)/12)=0,'SIP CALCULATOR'!$E$4,IF(INT(((AM617-1)/12))-((AM617-1)/12)=0,AR616+('SIP CALCULATOR'!$E$5/100)*AR616,AR616)),2))</f>
        <v/>
      </c>
      <c r="AS617" t="e">
        <f t="shared" si="300"/>
        <v>#VALUE!</v>
      </c>
      <c r="AY617">
        <f t="shared" si="305"/>
        <v>610</v>
      </c>
      <c r="AZ617">
        <f t="shared" si="306"/>
        <v>0</v>
      </c>
      <c r="BA617">
        <f t="shared" si="317"/>
        <v>610</v>
      </c>
      <c r="BB617" s="110">
        <f t="shared" si="310"/>
        <v>-230467762932.00018</v>
      </c>
      <c r="BC617">
        <f>$BB$8*'SIP CALCULATOR'!$E$48/100</f>
        <v>13148944.405985834</v>
      </c>
      <c r="BD617" s="110">
        <f t="shared" si="311"/>
        <v>-1920674265.636718</v>
      </c>
      <c r="BF617" s="110">
        <f t="shared" si="308"/>
        <v>-224490304591.10843</v>
      </c>
      <c r="BG617" t="str">
        <f t="shared" si="309"/>
        <v>-</v>
      </c>
      <c r="BI617" t="str">
        <f t="shared" si="307"/>
        <v>-</v>
      </c>
      <c r="BL617">
        <f t="shared" si="318"/>
        <v>614</v>
      </c>
      <c r="BM617" s="110">
        <f t="shared" si="302"/>
        <v>111009547351.53191</v>
      </c>
      <c r="BO617">
        <f>('SIP CALCULATOR'!$D$32/12)/100</f>
        <v>5.0000000000000001E-3</v>
      </c>
      <c r="BP617">
        <f t="shared" si="303"/>
        <v>3407993103.6920295</v>
      </c>
      <c r="BQ617" s="110">
        <f t="shared" si="304"/>
        <v>114417540455.22394</v>
      </c>
    </row>
    <row r="618" spans="12:69" x14ac:dyDescent="0.3">
      <c r="N618">
        <f t="shared" si="295"/>
        <v>617</v>
      </c>
      <c r="O618" s="48">
        <f t="shared" si="312"/>
        <v>2.9024261918855244E+30</v>
      </c>
      <c r="P618" s="3">
        <f t="shared" si="319"/>
        <v>2.1536939630755585E+29</v>
      </c>
      <c r="Q618">
        <f t="shared" si="296"/>
        <v>2.3690633593831148E+30</v>
      </c>
      <c r="AD618" s="50">
        <f>$M$2*(((1+'Main Backend Calculation'!$M$4)^('Main Backend Calculation'!AH618)-1)/'Main Backend Calculation'!$M$4)*(1+$M$4)</f>
        <v>417486827082.87714</v>
      </c>
      <c r="AF618">
        <f t="shared" si="320"/>
        <v>1.2549711525927367E+31</v>
      </c>
      <c r="AH618">
        <f t="shared" si="297"/>
        <v>617</v>
      </c>
      <c r="AI618" s="60">
        <f t="shared" si="294"/>
        <v>1.2549711525927367E+31</v>
      </c>
      <c r="AM618" s="36" t="str">
        <f>IF('SIP CALCULATOR'!$E$6&gt;'Main Backend Calculation'!AM617,AM617+1,"")</f>
        <v/>
      </c>
      <c r="AN618" t="str">
        <f t="shared" si="301"/>
        <v/>
      </c>
      <c r="AO618" s="49" t="str">
        <f t="shared" si="298"/>
        <v/>
      </c>
      <c r="AP618" s="49" t="str">
        <f t="shared" si="299"/>
        <v/>
      </c>
      <c r="AQ618" s="66" t="str">
        <f>IF(AM618="","",('SIP CALCULATOR'!$E$7/12)*100)</f>
        <v/>
      </c>
      <c r="AR618" s="62" t="str">
        <f>IF(AM618="","",ROUND(IF(((AM618-1)/12)=0,'SIP CALCULATOR'!$E$4,IF(INT(((AM618-1)/12))-((AM618-1)/12)=0,AR617+('SIP CALCULATOR'!$E$5/100)*AR617,AR617)),2))</f>
        <v/>
      </c>
      <c r="AS618" t="e">
        <f t="shared" si="300"/>
        <v>#VALUE!</v>
      </c>
      <c r="AY618">
        <f t="shared" si="305"/>
        <v>611</v>
      </c>
      <c r="AZ618">
        <f t="shared" si="306"/>
        <v>0</v>
      </c>
      <c r="BA618">
        <f t="shared" si="317"/>
        <v>611</v>
      </c>
      <c r="BB618" s="110">
        <f t="shared" si="310"/>
        <v>-232401586142.04288</v>
      </c>
      <c r="BC618">
        <f>$BB$8*'SIP CALCULATOR'!$E$48/100</f>
        <v>13148944.405985834</v>
      </c>
      <c r="BD618" s="110">
        <f t="shared" si="311"/>
        <v>-1936789459.0537405</v>
      </c>
      <c r="BF618" s="110">
        <f t="shared" si="308"/>
        <v>-226427094050.16217</v>
      </c>
      <c r="BG618" t="str">
        <f t="shared" si="309"/>
        <v>-</v>
      </c>
      <c r="BI618" t="str">
        <f t="shared" si="307"/>
        <v>-</v>
      </c>
      <c r="BL618">
        <f t="shared" si="318"/>
        <v>615</v>
      </c>
      <c r="BM618" s="110">
        <f t="shared" si="302"/>
        <v>114417540455.22394</v>
      </c>
      <c r="BO618">
        <f>('SIP CALCULATOR'!$D$32/12)/100</f>
        <v>5.0000000000000001E-3</v>
      </c>
      <c r="BP618">
        <f t="shared" si="303"/>
        <v>3518339368.998136</v>
      </c>
      <c r="BQ618" s="110">
        <f t="shared" si="304"/>
        <v>117935879824.22208</v>
      </c>
    </row>
    <row r="619" spans="12:69" x14ac:dyDescent="0.3">
      <c r="N619">
        <f t="shared" si="295"/>
        <v>618</v>
      </c>
      <c r="O619" s="48">
        <f t="shared" si="312"/>
        <v>3.1711022538902899E+30</v>
      </c>
      <c r="P619" s="3">
        <f t="shared" si="319"/>
        <v>2.1536939630755585E+29</v>
      </c>
      <c r="Q619">
        <f t="shared" si="296"/>
        <v>2.5844327556906704E+30</v>
      </c>
      <c r="AD619" s="50">
        <f>$M$2*(((1+'Main Backend Calculation'!$M$4)^('Main Backend Calculation'!AH619)-1)/'Main Backend Calculation'!$M$4)*(1+$M$4)</f>
        <v>425154593574.16699</v>
      </c>
      <c r="AF619">
        <f t="shared" si="320"/>
        <v>1.2549711525927367E+31</v>
      </c>
      <c r="AH619">
        <f t="shared" si="297"/>
        <v>618</v>
      </c>
      <c r="AI619" s="60">
        <f t="shared" si="294"/>
        <v>1.2549711525927367E+31</v>
      </c>
      <c r="AM619" s="36" t="str">
        <f>IF('SIP CALCULATOR'!$E$6&gt;'Main Backend Calculation'!AM618,AM618+1,"")</f>
        <v/>
      </c>
      <c r="AN619" t="str">
        <f t="shared" si="301"/>
        <v/>
      </c>
      <c r="AO619" s="49" t="str">
        <f t="shared" si="298"/>
        <v/>
      </c>
      <c r="AP619" s="49" t="str">
        <f t="shared" si="299"/>
        <v/>
      </c>
      <c r="AQ619" s="66" t="str">
        <f>IF(AM619="","",('SIP CALCULATOR'!$E$7/12)*100)</f>
        <v/>
      </c>
      <c r="AR619" s="62" t="str">
        <f>IF(AM619="","",ROUND(IF(((AM619-1)/12)=0,'SIP CALCULATOR'!$E$4,IF(INT(((AM619-1)/12))-((AM619-1)/12)=0,AR618+('SIP CALCULATOR'!$E$5/100)*AR618,AR618)),2))</f>
        <v/>
      </c>
      <c r="AS619" t="e">
        <f t="shared" si="300"/>
        <v>#VALUE!</v>
      </c>
      <c r="AY619">
        <f t="shared" si="305"/>
        <v>612</v>
      </c>
      <c r="AZ619">
        <f t="shared" si="306"/>
        <v>0</v>
      </c>
      <c r="BA619">
        <f t="shared" si="317"/>
        <v>612</v>
      </c>
      <c r="BB619" s="110">
        <f t="shared" si="310"/>
        <v>-234351524545.50259</v>
      </c>
      <c r="BC619">
        <f>$BB$8*'SIP CALCULATOR'!$E$48/100</f>
        <v>13148944.405985834</v>
      </c>
      <c r="BD619" s="110">
        <f t="shared" si="311"/>
        <v>-1953038945.7492383</v>
      </c>
      <c r="BF619" s="110">
        <f t="shared" si="308"/>
        <v>-228380132995.91141</v>
      </c>
      <c r="BG619" t="str">
        <f t="shared" si="309"/>
        <v>-</v>
      </c>
      <c r="BI619" t="str">
        <f t="shared" si="307"/>
        <v>-</v>
      </c>
      <c r="BL619">
        <f t="shared" si="318"/>
        <v>616</v>
      </c>
      <c r="BM619" s="110">
        <f t="shared" si="302"/>
        <v>117935879824.22208</v>
      </c>
      <c r="BO619">
        <f>('SIP CALCULATOR'!$D$32/12)/100</f>
        <v>5.0000000000000001E-3</v>
      </c>
      <c r="BP619">
        <f t="shared" si="303"/>
        <v>3632425098.58604</v>
      </c>
      <c r="BQ619" s="110">
        <f t="shared" si="304"/>
        <v>121568304922.80812</v>
      </c>
    </row>
    <row r="620" spans="12:69" x14ac:dyDescent="0.3">
      <c r="N620">
        <f t="shared" si="295"/>
        <v>619</v>
      </c>
      <c r="O620" s="48">
        <f t="shared" si="312"/>
        <v>3.4447128858276769E+30</v>
      </c>
      <c r="P620" s="3">
        <f t="shared" si="319"/>
        <v>2.1536939630755585E+29</v>
      </c>
      <c r="Q620">
        <f t="shared" si="296"/>
        <v>2.7998021519982263E+30</v>
      </c>
      <c r="AD620" s="50">
        <f>$M$2*(((1+'Main Backend Calculation'!$M$4)^('Main Backend Calculation'!AH620)-1)/'Main Backend Calculation'!$M$4)*(1+$M$4)</f>
        <v>432963188130.65881</v>
      </c>
      <c r="AF620">
        <f t="shared" si="320"/>
        <v>1.2549711525927367E+31</v>
      </c>
      <c r="AH620">
        <f t="shared" si="297"/>
        <v>619</v>
      </c>
      <c r="AI620" s="60">
        <f t="shared" si="294"/>
        <v>1.2549711525927367E+31</v>
      </c>
      <c r="AM620" s="36" t="str">
        <f>IF('SIP CALCULATOR'!$E$6&gt;'Main Backend Calculation'!AM619,AM619+1,"")</f>
        <v/>
      </c>
      <c r="AN620" t="str">
        <f t="shared" si="301"/>
        <v/>
      </c>
      <c r="AO620" s="49" t="str">
        <f t="shared" si="298"/>
        <v/>
      </c>
      <c r="AP620" s="49" t="str">
        <f t="shared" si="299"/>
        <v/>
      </c>
      <c r="AQ620" s="66" t="str">
        <f>IF(AM620="","",('SIP CALCULATOR'!$E$7/12)*100)</f>
        <v/>
      </c>
      <c r="AR620" s="62" t="str">
        <f>IF(AM620="","",ROUND(IF(((AM620-1)/12)=0,'SIP CALCULATOR'!$E$4,IF(INT(((AM620-1)/12))-((AM620-1)/12)=0,AR619+('SIP CALCULATOR'!$E$5/100)*AR619,AR619)),2))</f>
        <v/>
      </c>
      <c r="AS620" t="e">
        <f t="shared" si="300"/>
        <v>#VALUE!</v>
      </c>
      <c r="AY620">
        <f t="shared" si="305"/>
        <v>613</v>
      </c>
      <c r="AZ620">
        <f t="shared" si="306"/>
        <v>0</v>
      </c>
      <c r="BA620">
        <f t="shared" si="317"/>
        <v>613</v>
      </c>
      <c r="BB620" s="110">
        <f t="shared" si="310"/>
        <v>-236317712435.65781</v>
      </c>
      <c r="BC620">
        <f>$BB$8*'SIP CALCULATOR'!$E$48/100</f>
        <v>13148944.405985834</v>
      </c>
      <c r="BD620" s="110">
        <f t="shared" si="311"/>
        <v>-1969423844.8338652</v>
      </c>
      <c r="BF620" s="110">
        <f t="shared" si="308"/>
        <v>-230349556840.74527</v>
      </c>
      <c r="BG620" t="str">
        <f t="shared" si="309"/>
        <v>-</v>
      </c>
      <c r="BI620" t="str">
        <f t="shared" si="307"/>
        <v>-</v>
      </c>
      <c r="BL620">
        <f t="shared" si="318"/>
        <v>617</v>
      </c>
      <c r="BM620" s="110">
        <f t="shared" si="302"/>
        <v>121568304922.80812</v>
      </c>
      <c r="BO620">
        <f>('SIP CALCULATOR'!$D$32/12)/100</f>
        <v>5.0000000000000001E-3</v>
      </c>
      <c r="BP620">
        <f t="shared" si="303"/>
        <v>3750382206.8686304</v>
      </c>
      <c r="BQ620" s="110">
        <f t="shared" si="304"/>
        <v>125318687129.67676</v>
      </c>
    </row>
    <row r="621" spans="12:69" x14ac:dyDescent="0.3">
      <c r="N621">
        <f t="shared" si="295"/>
        <v>620</v>
      </c>
      <c r="O621" s="48">
        <f t="shared" si="312"/>
        <v>3.7233487172098128E+30</v>
      </c>
      <c r="P621" s="3">
        <f t="shared" si="319"/>
        <v>2.1536939630755585E+29</v>
      </c>
      <c r="Q621">
        <f t="shared" si="296"/>
        <v>3.0151715483057823E+30</v>
      </c>
      <c r="AD621" s="50">
        <f>$M$2*(((1+'Main Backend Calculation'!$M$4)^('Main Backend Calculation'!AH621)-1)/'Main Backend Calculation'!$M$4)*(1+$M$4)</f>
        <v>440915197234.8667</v>
      </c>
      <c r="AF621">
        <f t="shared" si="320"/>
        <v>1.2549711525927367E+31</v>
      </c>
      <c r="AH621">
        <f t="shared" si="297"/>
        <v>620</v>
      </c>
      <c r="AI621" s="60">
        <f t="shared" si="294"/>
        <v>1.2549711525927367E+31</v>
      </c>
      <c r="AM621" s="36" t="str">
        <f>IF('SIP CALCULATOR'!$E$6&gt;'Main Backend Calculation'!AM620,AM620+1,"")</f>
        <v/>
      </c>
      <c r="AN621" t="str">
        <f t="shared" si="301"/>
        <v/>
      </c>
      <c r="AO621" s="49" t="str">
        <f t="shared" si="298"/>
        <v/>
      </c>
      <c r="AP621" s="49" t="str">
        <f t="shared" si="299"/>
        <v/>
      </c>
      <c r="AQ621" s="66" t="str">
        <f>IF(AM621="","",('SIP CALCULATOR'!$E$7/12)*100)</f>
        <v/>
      </c>
      <c r="AR621" s="62" t="str">
        <f>IF(AM621="","",ROUND(IF(((AM621-1)/12)=0,'SIP CALCULATOR'!$E$4,IF(INT(((AM621-1)/12))-((AM621-1)/12)=0,AR620+('SIP CALCULATOR'!$E$5/100)*AR620,AR620)),2))</f>
        <v/>
      </c>
      <c r="AS621" t="e">
        <f t="shared" si="300"/>
        <v>#VALUE!</v>
      </c>
      <c r="AY621">
        <f t="shared" si="305"/>
        <v>614</v>
      </c>
      <c r="AZ621">
        <f t="shared" si="306"/>
        <v>0</v>
      </c>
      <c r="BA621">
        <f t="shared" si="317"/>
        <v>614</v>
      </c>
      <c r="BB621" s="110">
        <f t="shared" si="310"/>
        <v>-238300285224.89764</v>
      </c>
      <c r="BC621">
        <f>$BB$8*'SIP CALCULATOR'!$E$48/100</f>
        <v>13148944.405985834</v>
      </c>
      <c r="BD621" s="110">
        <f t="shared" si="311"/>
        <v>-1985945284.7441969</v>
      </c>
      <c r="BF621" s="110">
        <f t="shared" si="308"/>
        <v>-232335502125.48947</v>
      </c>
      <c r="BG621" t="str">
        <f t="shared" si="309"/>
        <v>-</v>
      </c>
      <c r="BI621" t="str">
        <f t="shared" si="307"/>
        <v>-</v>
      </c>
      <c r="BL621">
        <f t="shared" si="318"/>
        <v>618</v>
      </c>
      <c r="BM621" s="110">
        <f t="shared" si="302"/>
        <v>125318687129.67676</v>
      </c>
      <c r="BO621">
        <f>('SIP CALCULATOR'!$D$32/12)/100</f>
        <v>5.0000000000000001E-3</v>
      </c>
      <c r="BP621">
        <f t="shared" si="303"/>
        <v>3872347432.3070126</v>
      </c>
      <c r="BQ621" s="110">
        <f t="shared" si="304"/>
        <v>129191034561.98376</v>
      </c>
    </row>
    <row r="622" spans="12:69" x14ac:dyDescent="0.3">
      <c r="N622">
        <f t="shared" si="295"/>
        <v>621</v>
      </c>
      <c r="O622" s="48">
        <f t="shared" si="312"/>
        <v>4.0071020420724986E+30</v>
      </c>
      <c r="P622" s="3">
        <f t="shared" si="319"/>
        <v>2.1536939630755585E+29</v>
      </c>
      <c r="Q622">
        <f t="shared" si="296"/>
        <v>3.2305409446133382E+30</v>
      </c>
      <c r="AD622" s="50">
        <f>$M$2*(((1+'Main Backend Calculation'!$M$4)^('Main Backend Calculation'!AH622)-1)/'Main Backend Calculation'!$M$4)*(1+$M$4)</f>
        <v>449013254873.27124</v>
      </c>
      <c r="AF622">
        <f t="shared" si="320"/>
        <v>1.2549711525927367E+31</v>
      </c>
      <c r="AH622">
        <f t="shared" si="297"/>
        <v>621</v>
      </c>
      <c r="AI622" s="60">
        <f t="shared" si="294"/>
        <v>1.2549711525927367E+31</v>
      </c>
      <c r="AM622" s="36" t="str">
        <f>IF('SIP CALCULATOR'!$E$6&gt;'Main Backend Calculation'!AM621,AM621+1,"")</f>
        <v/>
      </c>
      <c r="AN622" t="str">
        <f t="shared" si="301"/>
        <v/>
      </c>
      <c r="AO622" s="49" t="str">
        <f t="shared" si="298"/>
        <v/>
      </c>
      <c r="AP622" s="49" t="str">
        <f t="shared" si="299"/>
        <v/>
      </c>
      <c r="AQ622" s="66" t="str">
        <f>IF(AM622="","",('SIP CALCULATOR'!$E$7/12)*100)</f>
        <v/>
      </c>
      <c r="AR622" s="62" t="str">
        <f>IF(AM622="","",ROUND(IF(((AM622-1)/12)=0,'SIP CALCULATOR'!$E$4,IF(INT(((AM622-1)/12))-((AM622-1)/12)=0,AR621+('SIP CALCULATOR'!$E$5/100)*AR621,AR621)),2))</f>
        <v/>
      </c>
      <c r="AS622" t="e">
        <f t="shared" si="300"/>
        <v>#VALUE!</v>
      </c>
      <c r="AY622">
        <f t="shared" si="305"/>
        <v>615</v>
      </c>
      <c r="AZ622">
        <f t="shared" si="306"/>
        <v>0</v>
      </c>
      <c r="BA622">
        <f>BA621+1</f>
        <v>615</v>
      </c>
      <c r="BB622" s="110">
        <f t="shared" si="310"/>
        <v>-240299379454.04782</v>
      </c>
      <c r="BC622">
        <f>$BB$8*'SIP CALCULATOR'!$E$48/100</f>
        <v>13148944.405985834</v>
      </c>
      <c r="BD622" s="110">
        <f t="shared" si="311"/>
        <v>-2002604403.3204484</v>
      </c>
      <c r="BF622" s="110">
        <f t="shared" si="308"/>
        <v>-234338106528.80991</v>
      </c>
      <c r="BG622" t="str">
        <f t="shared" si="309"/>
        <v>-</v>
      </c>
      <c r="BI622" t="str">
        <f t="shared" si="307"/>
        <v>-</v>
      </c>
      <c r="BL622">
        <f t="shared" si="318"/>
        <v>619</v>
      </c>
      <c r="BM622" s="110">
        <f t="shared" si="302"/>
        <v>129191034561.98376</v>
      </c>
      <c r="BO622">
        <f>('SIP CALCULATOR'!$D$32/12)/100</f>
        <v>5.0000000000000001E-3</v>
      </c>
      <c r="BP622">
        <f t="shared" si="303"/>
        <v>3998462519.693398</v>
      </c>
      <c r="BQ622" s="110">
        <f t="shared" si="304"/>
        <v>133189497081.67717</v>
      </c>
    </row>
    <row r="623" spans="12:69" x14ac:dyDescent="0.3">
      <c r="N623">
        <f t="shared" si="295"/>
        <v>622</v>
      </c>
      <c r="O623" s="48">
        <f t="shared" si="312"/>
        <v>4.2960668495462551E+30</v>
      </c>
      <c r="P623" s="3">
        <f t="shared" si="319"/>
        <v>2.1536939630755585E+29</v>
      </c>
      <c r="Q623">
        <f t="shared" si="296"/>
        <v>3.4459103409208941E+30</v>
      </c>
      <c r="AD623" s="50">
        <f>$M$2*(((1+'Main Backend Calculation'!$M$4)^('Main Backend Calculation'!AH623)-1)/'Main Backend Calculation'!$M$4)*(1+$M$4)</f>
        <v>457260043408.79016</v>
      </c>
      <c r="AF623">
        <f t="shared" si="320"/>
        <v>1.2549711525927367E+31</v>
      </c>
      <c r="AH623">
        <f t="shared" si="297"/>
        <v>622</v>
      </c>
      <c r="AI623" s="60">
        <f t="shared" si="294"/>
        <v>1.2549711525927367E+31</v>
      </c>
      <c r="AM623" s="36" t="str">
        <f>IF('SIP CALCULATOR'!$E$6&gt;'Main Backend Calculation'!AM622,AM622+1,"")</f>
        <v/>
      </c>
      <c r="AN623" t="str">
        <f t="shared" si="301"/>
        <v/>
      </c>
      <c r="AO623" s="49" t="str">
        <f t="shared" si="298"/>
        <v/>
      </c>
      <c r="AP623" s="49" t="str">
        <f t="shared" si="299"/>
        <v/>
      </c>
      <c r="AQ623" s="66" t="str">
        <f>IF(AM623="","",('SIP CALCULATOR'!$E$7/12)*100)</f>
        <v/>
      </c>
      <c r="AR623" s="62" t="str">
        <f>IF(AM623="","",ROUND(IF(((AM623-1)/12)=0,'SIP CALCULATOR'!$E$4,IF(INT(((AM623-1)/12))-((AM623-1)/12)=0,AR622+('SIP CALCULATOR'!$E$5/100)*AR622,AR622)),2))</f>
        <v/>
      </c>
      <c r="AS623" t="e">
        <f t="shared" si="300"/>
        <v>#VALUE!</v>
      </c>
      <c r="AY623">
        <f t="shared" si="305"/>
        <v>616</v>
      </c>
      <c r="AZ623">
        <f t="shared" si="306"/>
        <v>0</v>
      </c>
      <c r="BA623">
        <f t="shared" ref="BA623:BA633" si="321">BA622+1</f>
        <v>616</v>
      </c>
      <c r="BB623" s="110">
        <f t="shared" si="310"/>
        <v>-242315132801.77423</v>
      </c>
      <c r="BC623">
        <f>$BB$8*'SIP CALCULATOR'!$E$48/100</f>
        <v>13148944.405985834</v>
      </c>
      <c r="BD623" s="110">
        <f t="shared" si="311"/>
        <v>-2019402347.8848352</v>
      </c>
      <c r="BF623" s="110">
        <f t="shared" si="308"/>
        <v>-236357508876.69473</v>
      </c>
      <c r="BG623" t="str">
        <f t="shared" si="309"/>
        <v>-</v>
      </c>
      <c r="BI623" t="str">
        <f t="shared" si="307"/>
        <v>-</v>
      </c>
      <c r="BL623">
        <f t="shared" si="318"/>
        <v>620</v>
      </c>
      <c r="BM623" s="110">
        <f t="shared" si="302"/>
        <v>133189497081.67717</v>
      </c>
      <c r="BO623">
        <f>('SIP CALCULATOR'!$D$32/12)/100</f>
        <v>5.0000000000000001E-3</v>
      </c>
      <c r="BP623">
        <f t="shared" si="303"/>
        <v>4128874409.531992</v>
      </c>
      <c r="BQ623" s="110">
        <f t="shared" si="304"/>
        <v>137318371491.20917</v>
      </c>
    </row>
    <row r="624" spans="12:69" x14ac:dyDescent="0.3">
      <c r="L624">
        <v>612</v>
      </c>
      <c r="N624">
        <f t="shared" si="295"/>
        <v>623</v>
      </c>
      <c r="O624" s="48">
        <f t="shared" si="312"/>
        <v>4.5903388549888442E+30</v>
      </c>
      <c r="P624" s="3">
        <f t="shared" si="319"/>
        <v>2.1536939630755585E+29</v>
      </c>
      <c r="Q624">
        <f t="shared" si="296"/>
        <v>3.66127973722845E+30</v>
      </c>
      <c r="AD624" s="50">
        <f>$M$2*(((1+'Main Backend Calculation'!$M$4)^('Main Backend Calculation'!AH624)-1)/'Main Backend Calculation'!$M$4)*(1+$M$4)</f>
        <v>465658294469.27081</v>
      </c>
      <c r="AF624">
        <f t="shared" si="320"/>
        <v>1.2549711525927367E+31</v>
      </c>
      <c r="AH624">
        <f t="shared" si="297"/>
        <v>623</v>
      </c>
      <c r="AI624" s="60">
        <f t="shared" si="294"/>
        <v>1.2549711525927367E+31</v>
      </c>
      <c r="AM624" s="36" t="str">
        <f>IF('SIP CALCULATOR'!$E$6&gt;'Main Backend Calculation'!AM623,AM623+1,"")</f>
        <v/>
      </c>
      <c r="AN624" t="str">
        <f t="shared" si="301"/>
        <v/>
      </c>
      <c r="AO624" s="49" t="str">
        <f t="shared" si="298"/>
        <v/>
      </c>
      <c r="AP624" s="49" t="str">
        <f t="shared" si="299"/>
        <v/>
      </c>
      <c r="AQ624" s="66" t="str">
        <f>IF(AM624="","",('SIP CALCULATOR'!$E$7/12)*100)</f>
        <v/>
      </c>
      <c r="AR624" s="62" t="str">
        <f>IF(AM624="","",ROUND(IF(((AM624-1)/12)=0,'SIP CALCULATOR'!$E$4,IF(INT(((AM624-1)/12))-((AM624-1)/12)=0,AR623+('SIP CALCULATOR'!$E$5/100)*AR623,AR623)),2))</f>
        <v/>
      </c>
      <c r="AS624" t="e">
        <f t="shared" si="300"/>
        <v>#VALUE!</v>
      </c>
      <c r="AY624">
        <f t="shared" si="305"/>
        <v>617</v>
      </c>
      <c r="AZ624">
        <f t="shared" si="306"/>
        <v>0</v>
      </c>
      <c r="BA624">
        <f t="shared" si="321"/>
        <v>617</v>
      </c>
      <c r="BB624" s="110">
        <f t="shared" si="310"/>
        <v>-244347684094.06503</v>
      </c>
      <c r="BC624">
        <f>$BB$8*'SIP CALCULATOR'!$E$48/100</f>
        <v>13148944.405985834</v>
      </c>
      <c r="BD624" s="110">
        <f t="shared" si="311"/>
        <v>-2036340275.3205917</v>
      </c>
      <c r="BF624" s="110">
        <f t="shared" si="308"/>
        <v>-238393849152.01532</v>
      </c>
      <c r="BG624" t="str">
        <f t="shared" si="309"/>
        <v>-</v>
      </c>
      <c r="BI624" t="str">
        <f t="shared" si="307"/>
        <v>-</v>
      </c>
      <c r="BL624">
        <f t="shared" si="318"/>
        <v>621</v>
      </c>
      <c r="BM624" s="110">
        <f t="shared" si="302"/>
        <v>137318371491.20917</v>
      </c>
      <c r="BO624">
        <f>('SIP CALCULATOR'!$D$32/12)/100</f>
        <v>5.0000000000000001E-3</v>
      </c>
      <c r="BP624">
        <f t="shared" si="303"/>
        <v>4263735434.8020449</v>
      </c>
      <c r="BQ624" s="110">
        <f t="shared" si="304"/>
        <v>141582106926.0112</v>
      </c>
    </row>
    <row r="625" spans="12:69" x14ac:dyDescent="0.3">
      <c r="L625">
        <v>624</v>
      </c>
      <c r="N625">
        <f t="shared" si="295"/>
        <v>624</v>
      </c>
      <c r="O625" s="48">
        <f t="shared" si="312"/>
        <v>4.8900155316895802E+30</v>
      </c>
      <c r="P625" s="3">
        <f t="shared" si="319"/>
        <v>2.1536939630755585E+29</v>
      </c>
      <c r="Q625">
        <f t="shared" si="296"/>
        <v>3.8766491335360059E+30</v>
      </c>
      <c r="AD625" s="50">
        <f>$M$2*(((1+'Main Backend Calculation'!$M$4)^('Main Backend Calculation'!AH625)-1)/'Main Backend Calculation'!$M$4)*(1+$M$4)</f>
        <v>474210789852.30286</v>
      </c>
      <c r="AF625">
        <f t="shared" si="320"/>
        <v>1.2549711525927367E+31</v>
      </c>
      <c r="AH625">
        <f t="shared" si="297"/>
        <v>624</v>
      </c>
      <c r="AI625" s="60">
        <f t="shared" si="294"/>
        <v>1.2549711525927367E+31</v>
      </c>
      <c r="AM625" s="36" t="str">
        <f>IF('SIP CALCULATOR'!$E$6&gt;'Main Backend Calculation'!AM624,AM624+1,"")</f>
        <v/>
      </c>
      <c r="AN625" t="str">
        <f t="shared" si="301"/>
        <v/>
      </c>
      <c r="AO625" s="49" t="str">
        <f t="shared" si="298"/>
        <v/>
      </c>
      <c r="AP625" s="49" t="str">
        <f t="shared" si="299"/>
        <v/>
      </c>
      <c r="AQ625" s="66" t="str">
        <f>IF(AM625="","",('SIP CALCULATOR'!$E$7/12)*100)</f>
        <v/>
      </c>
      <c r="AR625" s="62" t="str">
        <f>IF(AM625="","",ROUND(IF(((AM625-1)/12)=0,'SIP CALCULATOR'!$E$4,IF(INT(((AM625-1)/12))-((AM625-1)/12)=0,AR624+('SIP CALCULATOR'!$E$5/100)*AR624,AR624)),2))</f>
        <v/>
      </c>
      <c r="AS625" t="e">
        <f t="shared" si="300"/>
        <v>#VALUE!</v>
      </c>
      <c r="AY625">
        <f t="shared" si="305"/>
        <v>618</v>
      </c>
      <c r="AZ625">
        <f t="shared" si="306"/>
        <v>0</v>
      </c>
      <c r="BA625">
        <f t="shared" si="321"/>
        <v>618</v>
      </c>
      <c r="BB625" s="110">
        <f t="shared" si="310"/>
        <v>-246397173313.7916</v>
      </c>
      <c r="BC625">
        <f>$BB$8*'SIP CALCULATOR'!$E$48/100</f>
        <v>13148944.405985834</v>
      </c>
      <c r="BD625" s="110">
        <f t="shared" si="311"/>
        <v>-2053419352.1516464</v>
      </c>
      <c r="BF625" s="110">
        <f t="shared" si="308"/>
        <v>-240447268504.16696</v>
      </c>
      <c r="BG625" t="str">
        <f t="shared" si="309"/>
        <v>-</v>
      </c>
      <c r="BI625" t="str">
        <f t="shared" si="307"/>
        <v>-</v>
      </c>
      <c r="BL625">
        <f t="shared" si="318"/>
        <v>622</v>
      </c>
      <c r="BM625" s="110">
        <f t="shared" si="302"/>
        <v>141582106926.0112</v>
      </c>
      <c r="BO625">
        <f>('SIP CALCULATOR'!$D$32/12)/100</f>
        <v>5.0000000000000001E-3</v>
      </c>
      <c r="BP625">
        <f t="shared" si="303"/>
        <v>4403203525.3989487</v>
      </c>
      <c r="BQ625" s="110">
        <f t="shared" si="304"/>
        <v>145985310451.41016</v>
      </c>
    </row>
    <row r="626" spans="12:69" x14ac:dyDescent="0.3">
      <c r="L626">
        <v>636</v>
      </c>
      <c r="N626">
        <f t="shared" si="295"/>
        <v>625</v>
      </c>
      <c r="O626" s="48">
        <f t="shared" si="312"/>
        <v>5.6259349357710379E+30</v>
      </c>
      <c r="P626" s="3">
        <f>$P$625+($P$625*$M$5)</f>
        <v>6.4610818892266747E+29</v>
      </c>
      <c r="Q626">
        <f t="shared" si="296"/>
        <v>4.5227573224586731E+30</v>
      </c>
      <c r="AD626" s="50">
        <f>$M$2*(((1+'Main Backend Calculation'!$M$4)^('Main Backend Calculation'!AH626)-1)/'Main Backend Calculation'!$M$4)*(1+$M$4)</f>
        <v>482920362446.64685</v>
      </c>
      <c r="AF626">
        <f>$AK$54*(((1+$M$4)^($AH$54)-1)/$AC$3)*(1+$AC$3)</f>
        <v>3.8779257590820453E+31</v>
      </c>
      <c r="AH626">
        <f t="shared" si="297"/>
        <v>625</v>
      </c>
      <c r="AI626" s="60">
        <f t="shared" si="294"/>
        <v>3.8779257590820453E+31</v>
      </c>
      <c r="AM626" s="36" t="str">
        <f>IF('SIP CALCULATOR'!$E$6&gt;'Main Backend Calculation'!AM625,AM625+1,"")</f>
        <v/>
      </c>
      <c r="AN626" t="str">
        <f t="shared" si="301"/>
        <v/>
      </c>
      <c r="AO626" s="49" t="str">
        <f t="shared" si="298"/>
        <v/>
      </c>
      <c r="AP626" s="49" t="str">
        <f t="shared" si="299"/>
        <v/>
      </c>
      <c r="AQ626" s="66" t="str">
        <f>IF(AM626="","",('SIP CALCULATOR'!$E$7/12)*100)</f>
        <v/>
      </c>
      <c r="AR626" s="62" t="str">
        <f>IF(AM626="","",ROUND(IF(((AM626-1)/12)=0,'SIP CALCULATOR'!$E$4,IF(INT(((AM626-1)/12))-((AM626-1)/12)=0,AR625+('SIP CALCULATOR'!$E$5/100)*AR625,AR625)),2))</f>
        <v/>
      </c>
      <c r="AS626" t="e">
        <f t="shared" si="300"/>
        <v>#VALUE!</v>
      </c>
      <c r="AY626">
        <f t="shared" si="305"/>
        <v>619</v>
      </c>
      <c r="AZ626">
        <f t="shared" si="306"/>
        <v>0</v>
      </c>
      <c r="BA626">
        <f t="shared" si="321"/>
        <v>619</v>
      </c>
      <c r="BB626" s="110">
        <f t="shared" si="310"/>
        <v>-248463741610.34921</v>
      </c>
      <c r="BC626">
        <f>$BB$8*'SIP CALCULATOR'!$E$48/100</f>
        <v>13148944.405985834</v>
      </c>
      <c r="BD626" s="110">
        <f t="shared" si="311"/>
        <v>-2070640754.6229599</v>
      </c>
      <c r="BF626" s="110">
        <f t="shared" si="308"/>
        <v>-242517909258.78992</v>
      </c>
      <c r="BG626" t="str">
        <f t="shared" si="309"/>
        <v>-</v>
      </c>
      <c r="BI626" t="str">
        <f t="shared" si="307"/>
        <v>-</v>
      </c>
      <c r="BL626">
        <f t="shared" si="318"/>
        <v>623</v>
      </c>
      <c r="BM626" s="110">
        <f t="shared" si="302"/>
        <v>145985310451.41016</v>
      </c>
      <c r="BO626">
        <f>('SIP CALCULATOR'!$D$32/12)/100</f>
        <v>5.0000000000000001E-3</v>
      </c>
      <c r="BP626">
        <f t="shared" si="303"/>
        <v>4547442420.5614262</v>
      </c>
      <c r="BQ626" s="110">
        <f t="shared" si="304"/>
        <v>150532752871.97159</v>
      </c>
    </row>
    <row r="627" spans="12:69" x14ac:dyDescent="0.3">
      <c r="L627">
        <v>648</v>
      </c>
      <c r="N627">
        <f t="shared" si="295"/>
        <v>626</v>
      </c>
      <c r="O627" s="48">
        <f t="shared" si="312"/>
        <v>6.3753704147015773E+30</v>
      </c>
      <c r="P627" s="3">
        <f t="shared" ref="P627:P637" si="322">$P$625+($P$625*$M$5)</f>
        <v>6.4610818892266747E+29</v>
      </c>
      <c r="Q627">
        <f t="shared" si="296"/>
        <v>5.1688655113813409E+30</v>
      </c>
      <c r="AD627" s="50">
        <f>$M$2*(((1+'Main Backend Calculation'!$M$4)^('Main Backend Calculation'!AH627)-1)/'Main Backend Calculation'!$M$4)*(1+$M$4)</f>
        <v>491789897170.58783</v>
      </c>
      <c r="AF627">
        <f t="shared" ref="AF627:AF637" si="323">$AK$54*(((1+$M$4)^($AH$54)-1)/$AC$3)*(1+$AC$3)</f>
        <v>3.8779257590820453E+31</v>
      </c>
      <c r="AH627">
        <f t="shared" si="297"/>
        <v>626</v>
      </c>
      <c r="AI627" s="60">
        <f t="shared" si="294"/>
        <v>3.8779257590820453E+31</v>
      </c>
      <c r="AM627" s="36" t="str">
        <f>IF('SIP CALCULATOR'!$E$6&gt;'Main Backend Calculation'!AM626,AM626+1,"")</f>
        <v/>
      </c>
      <c r="AN627" t="str">
        <f t="shared" si="301"/>
        <v/>
      </c>
      <c r="AO627" s="49" t="str">
        <f t="shared" si="298"/>
        <v/>
      </c>
      <c r="AP627" s="49" t="str">
        <f t="shared" si="299"/>
        <v/>
      </c>
      <c r="AQ627" s="66" t="str">
        <f>IF(AM627="","",('SIP CALCULATOR'!$E$7/12)*100)</f>
        <v/>
      </c>
      <c r="AR627" s="62" t="str">
        <f>IF(AM627="","",ROUND(IF(((AM627-1)/12)=0,'SIP CALCULATOR'!$E$4,IF(INT(((AM627-1)/12))-((AM627-1)/12)=0,AR626+('SIP CALCULATOR'!$E$5/100)*AR626,AR626)),2))</f>
        <v/>
      </c>
      <c r="AS627" t="e">
        <f t="shared" si="300"/>
        <v>#VALUE!</v>
      </c>
      <c r="AY627">
        <f t="shared" si="305"/>
        <v>620</v>
      </c>
      <c r="AZ627">
        <f t="shared" si="306"/>
        <v>0</v>
      </c>
      <c r="BA627">
        <f t="shared" si="321"/>
        <v>620</v>
      </c>
      <c r="BB627" s="110">
        <f t="shared" si="310"/>
        <v>-250547531309.37814</v>
      </c>
      <c r="BC627">
        <f>$BB$8*'SIP CALCULATOR'!$E$48/100</f>
        <v>13148944.405985834</v>
      </c>
      <c r="BD627" s="110">
        <f t="shared" si="311"/>
        <v>-2088005668.7815344</v>
      </c>
      <c r="BF627" s="110">
        <f t="shared" si="308"/>
        <v>-244605914927.57144</v>
      </c>
      <c r="BG627" t="str">
        <f t="shared" si="309"/>
        <v>-</v>
      </c>
      <c r="BI627" t="str">
        <f t="shared" si="307"/>
        <v>-</v>
      </c>
      <c r="BL627">
        <f t="shared" si="318"/>
        <v>624</v>
      </c>
      <c r="BM627" s="110">
        <f t="shared" si="302"/>
        <v>150532752871.97159</v>
      </c>
      <c r="BO627">
        <f>('SIP CALCULATOR'!$D$32/12)/100</f>
        <v>5.0000000000000001E-3</v>
      </c>
      <c r="BP627">
        <f t="shared" si="303"/>
        <v>4696621889.6055136</v>
      </c>
      <c r="BQ627" s="110">
        <f t="shared" si="304"/>
        <v>155229374761.57709</v>
      </c>
    </row>
    <row r="628" spans="12:69" x14ac:dyDescent="0.3">
      <c r="L628">
        <v>660</v>
      </c>
      <c r="N628">
        <f t="shared" si="295"/>
        <v>627</v>
      </c>
      <c r="O628" s="48">
        <f t="shared" si="312"/>
        <v>7.1385702080007889E+30</v>
      </c>
      <c r="P628" s="3">
        <f t="shared" si="322"/>
        <v>6.4610818892266747E+29</v>
      </c>
      <c r="Q628">
        <f t="shared" si="296"/>
        <v>5.8149737003040086E+30</v>
      </c>
      <c r="AD628" s="50">
        <f>$M$2*(((1+'Main Backend Calculation'!$M$4)^('Main Backend Calculation'!AH628)-1)/'Main Backend Calculation'!$M$4)*(1+$M$4)</f>
        <v>500822331927.52216</v>
      </c>
      <c r="AF628">
        <f t="shared" si="323"/>
        <v>3.8779257590820453E+31</v>
      </c>
      <c r="AH628">
        <f t="shared" si="297"/>
        <v>627</v>
      </c>
      <c r="AI628" s="60">
        <f t="shared" si="294"/>
        <v>3.8779257590820453E+31</v>
      </c>
      <c r="AM628" s="36" t="str">
        <f>IF('SIP CALCULATOR'!$E$6&gt;'Main Backend Calculation'!AM627,AM627+1,"")</f>
        <v/>
      </c>
      <c r="AN628" t="str">
        <f t="shared" si="301"/>
        <v/>
      </c>
      <c r="AO628" s="49" t="str">
        <f t="shared" si="298"/>
        <v/>
      </c>
      <c r="AP628" s="49" t="str">
        <f t="shared" si="299"/>
        <v/>
      </c>
      <c r="AQ628" s="66" t="str">
        <f>IF(AM628="","",('SIP CALCULATOR'!$E$7/12)*100)</f>
        <v/>
      </c>
      <c r="AR628" s="62" t="str">
        <f>IF(AM628="","",ROUND(IF(((AM628-1)/12)=0,'SIP CALCULATOR'!$E$4,IF(INT(((AM628-1)/12))-((AM628-1)/12)=0,AR627+('SIP CALCULATOR'!$E$5/100)*AR627,AR627)),2))</f>
        <v/>
      </c>
      <c r="AS628" t="e">
        <f t="shared" si="300"/>
        <v>#VALUE!</v>
      </c>
      <c r="AY628">
        <f t="shared" si="305"/>
        <v>621</v>
      </c>
      <c r="AZ628">
        <f t="shared" si="306"/>
        <v>0</v>
      </c>
      <c r="BA628">
        <f t="shared" si="321"/>
        <v>621</v>
      </c>
      <c r="BB628" s="110">
        <f t="shared" si="310"/>
        <v>-252648685922.56564</v>
      </c>
      <c r="BC628">
        <f>$BB$8*'SIP CALCULATOR'!$E$48/100</f>
        <v>13148944.405985834</v>
      </c>
      <c r="BD628" s="110">
        <f t="shared" si="311"/>
        <v>-2105515290.5580969</v>
      </c>
      <c r="BF628" s="110">
        <f t="shared" si="308"/>
        <v>-246711430218.12955</v>
      </c>
      <c r="BG628" t="str">
        <f t="shared" si="309"/>
        <v>-</v>
      </c>
      <c r="BI628" t="str">
        <f t="shared" si="307"/>
        <v>-</v>
      </c>
      <c r="BL628">
        <f t="shared" si="318"/>
        <v>625</v>
      </c>
      <c r="BM628" s="110">
        <f t="shared" si="302"/>
        <v>155229374761.57709</v>
      </c>
      <c r="BO628">
        <f>('SIP CALCULATOR'!$D$32/12)/100</f>
        <v>5.0000000000000001E-3</v>
      </c>
      <c r="BP628">
        <f t="shared" si="303"/>
        <v>4850917961.299284</v>
      </c>
      <c r="BQ628" s="110">
        <f t="shared" si="304"/>
        <v>160080292722.87637</v>
      </c>
    </row>
    <row r="629" spans="12:69" x14ac:dyDescent="0.3">
      <c r="L629">
        <v>672</v>
      </c>
      <c r="N629">
        <f t="shared" si="295"/>
        <v>628</v>
      </c>
      <c r="O629" s="48">
        <f t="shared" si="312"/>
        <v>7.9157871144156833E+30</v>
      </c>
      <c r="P629" s="3">
        <f t="shared" si="322"/>
        <v>6.4610818892266747E+29</v>
      </c>
      <c r="Q629">
        <f t="shared" si="296"/>
        <v>6.4610818892266764E+30</v>
      </c>
      <c r="AD629" s="50">
        <f>$M$2*(((1+'Main Backend Calculation'!$M$4)^('Main Backend Calculation'!AH629)-1)/'Main Backend Calculation'!$M$4)*(1+$M$4)</f>
        <v>510020658579.09491</v>
      </c>
      <c r="AF629">
        <f t="shared" si="323"/>
        <v>3.8779257590820453E+31</v>
      </c>
      <c r="AH629">
        <f t="shared" si="297"/>
        <v>628</v>
      </c>
      <c r="AI629" s="60">
        <f t="shared" si="294"/>
        <v>3.8779257590820453E+31</v>
      </c>
      <c r="AM629" s="36" t="str">
        <f>IF('SIP CALCULATOR'!$E$6&gt;'Main Backend Calculation'!AM628,AM628+1,"")</f>
        <v/>
      </c>
      <c r="AN629" t="str">
        <f t="shared" si="301"/>
        <v/>
      </c>
      <c r="AO629" s="49" t="str">
        <f t="shared" si="298"/>
        <v/>
      </c>
      <c r="AP629" s="49" t="str">
        <f t="shared" si="299"/>
        <v/>
      </c>
      <c r="AQ629" s="66" t="str">
        <f>IF(AM629="","",('SIP CALCULATOR'!$E$7/12)*100)</f>
        <v/>
      </c>
      <c r="AR629" s="62" t="str">
        <f>IF(AM629="","",ROUND(IF(((AM629-1)/12)=0,'SIP CALCULATOR'!$E$4,IF(INT(((AM629-1)/12))-((AM629-1)/12)=0,AR628+('SIP CALCULATOR'!$E$5/100)*AR628,AR628)),2))</f>
        <v/>
      </c>
      <c r="AS629" t="e">
        <f t="shared" si="300"/>
        <v>#VALUE!</v>
      </c>
      <c r="AY629">
        <f t="shared" si="305"/>
        <v>622</v>
      </c>
      <c r="AZ629">
        <f t="shared" si="306"/>
        <v>0</v>
      </c>
      <c r="BA629">
        <f t="shared" si="321"/>
        <v>622</v>
      </c>
      <c r="BB629" s="110">
        <f t="shared" si="310"/>
        <v>-254767350157.52972</v>
      </c>
      <c r="BC629">
        <f>$BB$8*'SIP CALCULATOR'!$E$48/100</f>
        <v>13148944.405985834</v>
      </c>
      <c r="BD629" s="110">
        <f t="shared" si="311"/>
        <v>-2123170825.8494642</v>
      </c>
      <c r="BF629" s="110">
        <f t="shared" si="308"/>
        <v>-248834601043.979</v>
      </c>
      <c r="BG629" t="str">
        <f t="shared" si="309"/>
        <v>-</v>
      </c>
      <c r="BI629" t="str">
        <f t="shared" si="307"/>
        <v>-</v>
      </c>
      <c r="BL629">
        <f t="shared" si="318"/>
        <v>626</v>
      </c>
      <c r="BM629" s="110">
        <f t="shared" si="302"/>
        <v>160080292722.87637</v>
      </c>
      <c r="BO629">
        <f>('SIP CALCULATOR'!$D$32/12)/100</f>
        <v>5.0000000000000001E-3</v>
      </c>
      <c r="BP629">
        <f t="shared" si="303"/>
        <v>5010513162.2260313</v>
      </c>
      <c r="BQ629" s="110">
        <f t="shared" si="304"/>
        <v>165090805885.10242</v>
      </c>
    </row>
    <row r="630" spans="12:69" x14ac:dyDescent="0.3">
      <c r="L630">
        <v>684</v>
      </c>
      <c r="N630">
        <f t="shared" si="295"/>
        <v>629</v>
      </c>
      <c r="O630" s="48">
        <f t="shared" si="312"/>
        <v>8.7072785756565738E+30</v>
      </c>
      <c r="P630" s="3">
        <f t="shared" si="322"/>
        <v>6.4610818892266747E+29</v>
      </c>
      <c r="Q630">
        <f t="shared" si="296"/>
        <v>7.1071900781493441E+30</v>
      </c>
      <c r="AD630" s="50">
        <f>$M$2*(((1+'Main Backend Calculation'!$M$4)^('Main Backend Calculation'!AH630)-1)/'Main Backend Calculation'!$M$4)*(1+$M$4)</f>
        <v>519387923936.20972</v>
      </c>
      <c r="AF630">
        <f t="shared" si="323"/>
        <v>3.8779257590820453E+31</v>
      </c>
      <c r="AH630">
        <f t="shared" si="297"/>
        <v>629</v>
      </c>
      <c r="AI630" s="60">
        <f t="shared" si="294"/>
        <v>3.8779257590820453E+31</v>
      </c>
      <c r="AK630">
        <v>624</v>
      </c>
      <c r="AM630" s="36" t="str">
        <f>IF('SIP CALCULATOR'!$E$6&gt;'Main Backend Calculation'!AM629,AM629+1,"")</f>
        <v/>
      </c>
      <c r="AN630" t="str">
        <f t="shared" si="301"/>
        <v/>
      </c>
      <c r="AO630" s="49" t="str">
        <f t="shared" si="298"/>
        <v/>
      </c>
      <c r="AP630" s="49" t="str">
        <f t="shared" si="299"/>
        <v/>
      </c>
      <c r="AQ630" s="66" t="str">
        <f>IF(AM630="","",('SIP CALCULATOR'!$E$7/12)*100)</f>
        <v/>
      </c>
      <c r="AR630" s="62" t="str">
        <f>IF(AM630="","",ROUND(IF(((AM630-1)/12)=0,'SIP CALCULATOR'!$E$4,IF(INT(((AM630-1)/12))-((AM630-1)/12)=0,AR629+('SIP CALCULATOR'!$E$5/100)*AR629,AR629)),2))</f>
        <v/>
      </c>
      <c r="AS630" t="e">
        <f t="shared" si="300"/>
        <v>#VALUE!</v>
      </c>
      <c r="AY630">
        <f t="shared" si="305"/>
        <v>623</v>
      </c>
      <c r="AZ630">
        <f t="shared" si="306"/>
        <v>0</v>
      </c>
      <c r="BA630">
        <f t="shared" si="321"/>
        <v>623</v>
      </c>
      <c r="BB630" s="110">
        <f t="shared" si="310"/>
        <v>-256903669927.78516</v>
      </c>
      <c r="BC630">
        <f>$BB$8*'SIP CALCULATOR'!$E$48/100</f>
        <v>13148944.405985834</v>
      </c>
      <c r="BD630" s="110">
        <f t="shared" si="311"/>
        <v>-2140973490.6015928</v>
      </c>
      <c r="BF630" s="110">
        <f t="shared" si="308"/>
        <v>-250975574534.5806</v>
      </c>
      <c r="BG630" t="str">
        <f t="shared" si="309"/>
        <v>-</v>
      </c>
      <c r="BI630" t="str">
        <f t="shared" si="307"/>
        <v>-</v>
      </c>
      <c r="BL630">
        <f t="shared" si="318"/>
        <v>627</v>
      </c>
      <c r="BM630" s="110">
        <f t="shared" si="302"/>
        <v>165090805885.10242</v>
      </c>
      <c r="BO630">
        <f>('SIP CALCULATOR'!$D$32/12)/100</f>
        <v>5.0000000000000001E-3</v>
      </c>
      <c r="BP630">
        <f t="shared" si="303"/>
        <v>5175596764.497961</v>
      </c>
      <c r="BQ630" s="110">
        <f t="shared" si="304"/>
        <v>170266402649.60037</v>
      </c>
    </row>
    <row r="631" spans="12:69" x14ac:dyDescent="0.3">
      <c r="L631">
        <v>696</v>
      </c>
      <c r="N631">
        <f t="shared" si="295"/>
        <v>630</v>
      </c>
      <c r="O631" s="48">
        <f t="shared" si="312"/>
        <v>9.5133067616708698E+30</v>
      </c>
      <c r="P631" s="3">
        <f t="shared" si="322"/>
        <v>6.4610818892266747E+29</v>
      </c>
      <c r="Q631">
        <f t="shared" si="296"/>
        <v>7.7532982670720119E+30</v>
      </c>
      <c r="AD631" s="50">
        <f>$M$2*(((1+'Main Backend Calculation'!$M$4)^('Main Backend Calculation'!AH631)-1)/'Main Backend Calculation'!$M$4)*(1+$M$4)</f>
        <v>528927230768.24146</v>
      </c>
      <c r="AF631">
        <f t="shared" si="323"/>
        <v>3.8779257590820453E+31</v>
      </c>
      <c r="AH631">
        <f t="shared" si="297"/>
        <v>630</v>
      </c>
      <c r="AI631" s="60">
        <f t="shared" si="294"/>
        <v>3.8779257590820453E+31</v>
      </c>
      <c r="AK631">
        <v>636</v>
      </c>
      <c r="AM631" s="36" t="str">
        <f>IF('SIP CALCULATOR'!$E$6&gt;'Main Backend Calculation'!AM630,AM630+1,"")</f>
        <v/>
      </c>
      <c r="AN631" t="str">
        <f t="shared" si="301"/>
        <v/>
      </c>
      <c r="AO631" s="49" t="str">
        <f t="shared" si="298"/>
        <v/>
      </c>
      <c r="AP631" s="49" t="str">
        <f t="shared" si="299"/>
        <v/>
      </c>
      <c r="AQ631" s="66" t="str">
        <f>IF(AM631="","",('SIP CALCULATOR'!$E$7/12)*100)</f>
        <v/>
      </c>
      <c r="AR631" s="62" t="str">
        <f>IF(AM631="","",ROUND(IF(((AM631-1)/12)=0,'SIP CALCULATOR'!$E$4,IF(INT(((AM631-1)/12))-((AM631-1)/12)=0,AR630+('SIP CALCULATOR'!$E$5/100)*AR630,AR630)),2))</f>
        <v/>
      </c>
      <c r="AS631" t="e">
        <f t="shared" si="300"/>
        <v>#VALUE!</v>
      </c>
      <c r="AY631">
        <f t="shared" si="305"/>
        <v>624</v>
      </c>
      <c r="AZ631">
        <f t="shared" si="306"/>
        <v>0</v>
      </c>
      <c r="BA631">
        <f t="shared" si="321"/>
        <v>624</v>
      </c>
      <c r="BB631" s="110">
        <f t="shared" si="310"/>
        <v>-259057792362.79272</v>
      </c>
      <c r="BC631">
        <f>$BB$8*'SIP CALCULATOR'!$E$48/100</f>
        <v>13148944.405985834</v>
      </c>
      <c r="BD631" s="110">
        <f t="shared" si="311"/>
        <v>-2158924510.8933225</v>
      </c>
      <c r="BF631" s="110">
        <f t="shared" si="308"/>
        <v>-253134499045.47391</v>
      </c>
      <c r="BG631" t="str">
        <f t="shared" si="309"/>
        <v>-</v>
      </c>
      <c r="BI631" t="str">
        <f t="shared" si="307"/>
        <v>-</v>
      </c>
      <c r="BL631">
        <f t="shared" si="318"/>
        <v>628</v>
      </c>
      <c r="BM631" s="110">
        <f t="shared" si="302"/>
        <v>170266402649.60037</v>
      </c>
      <c r="BO631">
        <f>('SIP CALCULATOR'!$D$32/12)/100</f>
        <v>5.0000000000000001E-3</v>
      </c>
      <c r="BP631">
        <f t="shared" si="303"/>
        <v>5346365043.1974525</v>
      </c>
      <c r="BQ631" s="110">
        <f t="shared" si="304"/>
        <v>175612767692.79782</v>
      </c>
    </row>
    <row r="632" spans="12:69" x14ac:dyDescent="0.3">
      <c r="L632">
        <v>708</v>
      </c>
      <c r="N632">
        <f t="shared" si="295"/>
        <v>631</v>
      </c>
      <c r="O632" s="48">
        <f t="shared" si="312"/>
        <v>1.0334138657483028E+31</v>
      </c>
      <c r="P632" s="3">
        <f t="shared" si="322"/>
        <v>6.4610818892266747E+29</v>
      </c>
      <c r="Q632">
        <f t="shared" si="296"/>
        <v>8.3994064559946796E+30</v>
      </c>
      <c r="AD632" s="50">
        <f>$M$2*(((1+'Main Backend Calculation'!$M$4)^('Main Backend Calculation'!AH632)-1)/'Main Backend Calculation'!$M$4)*(1+$M$4)</f>
        <v>538641738830.78149</v>
      </c>
      <c r="AF632">
        <f t="shared" si="323"/>
        <v>3.8779257590820453E+31</v>
      </c>
      <c r="AH632">
        <f t="shared" si="297"/>
        <v>631</v>
      </c>
      <c r="AI632" s="60">
        <f t="shared" si="294"/>
        <v>3.8779257590820453E+31</v>
      </c>
      <c r="AK632">
        <v>648</v>
      </c>
      <c r="AM632" s="36" t="str">
        <f>IF('SIP CALCULATOR'!$E$6&gt;'Main Backend Calculation'!AM631,AM631+1,"")</f>
        <v/>
      </c>
      <c r="AN632" t="str">
        <f t="shared" si="301"/>
        <v/>
      </c>
      <c r="AO632" s="49" t="str">
        <f t="shared" si="298"/>
        <v/>
      </c>
      <c r="AP632" s="49" t="str">
        <f t="shared" si="299"/>
        <v/>
      </c>
      <c r="AQ632" s="66" t="str">
        <f>IF(AM632="","",('SIP CALCULATOR'!$E$7/12)*100)</f>
        <v/>
      </c>
      <c r="AR632" s="62" t="str">
        <f>IF(AM632="","",ROUND(IF(((AM632-1)/12)=0,'SIP CALCULATOR'!$E$4,IF(INT(((AM632-1)/12))-((AM632-1)/12)=0,AR631+('SIP CALCULATOR'!$E$5/100)*AR631,AR631)),2))</f>
        <v/>
      </c>
      <c r="AS632" t="e">
        <f t="shared" si="300"/>
        <v>#VALUE!</v>
      </c>
      <c r="AY632">
        <f t="shared" si="305"/>
        <v>625</v>
      </c>
      <c r="AZ632">
        <f t="shared" si="306"/>
        <v>0</v>
      </c>
      <c r="BA632">
        <f t="shared" si="321"/>
        <v>625</v>
      </c>
      <c r="BB632" s="110">
        <f t="shared" si="310"/>
        <v>-261229865818.09201</v>
      </c>
      <c r="BC632">
        <f>$BB$8*'SIP CALCULATOR'!$E$48/100</f>
        <v>13148944.405985834</v>
      </c>
      <c r="BD632" s="110">
        <f t="shared" si="311"/>
        <v>-2177025123.0208168</v>
      </c>
      <c r="BF632" s="110">
        <f t="shared" si="308"/>
        <v>-255311524168.49472</v>
      </c>
      <c r="BG632" t="str">
        <f t="shared" si="309"/>
        <v>-</v>
      </c>
      <c r="BI632" t="str">
        <f t="shared" si="307"/>
        <v>-</v>
      </c>
      <c r="BL632">
        <f t="shared" si="318"/>
        <v>629</v>
      </c>
      <c r="BM632" s="110">
        <f t="shared" si="302"/>
        <v>175612767692.79782</v>
      </c>
      <c r="BO632">
        <f>('SIP CALCULATOR'!$D$32/12)/100</f>
        <v>5.0000000000000001E-3</v>
      </c>
      <c r="BP632">
        <f t="shared" si="303"/>
        <v>5523021543.9384909</v>
      </c>
      <c r="BQ632" s="110">
        <f t="shared" si="304"/>
        <v>181135789236.7363</v>
      </c>
    </row>
    <row r="633" spans="12:69" x14ac:dyDescent="0.3">
      <c r="L633">
        <v>720</v>
      </c>
      <c r="N633">
        <f t="shared" si="295"/>
        <v>632</v>
      </c>
      <c r="O633" s="48">
        <f t="shared" si="312"/>
        <v>1.1170046151629436E+31</v>
      </c>
      <c r="P633" s="3">
        <f t="shared" si="322"/>
        <v>6.4610818892266747E+29</v>
      </c>
      <c r="Q633">
        <f t="shared" si="296"/>
        <v>9.0455146449173474E+30</v>
      </c>
      <c r="AD633" s="50">
        <f>$M$2*(((1+'Main Backend Calculation'!$M$4)^('Main Backend Calculation'!AH633)-1)/'Main Backend Calculation'!$M$4)*(1+$M$4)</f>
        <v>548534665912.26184</v>
      </c>
      <c r="AF633">
        <f t="shared" si="323"/>
        <v>3.8779257590820453E+31</v>
      </c>
      <c r="AH633">
        <f t="shared" si="297"/>
        <v>632</v>
      </c>
      <c r="AI633" s="60">
        <f t="shared" si="294"/>
        <v>3.8779257590820453E+31</v>
      </c>
      <c r="AK633">
        <v>660</v>
      </c>
      <c r="AM633" s="36" t="str">
        <f>IF('SIP CALCULATOR'!$E$6&gt;'Main Backend Calculation'!AM632,AM632+1,"")</f>
        <v/>
      </c>
      <c r="AN633" t="str">
        <f t="shared" si="301"/>
        <v/>
      </c>
      <c r="AO633" s="49" t="str">
        <f t="shared" si="298"/>
        <v/>
      </c>
      <c r="AP633" s="49" t="str">
        <f t="shared" si="299"/>
        <v/>
      </c>
      <c r="AQ633" s="66" t="str">
        <f>IF(AM633="","",('SIP CALCULATOR'!$E$7/12)*100)</f>
        <v/>
      </c>
      <c r="AR633" s="62" t="str">
        <f>IF(AM633="","",ROUND(IF(((AM633-1)/12)=0,'SIP CALCULATOR'!$E$4,IF(INT(((AM633-1)/12))-((AM633-1)/12)=0,AR632+('SIP CALCULATOR'!$E$5/100)*AR632,AR632)),2))</f>
        <v/>
      </c>
      <c r="AS633" t="e">
        <f t="shared" si="300"/>
        <v>#VALUE!</v>
      </c>
      <c r="AY633">
        <f t="shared" si="305"/>
        <v>626</v>
      </c>
      <c r="AZ633">
        <f t="shared" si="306"/>
        <v>0</v>
      </c>
      <c r="BA633">
        <f t="shared" si="321"/>
        <v>626</v>
      </c>
      <c r="BB633" s="110">
        <f t="shared" si="310"/>
        <v>-263420039885.5188</v>
      </c>
      <c r="BC633">
        <f>$BB$8*'SIP CALCULATOR'!$E$48/100</f>
        <v>13148944.405985834</v>
      </c>
      <c r="BD633" s="110">
        <f t="shared" si="311"/>
        <v>-2195276573.5827065</v>
      </c>
      <c r="BF633" s="110">
        <f t="shared" si="308"/>
        <v>-257506800742.07742</v>
      </c>
      <c r="BG633" t="str">
        <f t="shared" si="309"/>
        <v>-</v>
      </c>
      <c r="BI633" t="str">
        <f t="shared" si="307"/>
        <v>-</v>
      </c>
      <c r="BL633">
        <f t="shared" si="318"/>
        <v>630</v>
      </c>
      <c r="BM633" s="110">
        <f t="shared" si="302"/>
        <v>181135789236.7363</v>
      </c>
      <c r="BO633">
        <f>('SIP CALCULATOR'!$D$32/12)/100</f>
        <v>5.0000000000000001E-3</v>
      </c>
      <c r="BP633">
        <f t="shared" si="303"/>
        <v>5705777360.9571934</v>
      </c>
      <c r="BQ633" s="110">
        <f t="shared" si="304"/>
        <v>186841566597.69348</v>
      </c>
    </row>
    <row r="634" spans="12:69" x14ac:dyDescent="0.3">
      <c r="N634">
        <f t="shared" si="295"/>
        <v>633</v>
      </c>
      <c r="O634" s="48">
        <f t="shared" si="312"/>
        <v>1.2021306126217492E+31</v>
      </c>
      <c r="P634" s="3">
        <f t="shared" si="322"/>
        <v>6.4610818892266747E+29</v>
      </c>
      <c r="Q634">
        <f t="shared" si="296"/>
        <v>9.6916228338400151E+30</v>
      </c>
      <c r="AD634" s="50">
        <f>$M$2*(((1+'Main Backend Calculation'!$M$4)^('Main Backend Calculation'!AH634)-1)/'Main Backend Calculation'!$M$4)*(1+$M$4)</f>
        <v>558609288899.79932</v>
      </c>
      <c r="AF634">
        <f t="shared" si="323"/>
        <v>3.8779257590820453E+31</v>
      </c>
      <c r="AH634">
        <f t="shared" si="297"/>
        <v>633</v>
      </c>
      <c r="AI634" s="60">
        <f t="shared" si="294"/>
        <v>3.8779257590820453E+31</v>
      </c>
      <c r="AK634">
        <v>672</v>
      </c>
      <c r="AM634" s="36" t="str">
        <f>IF('SIP CALCULATOR'!$E$6&gt;'Main Backend Calculation'!AM633,AM633+1,"")</f>
        <v/>
      </c>
      <c r="AN634" t="str">
        <f t="shared" si="301"/>
        <v/>
      </c>
      <c r="AO634" s="49" t="str">
        <f t="shared" si="298"/>
        <v/>
      </c>
      <c r="AP634" s="49" t="str">
        <f t="shared" si="299"/>
        <v/>
      </c>
      <c r="AQ634" s="66" t="str">
        <f>IF(AM634="","",('SIP CALCULATOR'!$E$7/12)*100)</f>
        <v/>
      </c>
      <c r="AR634" s="62" t="str">
        <f>IF(AM634="","",ROUND(IF(((AM634-1)/12)=0,'SIP CALCULATOR'!$E$4,IF(INT(((AM634-1)/12))-((AM634-1)/12)=0,AR633+('SIP CALCULATOR'!$E$5/100)*AR633,AR633)),2))</f>
        <v/>
      </c>
      <c r="AS634" t="e">
        <f t="shared" si="300"/>
        <v>#VALUE!</v>
      </c>
      <c r="AY634">
        <f t="shared" si="305"/>
        <v>627</v>
      </c>
      <c r="AZ634">
        <f t="shared" si="306"/>
        <v>0</v>
      </c>
      <c r="BA634">
        <f>BA633+1</f>
        <v>627</v>
      </c>
      <c r="BB634" s="110">
        <f t="shared" si="310"/>
        <v>-265628465403.50748</v>
      </c>
      <c r="BC634">
        <f>$BB$8*'SIP CALCULATOR'!$E$48/100</f>
        <v>13148944.405985834</v>
      </c>
      <c r="BD634" s="110">
        <f t="shared" si="311"/>
        <v>-2213680119.5659456</v>
      </c>
      <c r="BF634" s="110">
        <f t="shared" si="308"/>
        <v>-259720480861.64337</v>
      </c>
      <c r="BG634" t="str">
        <f t="shared" si="309"/>
        <v>-</v>
      </c>
      <c r="BI634" t="str">
        <f t="shared" si="307"/>
        <v>-</v>
      </c>
      <c r="BL634">
        <f t="shared" si="318"/>
        <v>631</v>
      </c>
      <c r="BM634" s="110">
        <f t="shared" si="302"/>
        <v>186841566597.69348</v>
      </c>
      <c r="BO634">
        <f>('SIP CALCULATOR'!$D$32/12)/100</f>
        <v>5.0000000000000001E-3</v>
      </c>
      <c r="BP634">
        <f t="shared" si="303"/>
        <v>5894851426.1572304</v>
      </c>
      <c r="BQ634" s="110">
        <f t="shared" si="304"/>
        <v>192736418023.85071</v>
      </c>
    </row>
    <row r="635" spans="12:69" x14ac:dyDescent="0.3">
      <c r="N635">
        <f t="shared" si="295"/>
        <v>634</v>
      </c>
      <c r="O635" s="48">
        <f t="shared" si="312"/>
        <v>1.2888200548638759E+31</v>
      </c>
      <c r="P635" s="3">
        <f t="shared" si="322"/>
        <v>6.4610818892266747E+29</v>
      </c>
      <c r="Q635">
        <f t="shared" si="296"/>
        <v>1.0337731022762682E+31</v>
      </c>
      <c r="AD635" s="50">
        <f>$M$2*(((1+'Main Backend Calculation'!$M$4)^('Main Backend Calculation'!AH635)-1)/'Main Backend Calculation'!$M$4)*(1+$M$4)</f>
        <v>568868944864.6178</v>
      </c>
      <c r="AF635">
        <f t="shared" si="323"/>
        <v>3.8779257590820453E+31</v>
      </c>
      <c r="AH635">
        <f t="shared" si="297"/>
        <v>634</v>
      </c>
      <c r="AI635" s="60">
        <f t="shared" si="294"/>
        <v>3.8779257590820453E+31</v>
      </c>
      <c r="AK635">
        <v>684</v>
      </c>
      <c r="AM635" s="36" t="str">
        <f>IF('SIP CALCULATOR'!$E$6&gt;'Main Backend Calculation'!AM634,AM634+1,"")</f>
        <v/>
      </c>
      <c r="AN635" t="str">
        <f t="shared" si="301"/>
        <v/>
      </c>
      <c r="AO635" s="49" t="str">
        <f t="shared" si="298"/>
        <v/>
      </c>
      <c r="AP635" s="49" t="str">
        <f t="shared" si="299"/>
        <v/>
      </c>
      <c r="AQ635" s="66" t="str">
        <f>IF(AM635="","",('SIP CALCULATOR'!$E$7/12)*100)</f>
        <v/>
      </c>
      <c r="AR635" s="62" t="str">
        <f>IF(AM635="","",ROUND(IF(((AM635-1)/12)=0,'SIP CALCULATOR'!$E$4,IF(INT(((AM635-1)/12))-((AM635-1)/12)=0,AR634+('SIP CALCULATOR'!$E$5/100)*AR634,AR634)),2))</f>
        <v/>
      </c>
      <c r="AS635" t="e">
        <f t="shared" si="300"/>
        <v>#VALUE!</v>
      </c>
      <c r="AY635">
        <f t="shared" si="305"/>
        <v>628</v>
      </c>
      <c r="AZ635">
        <f t="shared" si="306"/>
        <v>0</v>
      </c>
      <c r="BA635">
        <f t="shared" ref="BA635:BA647" si="324">BA634+1</f>
        <v>628</v>
      </c>
      <c r="BB635" s="110">
        <f t="shared" si="310"/>
        <v>-267855294467.4794</v>
      </c>
      <c r="BC635">
        <f>$BB$8*'SIP CALCULATOR'!$E$48/100</f>
        <v>13148944.405985834</v>
      </c>
      <c r="BD635" s="110">
        <f t="shared" si="311"/>
        <v>-2232237028.4323783</v>
      </c>
      <c r="BF635" s="110">
        <f t="shared" si="308"/>
        <v>-261952717890.07574</v>
      </c>
      <c r="BG635" t="str">
        <f t="shared" si="309"/>
        <v>-</v>
      </c>
      <c r="BI635" t="str">
        <f t="shared" si="307"/>
        <v>-</v>
      </c>
      <c r="BL635">
        <f t="shared" si="318"/>
        <v>632</v>
      </c>
      <c r="BM635" s="110">
        <f t="shared" si="302"/>
        <v>192736418023.85071</v>
      </c>
      <c r="BO635">
        <f>('SIP CALCULATOR'!$D$32/12)/100</f>
        <v>5.0000000000000001E-3</v>
      </c>
      <c r="BP635">
        <f t="shared" si="303"/>
        <v>6090470809.5536814</v>
      </c>
      <c r="BQ635" s="110">
        <f t="shared" si="304"/>
        <v>198826888833.40439</v>
      </c>
    </row>
    <row r="636" spans="12:69" x14ac:dyDescent="0.3">
      <c r="N636">
        <f t="shared" si="295"/>
        <v>635</v>
      </c>
      <c r="O636" s="48">
        <f t="shared" si="312"/>
        <v>1.3771016564966526E+31</v>
      </c>
      <c r="P636" s="3">
        <f t="shared" si="322"/>
        <v>6.4610818892266747E+29</v>
      </c>
      <c r="Q636">
        <f t="shared" si="296"/>
        <v>1.0983839211685348E+31</v>
      </c>
      <c r="AD636" s="50">
        <f>$M$2*(((1+'Main Backend Calculation'!$M$4)^('Main Backend Calculation'!AH636)-1)/'Main Backend Calculation'!$M$4)*(1+$M$4)</f>
        <v>579317032167.40234</v>
      </c>
      <c r="AF636">
        <f t="shared" si="323"/>
        <v>3.8779257590820453E+31</v>
      </c>
      <c r="AH636">
        <f t="shared" si="297"/>
        <v>635</v>
      </c>
      <c r="AI636" s="60">
        <f t="shared" si="294"/>
        <v>3.8779257590820453E+31</v>
      </c>
      <c r="AK636">
        <v>696</v>
      </c>
      <c r="AM636" s="36" t="str">
        <f>IF('SIP CALCULATOR'!$E$6&gt;'Main Backend Calculation'!AM635,AM635+1,"")</f>
        <v/>
      </c>
      <c r="AN636" t="str">
        <f t="shared" si="301"/>
        <v/>
      </c>
      <c r="AO636" s="49" t="str">
        <f t="shared" si="298"/>
        <v/>
      </c>
      <c r="AP636" s="49" t="str">
        <f t="shared" si="299"/>
        <v/>
      </c>
      <c r="AQ636" s="66" t="str">
        <f>IF(AM636="","",('SIP CALCULATOR'!$E$7/12)*100)</f>
        <v/>
      </c>
      <c r="AR636" s="62" t="str">
        <f>IF(AM636="","",ROUND(IF(((AM636-1)/12)=0,'SIP CALCULATOR'!$E$4,IF(INT(((AM636-1)/12))-((AM636-1)/12)=0,AR635+('SIP CALCULATOR'!$E$5/100)*AR635,AR635)),2))</f>
        <v/>
      </c>
      <c r="AS636" t="e">
        <f t="shared" si="300"/>
        <v>#VALUE!</v>
      </c>
      <c r="AY636">
        <f t="shared" si="305"/>
        <v>629</v>
      </c>
      <c r="AZ636">
        <f t="shared" si="306"/>
        <v>0</v>
      </c>
      <c r="BA636">
        <f t="shared" si="324"/>
        <v>629</v>
      </c>
      <c r="BB636" s="110">
        <f t="shared" si="310"/>
        <v>-270100680440.31775</v>
      </c>
      <c r="BC636">
        <f>$BB$8*'SIP CALCULATOR'!$E$48/100</f>
        <v>13148944.405985834</v>
      </c>
      <c r="BD636" s="110">
        <f t="shared" si="311"/>
        <v>-2250948578.2060313</v>
      </c>
      <c r="BF636" s="110">
        <f t="shared" si="308"/>
        <v>-264203666468.28177</v>
      </c>
      <c r="BG636" t="str">
        <f t="shared" si="309"/>
        <v>-</v>
      </c>
      <c r="BI636" t="str">
        <f t="shared" si="307"/>
        <v>-</v>
      </c>
      <c r="BL636">
        <f t="shared" si="318"/>
        <v>633</v>
      </c>
      <c r="BM636" s="110">
        <f t="shared" si="302"/>
        <v>198826888833.40439</v>
      </c>
      <c r="BO636">
        <f>('SIP CALCULATOR'!$D$32/12)/100</f>
        <v>5.0000000000000001E-3</v>
      </c>
      <c r="BP636">
        <f t="shared" si="303"/>
        <v>6292871031.5772495</v>
      </c>
      <c r="BQ636" s="110">
        <f t="shared" si="304"/>
        <v>205119759864.98163</v>
      </c>
    </row>
    <row r="637" spans="12:69" x14ac:dyDescent="0.3">
      <c r="N637">
        <f t="shared" si="295"/>
        <v>636</v>
      </c>
      <c r="O637" s="48">
        <f t="shared" si="312"/>
        <v>1.4670046595068733E+31</v>
      </c>
      <c r="P637" s="3">
        <f t="shared" si="322"/>
        <v>6.4610818892266747E+29</v>
      </c>
      <c r="Q637">
        <f t="shared" si="296"/>
        <v>1.1629947400608015E+31</v>
      </c>
      <c r="AD637" s="50">
        <f>$M$2*(((1+'Main Backend Calculation'!$M$4)^('Main Backend Calculation'!AH637)-1)/'Main Backend Calculation'!$M$4)*(1+$M$4)</f>
        <v>589957011583.95764</v>
      </c>
      <c r="AF637">
        <f t="shared" si="323"/>
        <v>3.8779257590820453E+31</v>
      </c>
      <c r="AH637">
        <f t="shared" si="297"/>
        <v>636</v>
      </c>
      <c r="AI637" s="60">
        <f t="shared" si="294"/>
        <v>3.8779257590820453E+31</v>
      </c>
      <c r="AK637">
        <v>708</v>
      </c>
      <c r="AM637" s="36" t="str">
        <f>IF('SIP CALCULATOR'!$E$6&gt;'Main Backend Calculation'!AM636,AM636+1,"")</f>
        <v/>
      </c>
      <c r="AN637" t="str">
        <f t="shared" si="301"/>
        <v/>
      </c>
      <c r="AO637" s="49" t="str">
        <f t="shared" si="298"/>
        <v/>
      </c>
      <c r="AP637" s="49" t="str">
        <f t="shared" si="299"/>
        <v/>
      </c>
      <c r="AQ637" s="66" t="str">
        <f>IF(AM637="","",('SIP CALCULATOR'!$E$7/12)*100)</f>
        <v/>
      </c>
      <c r="AR637" s="62" t="str">
        <f>IF(AM637="","",ROUND(IF(((AM637-1)/12)=0,'SIP CALCULATOR'!$E$4,IF(INT(((AM637-1)/12))-((AM637-1)/12)=0,AR636+('SIP CALCULATOR'!$E$5/100)*AR636,AR636)),2))</f>
        <v/>
      </c>
      <c r="AS637" t="e">
        <f t="shared" si="300"/>
        <v>#VALUE!</v>
      </c>
      <c r="AY637">
        <f t="shared" si="305"/>
        <v>630</v>
      </c>
      <c r="AZ637">
        <f t="shared" si="306"/>
        <v>0</v>
      </c>
      <c r="BA637">
        <f t="shared" si="324"/>
        <v>630</v>
      </c>
      <c r="BB637" s="110">
        <f t="shared" si="310"/>
        <v>-272364777962.92975</v>
      </c>
      <c r="BC637">
        <f>$BB$8*'SIP CALCULATOR'!$E$48/100</f>
        <v>13148944.405985834</v>
      </c>
      <c r="BD637" s="110">
        <f t="shared" si="311"/>
        <v>-2269816057.561131</v>
      </c>
      <c r="BF637" s="110">
        <f t="shared" si="308"/>
        <v>-266473482525.8429</v>
      </c>
      <c r="BG637" t="str">
        <f t="shared" si="309"/>
        <v>-</v>
      </c>
      <c r="BI637" t="str">
        <f t="shared" si="307"/>
        <v>-</v>
      </c>
      <c r="BL637">
        <f t="shared" si="318"/>
        <v>634</v>
      </c>
      <c r="BM637" s="110">
        <f t="shared" si="302"/>
        <v>205119759864.98163</v>
      </c>
      <c r="BO637">
        <f>('SIP CALCULATOR'!$D$32/12)/100</f>
        <v>5.0000000000000001E-3</v>
      </c>
      <c r="BP637">
        <f t="shared" si="303"/>
        <v>6502296387.7199173</v>
      </c>
      <c r="BQ637" s="110">
        <f t="shared" si="304"/>
        <v>211622056252.70154</v>
      </c>
    </row>
    <row r="638" spans="12:69" x14ac:dyDescent="0.3">
      <c r="N638">
        <f t="shared" si="295"/>
        <v>637</v>
      </c>
      <c r="O638" s="48">
        <f t="shared" si="312"/>
        <v>1.6877804807313105E+31</v>
      </c>
      <c r="P638" s="3">
        <f>$P$637+($P$637*$M$5)</f>
        <v>1.9383245667680024E+30</v>
      </c>
      <c r="Q638">
        <f t="shared" si="296"/>
        <v>1.3568271967376017E+31</v>
      </c>
      <c r="AD638" s="50">
        <f>$M$2*(((1+'Main Backend Calculation'!$M$4)^('Main Backend Calculation'!AH638)-1)/'Main Backend Calculation'!$M$4)*(1+$M$4)</f>
        <v>600792407451.53918</v>
      </c>
      <c r="AF638">
        <f>$AK$55*(((1+$M$4)^($AH$55)-1)/$AC$3)*(1+$AC$3)</f>
        <v>1.1979041015433859E+32</v>
      </c>
      <c r="AH638">
        <f t="shared" si="297"/>
        <v>637</v>
      </c>
      <c r="AI638" s="60">
        <f t="shared" si="294"/>
        <v>1.1979041015433859E+32</v>
      </c>
      <c r="AK638">
        <v>720</v>
      </c>
      <c r="AM638" s="36" t="str">
        <f>IF('SIP CALCULATOR'!$E$6&gt;'Main Backend Calculation'!AM637,AM637+1,"")</f>
        <v/>
      </c>
      <c r="AN638" t="str">
        <f t="shared" si="301"/>
        <v/>
      </c>
      <c r="AO638" s="49" t="str">
        <f t="shared" si="298"/>
        <v/>
      </c>
      <c r="AP638" s="49" t="str">
        <f t="shared" si="299"/>
        <v/>
      </c>
      <c r="AQ638" s="66" t="str">
        <f>IF(AM638="","",('SIP CALCULATOR'!$E$7/12)*100)</f>
        <v/>
      </c>
      <c r="AR638" s="62" t="str">
        <f>IF(AM638="","",ROUND(IF(((AM638-1)/12)=0,'SIP CALCULATOR'!$E$4,IF(INT(((AM638-1)/12))-((AM638-1)/12)=0,AR637+('SIP CALCULATOR'!$E$5/100)*AR637,AR637)),2))</f>
        <v/>
      </c>
      <c r="AS638" t="e">
        <f t="shared" si="300"/>
        <v>#VALUE!</v>
      </c>
      <c r="AY638">
        <f t="shared" si="305"/>
        <v>631</v>
      </c>
      <c r="AZ638">
        <f t="shared" si="306"/>
        <v>0</v>
      </c>
      <c r="BA638">
        <f t="shared" si="324"/>
        <v>631</v>
      </c>
      <c r="BB638" s="110">
        <f t="shared" si="310"/>
        <v>-274647742964.89685</v>
      </c>
      <c r="BC638">
        <f>$BB$8*'SIP CALCULATOR'!$E$48/100</f>
        <v>13148944.405985834</v>
      </c>
      <c r="BD638" s="110">
        <f t="shared" si="311"/>
        <v>-2288840765.9108567</v>
      </c>
      <c r="BF638" s="110">
        <f t="shared" si="308"/>
        <v>-268762323291.75375</v>
      </c>
      <c r="BG638" t="str">
        <f t="shared" si="309"/>
        <v>-</v>
      </c>
      <c r="BI638" t="str">
        <f t="shared" si="307"/>
        <v>-</v>
      </c>
      <c r="BL638">
        <f t="shared" si="318"/>
        <v>635</v>
      </c>
      <c r="BM638" s="110">
        <f t="shared" si="302"/>
        <v>211622056252.70154</v>
      </c>
      <c r="BO638">
        <f>('SIP CALCULATOR'!$D$32/12)/100</f>
        <v>5.0000000000000001E-3</v>
      </c>
      <c r="BP638">
        <f t="shared" si="303"/>
        <v>6719000286.0232735</v>
      </c>
      <c r="BQ638" s="110">
        <f t="shared" si="304"/>
        <v>218341056538.72482</v>
      </c>
    </row>
    <row r="639" spans="12:69" x14ac:dyDescent="0.3">
      <c r="N639">
        <f t="shared" si="295"/>
        <v>638</v>
      </c>
      <c r="O639" s="48">
        <f t="shared" si="312"/>
        <v>1.9126111244104722E+31</v>
      </c>
      <c r="P639" s="3">
        <f t="shared" ref="P639:P649" si="325">$P$637+($P$637*$M$5)</f>
        <v>1.9383245667680024E+30</v>
      </c>
      <c r="Q639">
        <f t="shared" si="296"/>
        <v>1.5506596534144019E+31</v>
      </c>
      <c r="AD639" s="50">
        <f>$M$2*(((1+'Main Backend Calculation'!$M$4)^('Main Backend Calculation'!AH639)-1)/'Main Backend Calculation'!$M$4)*(1+$M$4)</f>
        <v>611826808836.23755</v>
      </c>
      <c r="AF639">
        <f t="shared" ref="AF639:AF649" si="326">$AK$55*(((1+$M$4)^($AH$55)-1)/$AC$3)*(1+$AC$3)</f>
        <v>1.1979041015433859E+32</v>
      </c>
      <c r="AH639">
        <f t="shared" si="297"/>
        <v>638</v>
      </c>
      <c r="AI639" s="60">
        <f t="shared" si="294"/>
        <v>1.1979041015433859E+32</v>
      </c>
      <c r="AM639" s="36" t="str">
        <f>IF('SIP CALCULATOR'!$E$6&gt;'Main Backend Calculation'!AM638,AM638+1,"")</f>
        <v/>
      </c>
      <c r="AN639" t="str">
        <f t="shared" si="301"/>
        <v/>
      </c>
      <c r="AO639" s="49" t="str">
        <f t="shared" si="298"/>
        <v/>
      </c>
      <c r="AP639" s="49" t="str">
        <f t="shared" si="299"/>
        <v/>
      </c>
      <c r="AQ639" s="66" t="str">
        <f>IF(AM639="","",('SIP CALCULATOR'!$E$7/12)*100)</f>
        <v/>
      </c>
      <c r="AR639" s="62" t="str">
        <f>IF(AM639="","",ROUND(IF(((AM639-1)/12)=0,'SIP CALCULATOR'!$E$4,IF(INT(((AM639-1)/12))-((AM639-1)/12)=0,AR638+('SIP CALCULATOR'!$E$5/100)*AR638,AR638)),2))</f>
        <v/>
      </c>
      <c r="AS639" t="e">
        <f t="shared" si="300"/>
        <v>#VALUE!</v>
      </c>
      <c r="AY639">
        <f t="shared" si="305"/>
        <v>632</v>
      </c>
      <c r="AZ639">
        <f t="shared" si="306"/>
        <v>0</v>
      </c>
      <c r="BA639">
        <f t="shared" si="324"/>
        <v>632</v>
      </c>
      <c r="BB639" s="110">
        <f t="shared" si="310"/>
        <v>-276949732675.21368</v>
      </c>
      <c r="BC639">
        <f>$BB$8*'SIP CALCULATOR'!$E$48/100</f>
        <v>13148944.405985834</v>
      </c>
      <c r="BD639" s="110">
        <f t="shared" si="311"/>
        <v>-2308024013.4968309</v>
      </c>
      <c r="BF639" s="110">
        <f t="shared" si="308"/>
        <v>-271070347305.25058</v>
      </c>
      <c r="BG639" t="str">
        <f t="shared" si="309"/>
        <v>-</v>
      </c>
      <c r="BI639" t="str">
        <f t="shared" si="307"/>
        <v>-</v>
      </c>
      <c r="BL639">
        <f t="shared" si="318"/>
        <v>636</v>
      </c>
      <c r="BM639" s="110">
        <f t="shared" si="302"/>
        <v>218341056538.72482</v>
      </c>
      <c r="BO639">
        <f>('SIP CALCULATOR'!$D$32/12)/100</f>
        <v>5.0000000000000001E-3</v>
      </c>
      <c r="BP639">
        <f t="shared" si="303"/>
        <v>6943245597.9314489</v>
      </c>
      <c r="BQ639" s="110">
        <f t="shared" si="304"/>
        <v>225284302136.65628</v>
      </c>
    </row>
    <row r="640" spans="12:69" x14ac:dyDescent="0.3">
      <c r="N640">
        <f t="shared" si="295"/>
        <v>639</v>
      </c>
      <c r="O640" s="48">
        <f t="shared" si="312"/>
        <v>2.1415710624002357E+31</v>
      </c>
      <c r="P640" s="3">
        <f t="shared" si="325"/>
        <v>1.9383245667680024E+30</v>
      </c>
      <c r="Q640">
        <f t="shared" si="296"/>
        <v>1.7444921100912021E+31</v>
      </c>
      <c r="AD640" s="50">
        <f>$M$2*(((1+'Main Backend Calculation'!$M$4)^('Main Backend Calculation'!AH640)-1)/'Main Backend Calculation'!$M$4)*(1+$M$4)</f>
        <v>623063870721.80505</v>
      </c>
      <c r="AF640">
        <f t="shared" si="326"/>
        <v>1.1979041015433859E+32</v>
      </c>
      <c r="AH640">
        <f t="shared" si="297"/>
        <v>639</v>
      </c>
      <c r="AI640" s="60">
        <f t="shared" si="294"/>
        <v>1.1979041015433859E+32</v>
      </c>
      <c r="AM640" s="36" t="str">
        <f>IF('SIP CALCULATOR'!$E$6&gt;'Main Backend Calculation'!AM639,AM639+1,"")</f>
        <v/>
      </c>
      <c r="AN640" t="str">
        <f t="shared" si="301"/>
        <v/>
      </c>
      <c r="AO640" s="49" t="str">
        <f t="shared" si="298"/>
        <v/>
      </c>
      <c r="AP640" s="49" t="str">
        <f t="shared" si="299"/>
        <v/>
      </c>
      <c r="AQ640" s="66" t="str">
        <f>IF(AM640="","",('SIP CALCULATOR'!$E$7/12)*100)</f>
        <v/>
      </c>
      <c r="AR640" s="62" t="str">
        <f>IF(AM640="","",ROUND(IF(((AM640-1)/12)=0,'SIP CALCULATOR'!$E$4,IF(INT(((AM640-1)/12))-((AM640-1)/12)=0,AR639+('SIP CALCULATOR'!$E$5/100)*AR639,AR639)),2))</f>
        <v/>
      </c>
      <c r="AS640" t="e">
        <f t="shared" si="300"/>
        <v>#VALUE!</v>
      </c>
      <c r="AY640">
        <f t="shared" si="305"/>
        <v>633</v>
      </c>
      <c r="AZ640">
        <f t="shared" si="306"/>
        <v>0</v>
      </c>
      <c r="BA640">
        <f t="shared" si="324"/>
        <v>633</v>
      </c>
      <c r="BB640" s="110">
        <f t="shared" si="310"/>
        <v>-279270905633.11652</v>
      </c>
      <c r="BC640">
        <f>$BB$8*'SIP CALCULATOR'!$E$48/100</f>
        <v>13148944.405985834</v>
      </c>
      <c r="BD640" s="110">
        <f t="shared" si="311"/>
        <v>-2327367121.4793544</v>
      </c>
      <c r="BF640" s="110">
        <f t="shared" si="308"/>
        <v>-273397714426.72992</v>
      </c>
      <c r="BG640" t="str">
        <f t="shared" si="309"/>
        <v>-</v>
      </c>
      <c r="BI640" t="str">
        <f t="shared" si="307"/>
        <v>-</v>
      </c>
      <c r="BL640">
        <f t="shared" si="318"/>
        <v>637</v>
      </c>
      <c r="BM640" s="110">
        <f t="shared" si="302"/>
        <v>225284302136.65628</v>
      </c>
      <c r="BO640">
        <f>('SIP CALCULATOR'!$D$32/12)/100</f>
        <v>5.0000000000000001E-3</v>
      </c>
      <c r="BP640">
        <f t="shared" si="303"/>
        <v>7175305023.0525026</v>
      </c>
      <c r="BQ640" s="110">
        <f t="shared" si="304"/>
        <v>232459607159.70877</v>
      </c>
    </row>
    <row r="641" spans="14:69" x14ac:dyDescent="0.3">
      <c r="N641">
        <f t="shared" si="295"/>
        <v>640</v>
      </c>
      <c r="O641" s="48">
        <f t="shared" si="312"/>
        <v>2.3747361343247041E+31</v>
      </c>
      <c r="P641" s="3">
        <f t="shared" si="325"/>
        <v>1.9383245667680024E+30</v>
      </c>
      <c r="Q641">
        <f t="shared" si="296"/>
        <v>1.9383245667680023E+31</v>
      </c>
      <c r="AD641" s="50">
        <f>$M$2*(((1+'Main Backend Calculation'!$M$4)^('Main Backend Calculation'!AH641)-1)/'Main Backend Calculation'!$M$4)*(1+$M$4)</f>
        <v>634507315220.31482</v>
      </c>
      <c r="AF641">
        <f t="shared" si="326"/>
        <v>1.1979041015433859E+32</v>
      </c>
      <c r="AH641">
        <f t="shared" si="297"/>
        <v>640</v>
      </c>
      <c r="AI641" s="60">
        <f t="shared" si="294"/>
        <v>1.1979041015433859E+32</v>
      </c>
      <c r="AM641" s="36" t="str">
        <f>IF('SIP CALCULATOR'!$E$6&gt;'Main Backend Calculation'!AM640,AM640+1,"")</f>
        <v/>
      </c>
      <c r="AN641" t="str">
        <f t="shared" si="301"/>
        <v/>
      </c>
      <c r="AO641" s="49" t="str">
        <f t="shared" si="298"/>
        <v/>
      </c>
      <c r="AP641" s="49" t="str">
        <f t="shared" si="299"/>
        <v/>
      </c>
      <c r="AQ641" s="66" t="str">
        <f>IF(AM641="","",('SIP CALCULATOR'!$E$7/12)*100)</f>
        <v/>
      </c>
      <c r="AR641" s="62" t="str">
        <f>IF(AM641="","",ROUND(IF(((AM641-1)/12)=0,'SIP CALCULATOR'!$E$4,IF(INT(((AM641-1)/12))-((AM641-1)/12)=0,AR640+('SIP CALCULATOR'!$E$5/100)*AR640,AR640)),2))</f>
        <v/>
      </c>
      <c r="AS641" t="e">
        <f t="shared" si="300"/>
        <v>#VALUE!</v>
      </c>
      <c r="AY641">
        <f t="shared" si="305"/>
        <v>634</v>
      </c>
      <c r="AZ641">
        <f t="shared" si="306"/>
        <v>0</v>
      </c>
      <c r="BA641">
        <f t="shared" si="324"/>
        <v>634</v>
      </c>
      <c r="BB641" s="110">
        <f t="shared" si="310"/>
        <v>-281611421699.00189</v>
      </c>
      <c r="BC641">
        <f>$BB$8*'SIP CALCULATOR'!$E$48/100</f>
        <v>13148944.405985834</v>
      </c>
      <c r="BD641" s="110">
        <f t="shared" si="311"/>
        <v>-2346871422.0283995</v>
      </c>
      <c r="BF641" s="110">
        <f t="shared" si="308"/>
        <v>-275744585848.7583</v>
      </c>
      <c r="BG641" t="str">
        <f t="shared" si="309"/>
        <v>-</v>
      </c>
      <c r="BI641" t="str">
        <f t="shared" si="307"/>
        <v>-</v>
      </c>
      <c r="BL641">
        <f t="shared" si="318"/>
        <v>638</v>
      </c>
      <c r="BM641" s="110">
        <f t="shared" si="302"/>
        <v>232459607159.70877</v>
      </c>
      <c r="BO641">
        <f>('SIP CALCULATOR'!$D$32/12)/100</f>
        <v>5.0000000000000001E-3</v>
      </c>
      <c r="BP641">
        <f t="shared" si="303"/>
        <v>7415461468.3947105</v>
      </c>
      <c r="BQ641" s="110">
        <f t="shared" si="304"/>
        <v>239875068628.10349</v>
      </c>
    </row>
    <row r="642" spans="14:69" x14ac:dyDescent="0.3">
      <c r="N642">
        <f t="shared" si="295"/>
        <v>641</v>
      </c>
      <c r="O642" s="48">
        <f t="shared" si="312"/>
        <v>2.6121835726969713E+31</v>
      </c>
      <c r="P642" s="3">
        <f t="shared" si="325"/>
        <v>1.9383245667680024E+30</v>
      </c>
      <c r="Q642">
        <f t="shared" si="296"/>
        <v>2.1321570234448026E+31</v>
      </c>
      <c r="AD642" s="50">
        <f>$M$2*(((1+'Main Backend Calculation'!$M$4)^('Main Backend Calculation'!AH642)-1)/'Main Backend Calculation'!$M$4)*(1+$M$4)</f>
        <v>646160932805.05554</v>
      </c>
      <c r="AF642">
        <f t="shared" si="326"/>
        <v>1.1979041015433859E+32</v>
      </c>
      <c r="AH642">
        <f t="shared" si="297"/>
        <v>641</v>
      </c>
      <c r="AI642" s="60">
        <f t="shared" si="294"/>
        <v>1.1979041015433859E+32</v>
      </c>
      <c r="AM642" s="36" t="str">
        <f>IF('SIP CALCULATOR'!$E$6&gt;'Main Backend Calculation'!AM641,AM641+1,"")</f>
        <v/>
      </c>
      <c r="AN642" t="str">
        <f t="shared" si="301"/>
        <v/>
      </c>
      <c r="AO642" s="49" t="str">
        <f t="shared" si="298"/>
        <v/>
      </c>
      <c r="AP642" s="49" t="str">
        <f t="shared" si="299"/>
        <v/>
      </c>
      <c r="AQ642" s="66" t="str">
        <f>IF(AM642="","",('SIP CALCULATOR'!$E$7/12)*100)</f>
        <v/>
      </c>
      <c r="AR642" s="62" t="str">
        <f>IF(AM642="","",ROUND(IF(((AM642-1)/12)=0,'SIP CALCULATOR'!$E$4,IF(INT(((AM642-1)/12))-((AM642-1)/12)=0,AR641+('SIP CALCULATOR'!$E$5/100)*AR641,AR641)),2))</f>
        <v/>
      </c>
      <c r="AS642" t="e">
        <f t="shared" si="300"/>
        <v>#VALUE!</v>
      </c>
      <c r="AY642">
        <f t="shared" si="305"/>
        <v>635</v>
      </c>
      <c r="AZ642">
        <f t="shared" si="306"/>
        <v>0</v>
      </c>
      <c r="BA642">
        <f t="shared" si="324"/>
        <v>635</v>
      </c>
      <c r="BB642" s="110">
        <f t="shared" si="310"/>
        <v>-283971442065.43628</v>
      </c>
      <c r="BC642">
        <f>$BB$8*'SIP CALCULATOR'!$E$48/100</f>
        <v>13148944.405985834</v>
      </c>
      <c r="BD642" s="110">
        <f t="shared" si="311"/>
        <v>-2366538258.4153523</v>
      </c>
      <c r="BF642" s="110">
        <f t="shared" si="308"/>
        <v>-278111124107.17365</v>
      </c>
      <c r="BG642" t="str">
        <f t="shared" si="309"/>
        <v>-</v>
      </c>
      <c r="BI642" t="str">
        <f t="shared" si="307"/>
        <v>-</v>
      </c>
      <c r="BL642">
        <f t="shared" si="318"/>
        <v>639</v>
      </c>
      <c r="BM642" s="110">
        <f t="shared" si="302"/>
        <v>239875068628.10349</v>
      </c>
      <c r="BO642">
        <f>('SIP CALCULATOR'!$D$32/12)/100</f>
        <v>5.0000000000000001E-3</v>
      </c>
      <c r="BP642">
        <f t="shared" si="303"/>
        <v>7664008442.6679068</v>
      </c>
      <c r="BQ642" s="110">
        <f t="shared" si="304"/>
        <v>247539077070.77139</v>
      </c>
    </row>
    <row r="643" spans="14:69" x14ac:dyDescent="0.3">
      <c r="N643">
        <f t="shared" si="295"/>
        <v>642</v>
      </c>
      <c r="O643" s="48">
        <f t="shared" si="312"/>
        <v>2.8539920285012606E+31</v>
      </c>
      <c r="P643" s="3">
        <f t="shared" si="325"/>
        <v>1.9383245667680024E+30</v>
      </c>
      <c r="Q643">
        <f t="shared" si="296"/>
        <v>2.325989480121603E+31</v>
      </c>
      <c r="AD643" s="50">
        <f>$M$2*(((1+'Main Backend Calculation'!$M$4)^('Main Backend Calculation'!AH643)-1)/'Main Backend Calculation'!$M$4)*(1+$M$4)</f>
        <v>658028583566.07129</v>
      </c>
      <c r="AF643">
        <f t="shared" si="326"/>
        <v>1.1979041015433859E+32</v>
      </c>
      <c r="AH643">
        <f t="shared" si="297"/>
        <v>642</v>
      </c>
      <c r="AI643" s="60">
        <f t="shared" ref="AI643:AI706" si="327">AD643+AF643</f>
        <v>1.1979041015433859E+32</v>
      </c>
      <c r="AM643" s="36" t="str">
        <f>IF('SIP CALCULATOR'!$E$6&gt;'Main Backend Calculation'!AM642,AM642+1,"")</f>
        <v/>
      </c>
      <c r="AN643" t="str">
        <f t="shared" si="301"/>
        <v/>
      </c>
      <c r="AO643" s="49" t="str">
        <f t="shared" si="298"/>
        <v/>
      </c>
      <c r="AP643" s="49" t="str">
        <f t="shared" si="299"/>
        <v/>
      </c>
      <c r="AQ643" s="66" t="str">
        <f>IF(AM643="","",('SIP CALCULATOR'!$E$7/12)*100)</f>
        <v/>
      </c>
      <c r="AR643" s="62" t="str">
        <f>IF(AM643="","",ROUND(IF(((AM643-1)/12)=0,'SIP CALCULATOR'!$E$4,IF(INT(((AM643-1)/12))-((AM643-1)/12)=0,AR642+('SIP CALCULATOR'!$E$5/100)*AR642,AR642)),2))</f>
        <v/>
      </c>
      <c r="AS643" t="e">
        <f t="shared" si="300"/>
        <v>#VALUE!</v>
      </c>
      <c r="AY643">
        <f t="shared" si="305"/>
        <v>636</v>
      </c>
      <c r="AZ643">
        <f t="shared" si="306"/>
        <v>0</v>
      </c>
      <c r="BA643">
        <f t="shared" si="324"/>
        <v>636</v>
      </c>
      <c r="BB643" s="110">
        <f t="shared" si="310"/>
        <v>-286351129268.25763</v>
      </c>
      <c r="BC643">
        <f>$BB$8*'SIP CALCULATOR'!$E$48/100</f>
        <v>13148944.405985834</v>
      </c>
      <c r="BD643" s="110">
        <f t="shared" si="311"/>
        <v>-2386368985.1055303</v>
      </c>
      <c r="BF643" s="110">
        <f t="shared" si="308"/>
        <v>-280497493092.27917</v>
      </c>
      <c r="BG643" t="str">
        <f t="shared" si="309"/>
        <v>-</v>
      </c>
      <c r="BI643" t="str">
        <f t="shared" si="307"/>
        <v>-</v>
      </c>
      <c r="BL643">
        <f t="shared" si="318"/>
        <v>640</v>
      </c>
      <c r="BM643" s="110">
        <f t="shared" si="302"/>
        <v>247539077070.77139</v>
      </c>
      <c r="BO643">
        <f>('SIP CALCULATOR'!$D$32/12)/100</f>
        <v>5.0000000000000001E-3</v>
      </c>
      <c r="BP643">
        <f t="shared" si="303"/>
        <v>7921250466.2646847</v>
      </c>
      <c r="BQ643" s="110">
        <f t="shared" si="304"/>
        <v>255460327537.03607</v>
      </c>
    </row>
    <row r="644" spans="14:69" x14ac:dyDescent="0.3">
      <c r="N644">
        <f t="shared" ref="N644:N707" si="328">N643+1</f>
        <v>643</v>
      </c>
      <c r="O644" s="48">
        <f t="shared" si="312"/>
        <v>3.1002415972449088E+31</v>
      </c>
      <c r="P644" s="3">
        <f t="shared" si="325"/>
        <v>1.9383245667680024E+30</v>
      </c>
      <c r="Q644">
        <f t="shared" ref="Q644:Q707" si="329">Q643+P644</f>
        <v>2.5198219367984034E+31</v>
      </c>
      <c r="AD644" s="50">
        <f>$M$2*(((1+'Main Backend Calculation'!$M$4)^('Main Backend Calculation'!AH644)-1)/'Main Backend Calculation'!$M$4)*(1+$M$4)</f>
        <v>670114198488.75879</v>
      </c>
      <c r="AF644">
        <f t="shared" si="326"/>
        <v>1.1979041015433859E+32</v>
      </c>
      <c r="AH644">
        <f t="shared" ref="AH644:AH707" si="330">AH643+1</f>
        <v>643</v>
      </c>
      <c r="AI644" s="60">
        <f t="shared" si="327"/>
        <v>1.1979041015433859E+32</v>
      </c>
      <c r="AM644" s="36" t="str">
        <f>IF('SIP CALCULATOR'!$E$6&gt;'Main Backend Calculation'!AM643,AM643+1,"")</f>
        <v/>
      </c>
      <c r="AN644" t="str">
        <f t="shared" si="301"/>
        <v/>
      </c>
      <c r="AO644" s="49" t="str">
        <f t="shared" si="298"/>
        <v/>
      </c>
      <c r="AP644" s="49" t="str">
        <f t="shared" si="299"/>
        <v/>
      </c>
      <c r="AQ644" s="66" t="str">
        <f>IF(AM644="","",('SIP CALCULATOR'!$E$7/12)*100)</f>
        <v/>
      </c>
      <c r="AR644" s="62" t="str">
        <f>IF(AM644="","",ROUND(IF(((AM644-1)/12)=0,'SIP CALCULATOR'!$E$4,IF(INT(((AM644-1)/12))-((AM644-1)/12)=0,AR643+('SIP CALCULATOR'!$E$5/100)*AR643,AR643)),2))</f>
        <v/>
      </c>
      <c r="AS644" t="e">
        <f t="shared" si="300"/>
        <v>#VALUE!</v>
      </c>
      <c r="AY644">
        <f t="shared" si="305"/>
        <v>637</v>
      </c>
      <c r="AZ644">
        <f t="shared" si="306"/>
        <v>0</v>
      </c>
      <c r="BA644">
        <f t="shared" si="324"/>
        <v>637</v>
      </c>
      <c r="BB644" s="110">
        <f t="shared" si="310"/>
        <v>-288750647197.76917</v>
      </c>
      <c r="BC644">
        <f>$BB$8*'SIP CALCULATOR'!$E$48/100</f>
        <v>13148944.405985834</v>
      </c>
      <c r="BD644" s="110">
        <f t="shared" si="311"/>
        <v>-2406364967.85146</v>
      </c>
      <c r="BF644" s="110">
        <f t="shared" si="308"/>
        <v>-282903858060.13062</v>
      </c>
      <c r="BG644" t="str">
        <f t="shared" si="309"/>
        <v>-</v>
      </c>
      <c r="BI644" t="str">
        <f t="shared" si="307"/>
        <v>-</v>
      </c>
      <c r="BL644">
        <f t="shared" si="318"/>
        <v>641</v>
      </c>
      <c r="BM644" s="110">
        <f t="shared" si="302"/>
        <v>255460327537.03607</v>
      </c>
      <c r="BO644">
        <f>('SIP CALCULATOR'!$D$32/12)/100</f>
        <v>5.0000000000000001E-3</v>
      </c>
      <c r="BP644">
        <f t="shared" si="303"/>
        <v>8187503497.562007</v>
      </c>
      <c r="BQ644" s="110">
        <f t="shared" si="304"/>
        <v>263647831034.59808</v>
      </c>
    </row>
    <row r="645" spans="14:69" x14ac:dyDescent="0.3">
      <c r="N645">
        <f t="shared" si="328"/>
        <v>644</v>
      </c>
      <c r="O645" s="48">
        <f t="shared" si="312"/>
        <v>3.3510138454888311E+31</v>
      </c>
      <c r="P645" s="3">
        <f t="shared" si="325"/>
        <v>1.9383245667680024E+30</v>
      </c>
      <c r="Q645">
        <f t="shared" si="329"/>
        <v>2.7136543934752039E+31</v>
      </c>
      <c r="AD645" s="50">
        <f>$M$2*(((1+'Main Backend Calculation'!$M$4)^('Main Backend Calculation'!AH645)-1)/'Main Backend Calculation'!$M$4)*(1+$M$4)</f>
        <v>682421780755.94922</v>
      </c>
      <c r="AF645">
        <f t="shared" si="326"/>
        <v>1.1979041015433859E+32</v>
      </c>
      <c r="AH645">
        <f t="shared" si="330"/>
        <v>644</v>
      </c>
      <c r="AI645" s="60">
        <f t="shared" si="327"/>
        <v>1.1979041015433859E+32</v>
      </c>
      <c r="AM645" s="36" t="str">
        <f>IF('SIP CALCULATOR'!$E$6&gt;'Main Backend Calculation'!AM644,AM644+1,"")</f>
        <v/>
      </c>
      <c r="AN645" t="str">
        <f t="shared" si="301"/>
        <v/>
      </c>
      <c r="AO645" s="49" t="str">
        <f t="shared" ref="AO645:AO708" si="331">IF(AM645="","",AN645*AQ645/100)</f>
        <v/>
      </c>
      <c r="AP645" s="49" t="str">
        <f t="shared" ref="AP645:AP708" si="332">IF(AM645="","",AN645+AO645)</f>
        <v/>
      </c>
      <c r="AQ645" s="66" t="str">
        <f>IF(AM645="","",('SIP CALCULATOR'!$E$7/12)*100)</f>
        <v/>
      </c>
      <c r="AR645" s="62" t="str">
        <f>IF(AM645="","",ROUND(IF(((AM645-1)/12)=0,'SIP CALCULATOR'!$E$4,IF(INT(((AM645-1)/12))-((AM645-1)/12)=0,AR644+('SIP CALCULATOR'!$E$5/100)*AR644,AR644)),2))</f>
        <v/>
      </c>
      <c r="AS645" t="e">
        <f t="shared" ref="AS645:AS708" si="333">AS644+AR645</f>
        <v>#VALUE!</v>
      </c>
      <c r="AY645">
        <f t="shared" si="305"/>
        <v>638</v>
      </c>
      <c r="AZ645">
        <f t="shared" si="306"/>
        <v>0</v>
      </c>
      <c r="BA645">
        <f t="shared" si="324"/>
        <v>638</v>
      </c>
      <c r="BB645" s="110">
        <f t="shared" si="310"/>
        <v>-291170161110.02661</v>
      </c>
      <c r="BC645">
        <f>$BB$8*'SIP CALCULATOR'!$E$48/100</f>
        <v>13148944.405985834</v>
      </c>
      <c r="BD645" s="110">
        <f t="shared" si="311"/>
        <v>-2426527583.7869387</v>
      </c>
      <c r="BF645" s="110">
        <f t="shared" si="308"/>
        <v>-285330385643.91754</v>
      </c>
      <c r="BG645" t="str">
        <f t="shared" si="309"/>
        <v>-</v>
      </c>
      <c r="BI645" t="str">
        <f t="shared" si="307"/>
        <v>-</v>
      </c>
      <c r="BL645">
        <f t="shared" si="318"/>
        <v>642</v>
      </c>
      <c r="BM645" s="110">
        <f t="shared" si="302"/>
        <v>263647831034.59808</v>
      </c>
      <c r="BO645">
        <f>('SIP CALCULATOR'!$D$32/12)/100</f>
        <v>5.0000000000000001E-3</v>
      </c>
      <c r="BP645">
        <f t="shared" si="303"/>
        <v>8463095376.2105989</v>
      </c>
      <c r="BQ645" s="110">
        <f t="shared" si="304"/>
        <v>272110926410.80869</v>
      </c>
    </row>
    <row r="646" spans="14:69" x14ac:dyDescent="0.3">
      <c r="N646">
        <f t="shared" si="328"/>
        <v>645</v>
      </c>
      <c r="O646" s="48">
        <f t="shared" si="312"/>
        <v>3.6063918378652486E+31</v>
      </c>
      <c r="P646" s="3">
        <f t="shared" si="325"/>
        <v>1.9383245667680024E+30</v>
      </c>
      <c r="Q646">
        <f t="shared" si="329"/>
        <v>2.9074868501520043E+31</v>
      </c>
      <c r="AD646" s="50">
        <f>$M$2*(((1+'Main Backend Calculation'!$M$4)^('Main Backend Calculation'!AH646)-1)/'Main Backend Calculation'!$M$4)*(1+$M$4)</f>
        <v>694955407073.90405</v>
      </c>
      <c r="AF646">
        <f t="shared" si="326"/>
        <v>1.1979041015433859E+32</v>
      </c>
      <c r="AH646">
        <f t="shared" si="330"/>
        <v>645</v>
      </c>
      <c r="AI646" s="60">
        <f t="shared" si="327"/>
        <v>1.1979041015433859E+32</v>
      </c>
      <c r="AM646" s="36" t="str">
        <f>IF('SIP CALCULATOR'!$E$6&gt;'Main Backend Calculation'!AM645,AM645+1,"")</f>
        <v/>
      </c>
      <c r="AN646" t="str">
        <f t="shared" ref="AN646:AN709" si="334">IF(AM645="","",AP645+AR646)</f>
        <v/>
      </c>
      <c r="AO646" s="49" t="str">
        <f t="shared" si="331"/>
        <v/>
      </c>
      <c r="AP646" s="49" t="str">
        <f t="shared" si="332"/>
        <v/>
      </c>
      <c r="AQ646" s="66" t="str">
        <f>IF(AM646="","",('SIP CALCULATOR'!$E$7/12)*100)</f>
        <v/>
      </c>
      <c r="AR646" s="62" t="str">
        <f>IF(AM646="","",ROUND(IF(((AM646-1)/12)=0,'SIP CALCULATOR'!$E$4,IF(INT(((AM646-1)/12))-((AM646-1)/12)=0,AR645+('SIP CALCULATOR'!$E$5/100)*AR645,AR645)),2))</f>
        <v/>
      </c>
      <c r="AS646" t="e">
        <f t="shared" si="333"/>
        <v>#VALUE!</v>
      </c>
      <c r="AY646">
        <f t="shared" si="305"/>
        <v>639</v>
      </c>
      <c r="AZ646">
        <f t="shared" si="306"/>
        <v>0</v>
      </c>
      <c r="BA646">
        <f t="shared" si="324"/>
        <v>639</v>
      </c>
      <c r="BB646" s="110">
        <f t="shared" si="310"/>
        <v>-293609837638.21954</v>
      </c>
      <c r="BC646">
        <f>$BB$8*'SIP CALCULATOR'!$E$48/100</f>
        <v>13148944.405985834</v>
      </c>
      <c r="BD646" s="110">
        <f t="shared" si="311"/>
        <v>-2446858221.5218797</v>
      </c>
      <c r="BF646" s="110">
        <f t="shared" si="308"/>
        <v>-287777243865.43939</v>
      </c>
      <c r="BG646" t="str">
        <f t="shared" si="309"/>
        <v>-</v>
      </c>
      <c r="BI646" t="str">
        <f t="shared" si="307"/>
        <v>-</v>
      </c>
      <c r="BL646">
        <f t="shared" si="318"/>
        <v>643</v>
      </c>
      <c r="BM646" s="110">
        <f t="shared" ref="BM646:BM709" si="335">BQ645</f>
        <v>272110926410.80869</v>
      </c>
      <c r="BO646">
        <f>('SIP CALCULATOR'!$D$32/12)/100</f>
        <v>5.0000000000000001E-3</v>
      </c>
      <c r="BP646">
        <f t="shared" ref="BP646:BP709" si="336">(BM646*BO646*BL646)/100</f>
        <v>8748366284.1075001</v>
      </c>
      <c r="BQ646" s="110">
        <f t="shared" ref="BQ646:BQ709" si="337">BM646+BP646</f>
        <v>280859292694.9162</v>
      </c>
    </row>
    <row r="647" spans="14:69" x14ac:dyDescent="0.3">
      <c r="N647">
        <f t="shared" si="328"/>
        <v>646</v>
      </c>
      <c r="O647" s="48">
        <f t="shared" si="312"/>
        <v>3.8664601645916295E+31</v>
      </c>
      <c r="P647" s="3">
        <f t="shared" si="325"/>
        <v>1.9383245667680024E+30</v>
      </c>
      <c r="Q647">
        <f t="shared" si="329"/>
        <v>3.1013193068288047E+31</v>
      </c>
      <c r="AD647" s="50">
        <f>$M$2*(((1+'Main Backend Calculation'!$M$4)^('Main Backend Calculation'!AH647)-1)/'Main Backend Calculation'!$M$4)*(1+$M$4)</f>
        <v>707719229022.66345</v>
      </c>
      <c r="AF647">
        <f t="shared" si="326"/>
        <v>1.1979041015433859E+32</v>
      </c>
      <c r="AH647">
        <f t="shared" si="330"/>
        <v>646</v>
      </c>
      <c r="AI647" s="60">
        <f t="shared" si="327"/>
        <v>1.1979041015433859E+32</v>
      </c>
      <c r="AM647" s="36" t="str">
        <f>IF('SIP CALCULATOR'!$E$6&gt;'Main Backend Calculation'!AM646,AM646+1,"")</f>
        <v/>
      </c>
      <c r="AN647" t="str">
        <f t="shared" si="334"/>
        <v/>
      </c>
      <c r="AO647" s="49" t="str">
        <f t="shared" si="331"/>
        <v/>
      </c>
      <c r="AP647" s="49" t="str">
        <f t="shared" si="332"/>
        <v/>
      </c>
      <c r="AQ647" s="66" t="str">
        <f>IF(AM647="","",('SIP CALCULATOR'!$E$7/12)*100)</f>
        <v/>
      </c>
      <c r="AR647" s="62" t="str">
        <f>IF(AM647="","",ROUND(IF(((AM647-1)/12)=0,'SIP CALCULATOR'!$E$4,IF(INT(((AM647-1)/12))-((AM647-1)/12)=0,AR646+('SIP CALCULATOR'!$E$5/100)*AR646,AR646)),2))</f>
        <v/>
      </c>
      <c r="AS647" t="e">
        <f t="shared" si="333"/>
        <v>#VALUE!</v>
      </c>
      <c r="AY647">
        <f t="shared" si="305"/>
        <v>640</v>
      </c>
      <c r="AZ647">
        <f t="shared" si="306"/>
        <v>0</v>
      </c>
      <c r="BA647">
        <f t="shared" si="324"/>
        <v>640</v>
      </c>
      <c r="BB647" s="110">
        <f t="shared" si="310"/>
        <v>-296069844804.1474</v>
      </c>
      <c r="BC647">
        <f>$BB$8*'SIP CALCULATOR'!$E$48/100</f>
        <v>13148944.405985834</v>
      </c>
      <c r="BD647" s="110">
        <f t="shared" si="311"/>
        <v>-2467358281.2379451</v>
      </c>
      <c r="BF647" s="110">
        <f t="shared" si="308"/>
        <v>-290244602146.67731</v>
      </c>
      <c r="BG647" t="str">
        <f t="shared" si="309"/>
        <v>-</v>
      </c>
      <c r="BI647" t="str">
        <f t="shared" si="307"/>
        <v>-</v>
      </c>
      <c r="BL647">
        <f t="shared" si="318"/>
        <v>644</v>
      </c>
      <c r="BM647" s="110">
        <f t="shared" si="335"/>
        <v>280859292694.9162</v>
      </c>
      <c r="BO647">
        <f>('SIP CALCULATOR'!$D$32/12)/100</f>
        <v>5.0000000000000001E-3</v>
      </c>
      <c r="BP647">
        <f t="shared" si="336"/>
        <v>9043669224.7763004</v>
      </c>
      <c r="BQ647" s="110">
        <f t="shared" si="337"/>
        <v>289902961919.6925</v>
      </c>
    </row>
    <row r="648" spans="14:69" x14ac:dyDescent="0.3">
      <c r="N648">
        <f t="shared" si="328"/>
        <v>647</v>
      </c>
      <c r="O648" s="48">
        <f t="shared" si="312"/>
        <v>4.1313049694899596E+31</v>
      </c>
      <c r="P648" s="3">
        <f t="shared" si="325"/>
        <v>1.9383245667680024E+30</v>
      </c>
      <c r="Q648">
        <f t="shared" si="329"/>
        <v>3.2951517635056052E+31</v>
      </c>
      <c r="AD648" s="50">
        <f>$M$2*(((1+'Main Backend Calculation'!$M$4)^('Main Backend Calculation'!AH648)-1)/'Main Backend Calculation'!$M$4)*(1+$M$4)</f>
        <v>720717474431.19714</v>
      </c>
      <c r="AF648">
        <f t="shared" si="326"/>
        <v>1.1979041015433859E+32</v>
      </c>
      <c r="AH648">
        <f t="shared" si="330"/>
        <v>647</v>
      </c>
      <c r="AI648" s="60">
        <f t="shared" si="327"/>
        <v>1.1979041015433859E+32</v>
      </c>
      <c r="AM648" s="36" t="str">
        <f>IF('SIP CALCULATOR'!$E$6&gt;'Main Backend Calculation'!AM647,AM647+1,"")</f>
        <v/>
      </c>
      <c r="AN648" t="str">
        <f t="shared" si="334"/>
        <v/>
      </c>
      <c r="AO648" s="49" t="str">
        <f t="shared" si="331"/>
        <v/>
      </c>
      <c r="AP648" s="49" t="str">
        <f t="shared" si="332"/>
        <v/>
      </c>
      <c r="AQ648" s="66" t="str">
        <f>IF(AM648="","",('SIP CALCULATOR'!$E$7/12)*100)</f>
        <v/>
      </c>
      <c r="AR648" s="62" t="str">
        <f>IF(AM648="","",ROUND(IF(((AM648-1)/12)=0,'SIP CALCULATOR'!$E$4,IF(INT(((AM648-1)/12))-((AM648-1)/12)=0,AR647+('SIP CALCULATOR'!$E$5/100)*AR647,AR647)),2))</f>
        <v/>
      </c>
      <c r="AS648" t="e">
        <f t="shared" si="333"/>
        <v>#VALUE!</v>
      </c>
      <c r="AY648">
        <f t="shared" si="305"/>
        <v>641</v>
      </c>
      <c r="AZ648">
        <f t="shared" si="306"/>
        <v>0</v>
      </c>
      <c r="BA648">
        <f>BA647+1</f>
        <v>641</v>
      </c>
      <c r="BB648" s="110">
        <f t="shared" si="310"/>
        <v>-298550352029.79132</v>
      </c>
      <c r="BC648">
        <f>$BB$8*'SIP CALCULATOR'!$E$48/100</f>
        <v>13148944.405985834</v>
      </c>
      <c r="BD648" s="110">
        <f t="shared" si="311"/>
        <v>-2488029174.7849779</v>
      </c>
      <c r="BF648" s="110">
        <f t="shared" si="308"/>
        <v>-292732631321.46228</v>
      </c>
      <c r="BG648" t="str">
        <f t="shared" si="309"/>
        <v>-</v>
      </c>
      <c r="BI648" t="str">
        <f t="shared" si="307"/>
        <v>-</v>
      </c>
      <c r="BL648">
        <f t="shared" si="318"/>
        <v>645</v>
      </c>
      <c r="BM648" s="110">
        <f t="shared" si="335"/>
        <v>289902961919.6925</v>
      </c>
      <c r="BO648">
        <f>('SIP CALCULATOR'!$D$32/12)/100</f>
        <v>5.0000000000000001E-3</v>
      </c>
      <c r="BP648">
        <f t="shared" si="336"/>
        <v>9349370521.9100838</v>
      </c>
      <c r="BQ648" s="110">
        <f t="shared" si="337"/>
        <v>299252332441.6026</v>
      </c>
    </row>
    <row r="649" spans="14:69" x14ac:dyDescent="0.3">
      <c r="N649">
        <f t="shared" si="328"/>
        <v>648</v>
      </c>
      <c r="O649" s="48">
        <f t="shared" si="312"/>
        <v>4.4010139785206223E+31</v>
      </c>
      <c r="P649" s="3">
        <f t="shared" si="325"/>
        <v>1.9383245667680024E+30</v>
      </c>
      <c r="Q649">
        <f t="shared" si="329"/>
        <v>3.4889842201824056E+31</v>
      </c>
      <c r="AD649" s="50">
        <f>$M$2*(((1+'Main Backend Calculation'!$M$4)^('Main Backend Calculation'!AH649)-1)/'Main Backend Calculation'!$M$4)*(1+$M$4)</f>
        <v>733954448777.81018</v>
      </c>
      <c r="AF649">
        <f t="shared" si="326"/>
        <v>1.1979041015433859E+32</v>
      </c>
      <c r="AH649">
        <f t="shared" si="330"/>
        <v>648</v>
      </c>
      <c r="AI649" s="60">
        <f t="shared" si="327"/>
        <v>1.1979041015433859E+32</v>
      </c>
      <c r="AM649" s="36" t="str">
        <f>IF('SIP CALCULATOR'!$E$6&gt;'Main Backend Calculation'!AM648,AM648+1,"")</f>
        <v/>
      </c>
      <c r="AN649" t="str">
        <f t="shared" si="334"/>
        <v/>
      </c>
      <c r="AO649" s="49" t="str">
        <f t="shared" si="331"/>
        <v/>
      </c>
      <c r="AP649" s="49" t="str">
        <f t="shared" si="332"/>
        <v/>
      </c>
      <c r="AQ649" s="66" t="str">
        <f>IF(AM649="","",('SIP CALCULATOR'!$E$7/12)*100)</f>
        <v/>
      </c>
      <c r="AR649" s="62" t="str">
        <f>IF(AM649="","",ROUND(IF(((AM649-1)/12)=0,'SIP CALCULATOR'!$E$4,IF(INT(((AM649-1)/12))-((AM649-1)/12)=0,AR648+('SIP CALCULATOR'!$E$5/100)*AR648,AR648)),2))</f>
        <v/>
      </c>
      <c r="AS649" t="e">
        <f t="shared" si="333"/>
        <v>#VALUE!</v>
      </c>
      <c r="AY649">
        <f t="shared" ref="AY649:AY712" si="338">BA649</f>
        <v>642</v>
      </c>
      <c r="AZ649">
        <f t="shared" ref="AZ649:AZ712" si="339">IF(BB649&lt;0,0,BB649)</f>
        <v>0</v>
      </c>
      <c r="BA649">
        <f t="shared" ref="BA649:BA712" si="340">BA648+1</f>
        <v>642</v>
      </c>
      <c r="BB649" s="110">
        <f t="shared" si="310"/>
        <v>-301051530148.9823</v>
      </c>
      <c r="BC649">
        <f>$BB$8*'SIP CALCULATOR'!$E$48/100</f>
        <v>13148944.405985834</v>
      </c>
      <c r="BD649" s="110">
        <f t="shared" si="311"/>
        <v>-2508872325.7782359</v>
      </c>
      <c r="BF649" s="110">
        <f t="shared" si="308"/>
        <v>-295241503647.24054</v>
      </c>
      <c r="BG649" t="str">
        <f t="shared" si="309"/>
        <v>-</v>
      </c>
      <c r="BI649" t="str">
        <f t="shared" ref="BI649:BI712" si="341">IF(BD649&gt;0,BD649,"-")</f>
        <v>-</v>
      </c>
      <c r="BL649">
        <f t="shared" si="318"/>
        <v>646</v>
      </c>
      <c r="BM649" s="110">
        <f t="shared" si="335"/>
        <v>299252332441.6026</v>
      </c>
      <c r="BO649">
        <f>('SIP CALCULATOR'!$D$32/12)/100</f>
        <v>5.0000000000000001E-3</v>
      </c>
      <c r="BP649">
        <f t="shared" si="336"/>
        <v>9665850337.8637638</v>
      </c>
      <c r="BQ649" s="110">
        <f t="shared" si="337"/>
        <v>308918182779.46637</v>
      </c>
    </row>
    <row r="650" spans="14:69" x14ac:dyDescent="0.3">
      <c r="N650">
        <f t="shared" si="328"/>
        <v>649</v>
      </c>
      <c r="O650" s="48">
        <f t="shared" si="312"/>
        <v>5.0633414421939334E+31</v>
      </c>
      <c r="P650" s="3">
        <f>$P$649+($P$649*$M$5)</f>
        <v>5.8149737003040075E+30</v>
      </c>
      <c r="Q650">
        <f t="shared" si="329"/>
        <v>4.0704815902128065E+31</v>
      </c>
      <c r="AD650" s="50">
        <f>$M$2*(((1+'Main Backend Calculation'!$M$4)^('Main Backend Calculation'!AH650)-1)/'Main Backend Calculation'!$M$4)*(1+$M$4)</f>
        <v>747434536616.27063</v>
      </c>
      <c r="AF650">
        <f>$AK$56*(((1+$M$4)^($AH$56)-1)/$AC$3)*(1+$AC$3)</f>
        <v>3.6991937854353934E+32</v>
      </c>
      <c r="AH650">
        <f t="shared" si="330"/>
        <v>649</v>
      </c>
      <c r="AI650" s="60">
        <f t="shared" si="327"/>
        <v>3.6991937854353934E+32</v>
      </c>
      <c r="AM650" s="36" t="str">
        <f>IF('SIP CALCULATOR'!$E$6&gt;'Main Backend Calculation'!AM649,AM649+1,"")</f>
        <v/>
      </c>
      <c r="AN650" t="str">
        <f t="shared" si="334"/>
        <v/>
      </c>
      <c r="AO650" s="49" t="str">
        <f t="shared" si="331"/>
        <v/>
      </c>
      <c r="AP650" s="49" t="str">
        <f t="shared" si="332"/>
        <v/>
      </c>
      <c r="AQ650" s="66" t="str">
        <f>IF(AM650="","",('SIP CALCULATOR'!$E$7/12)*100)</f>
        <v/>
      </c>
      <c r="AR650" s="62" t="str">
        <f>IF(AM650="","",ROUND(IF(((AM650-1)/12)=0,'SIP CALCULATOR'!$E$4,IF(INT(((AM650-1)/12))-((AM650-1)/12)=0,AR649+('SIP CALCULATOR'!$E$5/100)*AR649,AR649)),2))</f>
        <v/>
      </c>
      <c r="AS650" t="e">
        <f t="shared" si="333"/>
        <v>#VALUE!</v>
      </c>
      <c r="AY650">
        <f t="shared" si="338"/>
        <v>643</v>
      </c>
      <c r="AZ650">
        <f t="shared" si="339"/>
        <v>0</v>
      </c>
      <c r="BA650">
        <f t="shared" si="340"/>
        <v>643</v>
      </c>
      <c r="BB650" s="110">
        <f t="shared" si="310"/>
        <v>-303573551419.16656</v>
      </c>
      <c r="BC650">
        <f>$BB$8*'SIP CALCULATOR'!$E$48/100</f>
        <v>13148944.405985834</v>
      </c>
      <c r="BD650" s="110">
        <f t="shared" si="311"/>
        <v>-2529889169.6964383</v>
      </c>
      <c r="BF650" s="110">
        <f t="shared" ref="BF650:BF713" si="342">BF649+BD650</f>
        <v>-297771392816.93695</v>
      </c>
      <c r="BG650" t="str">
        <f t="shared" ref="BG650:BG713" si="343">IF(BB650&gt;0,BB650,"-")</f>
        <v>-</v>
      </c>
      <c r="BI650" t="str">
        <f t="shared" si="341"/>
        <v>-</v>
      </c>
      <c r="BL650">
        <f t="shared" si="318"/>
        <v>647</v>
      </c>
      <c r="BM650" s="110">
        <f t="shared" si="335"/>
        <v>308918182779.46637</v>
      </c>
      <c r="BO650">
        <f>('SIP CALCULATOR'!$D$32/12)/100</f>
        <v>5.0000000000000001E-3</v>
      </c>
      <c r="BP650">
        <f t="shared" si="336"/>
        <v>9993503212.9157372</v>
      </c>
      <c r="BQ650" s="110">
        <f t="shared" si="337"/>
        <v>318911685992.38208</v>
      </c>
    </row>
    <row r="651" spans="14:69" x14ac:dyDescent="0.3">
      <c r="N651">
        <f t="shared" si="328"/>
        <v>650</v>
      </c>
      <c r="O651" s="48">
        <f t="shared" si="312"/>
        <v>5.7378333732314184E+31</v>
      </c>
      <c r="P651" s="3">
        <f t="shared" ref="P651:P661" si="344">$P$649+($P$649*$M$5)</f>
        <v>5.8149737003040075E+30</v>
      </c>
      <c r="Q651">
        <f t="shared" si="329"/>
        <v>4.6519789602432069E+31</v>
      </c>
      <c r="AD651" s="50">
        <f>$M$2*(((1+'Main Backend Calculation'!$M$4)^('Main Backend Calculation'!AH651)-1)/'Main Backend Calculation'!$M$4)*(1+$M$4)</f>
        <v>761162203028.12671</v>
      </c>
      <c r="AF651">
        <f t="shared" ref="AF651:AF661" si="345">$AK$56*(((1+$M$4)^($AH$56)-1)/$AC$3)*(1+$AC$3)</f>
        <v>3.6991937854353934E+32</v>
      </c>
      <c r="AH651">
        <f t="shared" si="330"/>
        <v>650</v>
      </c>
      <c r="AI651" s="60">
        <f t="shared" si="327"/>
        <v>3.6991937854353934E+32</v>
      </c>
      <c r="AM651" s="36" t="str">
        <f>IF('SIP CALCULATOR'!$E$6&gt;'Main Backend Calculation'!AM650,AM650+1,"")</f>
        <v/>
      </c>
      <c r="AN651" t="str">
        <f t="shared" si="334"/>
        <v/>
      </c>
      <c r="AO651" s="49" t="str">
        <f t="shared" si="331"/>
        <v/>
      </c>
      <c r="AP651" s="49" t="str">
        <f t="shared" si="332"/>
        <v/>
      </c>
      <c r="AQ651" s="66" t="str">
        <f>IF(AM651="","",('SIP CALCULATOR'!$E$7/12)*100)</f>
        <v/>
      </c>
      <c r="AR651" s="62" t="str">
        <f>IF(AM651="","",ROUND(IF(((AM651-1)/12)=0,'SIP CALCULATOR'!$E$4,IF(INT(((AM651-1)/12))-((AM651-1)/12)=0,AR650+('SIP CALCULATOR'!$E$5/100)*AR650,AR650)),2))</f>
        <v/>
      </c>
      <c r="AS651" t="e">
        <f t="shared" si="333"/>
        <v>#VALUE!</v>
      </c>
      <c r="AY651">
        <f t="shared" si="338"/>
        <v>644</v>
      </c>
      <c r="AZ651">
        <f t="shared" si="339"/>
        <v>0</v>
      </c>
      <c r="BA651">
        <f t="shared" si="340"/>
        <v>644</v>
      </c>
      <c r="BB651" s="110">
        <f t="shared" ref="BB651:BB714" si="346">(BB650-BC650)+BD650</f>
        <v>-306116589533.26898</v>
      </c>
      <c r="BC651">
        <f>$BB$8*'SIP CALCULATOR'!$E$48/100</f>
        <v>13148944.405985834</v>
      </c>
      <c r="BD651" s="110">
        <f t="shared" ref="BD651:BD714" si="347">(BB651-BC651)*$BE$8/100</f>
        <v>-2551081153.9806252</v>
      </c>
      <c r="BF651" s="110">
        <f t="shared" si="342"/>
        <v>-300322473970.9176</v>
      </c>
      <c r="BG651" t="str">
        <f t="shared" si="343"/>
        <v>-</v>
      </c>
      <c r="BI651" t="str">
        <f t="shared" si="341"/>
        <v>-</v>
      </c>
      <c r="BL651">
        <f t="shared" si="318"/>
        <v>648</v>
      </c>
      <c r="BM651" s="110">
        <f t="shared" si="335"/>
        <v>318911685992.38208</v>
      </c>
      <c r="BO651">
        <f>('SIP CALCULATOR'!$D$32/12)/100</f>
        <v>5.0000000000000001E-3</v>
      </c>
      <c r="BP651">
        <f t="shared" si="336"/>
        <v>10332738626.153179</v>
      </c>
      <c r="BQ651" s="110">
        <f t="shared" si="337"/>
        <v>329244424618.53528</v>
      </c>
    </row>
    <row r="652" spans="14:69" x14ac:dyDescent="0.3">
      <c r="N652">
        <f t="shared" si="328"/>
        <v>651</v>
      </c>
      <c r="O652" s="48">
        <f t="shared" si="312"/>
        <v>6.4247131872007075E+31</v>
      </c>
      <c r="P652" s="3">
        <f t="shared" si="344"/>
        <v>5.8149737003040075E+30</v>
      </c>
      <c r="Q652">
        <f t="shared" si="329"/>
        <v>5.2334763302736073E+31</v>
      </c>
      <c r="AD652" s="50">
        <f>$M$2*(((1+'Main Backend Calculation'!$M$4)^('Main Backend Calculation'!AH652)-1)/'Main Backend Calculation'!$M$4)*(1+$M$4)</f>
        <v>775141995101.70154</v>
      </c>
      <c r="AF652">
        <f t="shared" si="345"/>
        <v>3.6991937854353934E+32</v>
      </c>
      <c r="AH652">
        <f t="shared" si="330"/>
        <v>651</v>
      </c>
      <c r="AI652" s="60">
        <f t="shared" si="327"/>
        <v>3.6991937854353934E+32</v>
      </c>
      <c r="AM652" s="36" t="str">
        <f>IF('SIP CALCULATOR'!$E$6&gt;'Main Backend Calculation'!AM651,AM651+1,"")</f>
        <v/>
      </c>
      <c r="AN652" t="str">
        <f t="shared" si="334"/>
        <v/>
      </c>
      <c r="AO652" s="49" t="str">
        <f t="shared" si="331"/>
        <v/>
      </c>
      <c r="AP652" s="49" t="str">
        <f t="shared" si="332"/>
        <v/>
      </c>
      <c r="AQ652" s="66" t="str">
        <f>IF(AM652="","",('SIP CALCULATOR'!$E$7/12)*100)</f>
        <v/>
      </c>
      <c r="AR652" s="62" t="str">
        <f>IF(AM652="","",ROUND(IF(((AM652-1)/12)=0,'SIP CALCULATOR'!$E$4,IF(INT(((AM652-1)/12))-((AM652-1)/12)=0,AR651+('SIP CALCULATOR'!$E$5/100)*AR651,AR651)),2))</f>
        <v/>
      </c>
      <c r="AS652" t="e">
        <f t="shared" si="333"/>
        <v>#VALUE!</v>
      </c>
      <c r="AY652">
        <f t="shared" si="338"/>
        <v>645</v>
      </c>
      <c r="AZ652">
        <f t="shared" si="339"/>
        <v>0</v>
      </c>
      <c r="BA652">
        <f t="shared" si="340"/>
        <v>645</v>
      </c>
      <c r="BB652" s="110">
        <f t="shared" si="346"/>
        <v>-308680819631.65564</v>
      </c>
      <c r="BC652">
        <f>$BB$8*'SIP CALCULATOR'!$E$48/100</f>
        <v>13148944.405985834</v>
      </c>
      <c r="BD652" s="110">
        <f t="shared" si="347"/>
        <v>-2572449738.1338472</v>
      </c>
      <c r="BF652" s="110">
        <f t="shared" si="342"/>
        <v>-302894923709.05145</v>
      </c>
      <c r="BG652" t="str">
        <f t="shared" si="343"/>
        <v>-</v>
      </c>
      <c r="BI652" t="str">
        <f t="shared" si="341"/>
        <v>-</v>
      </c>
      <c r="BL652">
        <f t="shared" si="318"/>
        <v>649</v>
      </c>
      <c r="BM652" s="110">
        <f t="shared" si="335"/>
        <v>329244424618.53528</v>
      </c>
      <c r="BO652">
        <f>('SIP CALCULATOR'!$D$32/12)/100</f>
        <v>5.0000000000000001E-3</v>
      </c>
      <c r="BP652">
        <f t="shared" si="336"/>
        <v>10683981578.871469</v>
      </c>
      <c r="BQ652" s="110">
        <f t="shared" si="337"/>
        <v>339928406197.40674</v>
      </c>
    </row>
    <row r="653" spans="14:69" x14ac:dyDescent="0.3">
      <c r="N653">
        <f t="shared" si="328"/>
        <v>652</v>
      </c>
      <c r="O653" s="48">
        <f t="shared" si="312"/>
        <v>7.1242084029741114E+31</v>
      </c>
      <c r="P653" s="3">
        <f t="shared" si="344"/>
        <v>5.8149737003040075E+30</v>
      </c>
      <c r="Q653">
        <f t="shared" si="329"/>
        <v>5.8149737003040077E+31</v>
      </c>
      <c r="AD653" s="50">
        <f>$M$2*(((1+'Main Backend Calculation'!$M$4)^('Main Backend Calculation'!AH653)-1)/'Main Backend Calculation'!$M$4)*(1+$M$4)</f>
        <v>789378543438.24951</v>
      </c>
      <c r="AF653">
        <f t="shared" si="345"/>
        <v>3.6991937854353934E+32</v>
      </c>
      <c r="AH653">
        <f t="shared" si="330"/>
        <v>652</v>
      </c>
      <c r="AI653" s="60">
        <f t="shared" si="327"/>
        <v>3.6991937854353934E+32</v>
      </c>
      <c r="AM653" s="36" t="str">
        <f>IF('SIP CALCULATOR'!$E$6&gt;'Main Backend Calculation'!AM652,AM652+1,"")</f>
        <v/>
      </c>
      <c r="AN653" t="str">
        <f t="shared" si="334"/>
        <v/>
      </c>
      <c r="AO653" s="49" t="str">
        <f t="shared" si="331"/>
        <v/>
      </c>
      <c r="AP653" s="49" t="str">
        <f t="shared" si="332"/>
        <v/>
      </c>
      <c r="AQ653" s="66" t="str">
        <f>IF(AM653="","",('SIP CALCULATOR'!$E$7/12)*100)</f>
        <v/>
      </c>
      <c r="AR653" s="62" t="str">
        <f>IF(AM653="","",ROUND(IF(((AM653-1)/12)=0,'SIP CALCULATOR'!$E$4,IF(INT(((AM653-1)/12))-((AM653-1)/12)=0,AR652+('SIP CALCULATOR'!$E$5/100)*AR652,AR652)),2))</f>
        <v/>
      </c>
      <c r="AS653" t="e">
        <f t="shared" si="333"/>
        <v>#VALUE!</v>
      </c>
      <c r="AY653">
        <f t="shared" si="338"/>
        <v>646</v>
      </c>
      <c r="AZ653">
        <f t="shared" si="339"/>
        <v>0</v>
      </c>
      <c r="BA653">
        <f t="shared" si="340"/>
        <v>646</v>
      </c>
      <c r="BB653" s="110">
        <f t="shared" si="346"/>
        <v>-311266418314.1955</v>
      </c>
      <c r="BC653">
        <f>$BB$8*'SIP CALCULATOR'!$E$48/100</f>
        <v>13148944.405985834</v>
      </c>
      <c r="BD653" s="110">
        <f t="shared" si="347"/>
        <v>-2593996393.8216796</v>
      </c>
      <c r="BF653" s="110">
        <f t="shared" si="342"/>
        <v>-305488920102.87311</v>
      </c>
      <c r="BG653" t="str">
        <f t="shared" si="343"/>
        <v>-</v>
      </c>
      <c r="BI653" t="str">
        <f t="shared" si="341"/>
        <v>-</v>
      </c>
      <c r="BL653">
        <f t="shared" si="318"/>
        <v>650</v>
      </c>
      <c r="BM653" s="110">
        <f t="shared" si="335"/>
        <v>339928406197.40674</v>
      </c>
      <c r="BO653">
        <f>('SIP CALCULATOR'!$D$32/12)/100</f>
        <v>5.0000000000000001E-3</v>
      </c>
      <c r="BP653">
        <f t="shared" si="336"/>
        <v>11047673201.41572</v>
      </c>
      <c r="BQ653" s="110">
        <f t="shared" si="337"/>
        <v>350976079398.82245</v>
      </c>
    </row>
    <row r="654" spans="14:69" x14ac:dyDescent="0.3">
      <c r="N654">
        <f t="shared" si="328"/>
        <v>653</v>
      </c>
      <c r="O654" s="48">
        <f t="shared" si="312"/>
        <v>7.8365507180909122E+31</v>
      </c>
      <c r="P654" s="3">
        <f t="shared" si="344"/>
        <v>5.8149737003040075E+30</v>
      </c>
      <c r="Q654">
        <f t="shared" si="329"/>
        <v>6.3964710703344081E+31</v>
      </c>
      <c r="AD654" s="50">
        <f>$M$2*(((1+'Main Backend Calculation'!$M$4)^('Main Backend Calculation'!AH654)-1)/'Main Backend Calculation'!$M$4)*(1+$M$4)</f>
        <v>803876563685.77283</v>
      </c>
      <c r="AF654">
        <f t="shared" si="345"/>
        <v>3.6991937854353934E+32</v>
      </c>
      <c r="AH654">
        <f t="shared" si="330"/>
        <v>653</v>
      </c>
      <c r="AI654" s="60">
        <f t="shared" si="327"/>
        <v>3.6991937854353934E+32</v>
      </c>
      <c r="AM654" s="36" t="str">
        <f>IF('SIP CALCULATOR'!$E$6&gt;'Main Backend Calculation'!AM653,AM653+1,"")</f>
        <v/>
      </c>
      <c r="AN654" t="str">
        <f t="shared" si="334"/>
        <v/>
      </c>
      <c r="AO654" s="49" t="str">
        <f t="shared" si="331"/>
        <v/>
      </c>
      <c r="AP654" s="49" t="str">
        <f t="shared" si="332"/>
        <v/>
      </c>
      <c r="AQ654" s="66" t="str">
        <f>IF(AM654="","",('SIP CALCULATOR'!$E$7/12)*100)</f>
        <v/>
      </c>
      <c r="AR654" s="62" t="str">
        <f>IF(AM654="","",ROUND(IF(((AM654-1)/12)=0,'SIP CALCULATOR'!$E$4,IF(INT(((AM654-1)/12))-((AM654-1)/12)=0,AR653+('SIP CALCULATOR'!$E$5/100)*AR653,AR653)),2))</f>
        <v/>
      </c>
      <c r="AS654" t="e">
        <f t="shared" si="333"/>
        <v>#VALUE!</v>
      </c>
      <c r="AY654">
        <f t="shared" si="338"/>
        <v>647</v>
      </c>
      <c r="AZ654">
        <f t="shared" si="339"/>
        <v>0</v>
      </c>
      <c r="BA654">
        <f t="shared" si="340"/>
        <v>647</v>
      </c>
      <c r="BB654" s="110">
        <f t="shared" si="346"/>
        <v>-313873563652.42316</v>
      </c>
      <c r="BC654">
        <f>$BB$8*'SIP CALCULATOR'!$E$48/100</f>
        <v>13148944.405985834</v>
      </c>
      <c r="BD654" s="110">
        <f t="shared" si="347"/>
        <v>-2615722604.9735765</v>
      </c>
      <c r="BF654" s="110">
        <f t="shared" si="342"/>
        <v>-308104642707.84668</v>
      </c>
      <c r="BG654" t="str">
        <f t="shared" si="343"/>
        <v>-</v>
      </c>
      <c r="BI654" t="str">
        <f t="shared" si="341"/>
        <v>-</v>
      </c>
      <c r="BL654">
        <f t="shared" si="318"/>
        <v>651</v>
      </c>
      <c r="BM654" s="110">
        <f t="shared" si="335"/>
        <v>350976079398.82245</v>
      </c>
      <c r="BO654">
        <f>('SIP CALCULATOR'!$D$32/12)/100</f>
        <v>5.0000000000000001E-3</v>
      </c>
      <c r="BP654">
        <f t="shared" si="336"/>
        <v>11424271384.431669</v>
      </c>
      <c r="BQ654" s="110">
        <f t="shared" si="337"/>
        <v>362400350783.25409</v>
      </c>
    </row>
    <row r="655" spans="14:69" x14ac:dyDescent="0.3">
      <c r="N655">
        <f t="shared" si="328"/>
        <v>654</v>
      </c>
      <c r="O655" s="48">
        <f t="shared" ref="O655:O718" si="348">(O654+(O654*$M$4)+P655)</f>
        <v>8.5619760855037795E+31</v>
      </c>
      <c r="P655" s="3">
        <f t="shared" si="344"/>
        <v>5.8149737003040075E+30</v>
      </c>
      <c r="Q655">
        <f t="shared" si="329"/>
        <v>6.9779684403648085E+31</v>
      </c>
      <c r="AD655" s="50">
        <f>$M$2*(((1+'Main Backend Calculation'!$M$4)^('Main Backend Calculation'!AH655)-1)/'Main Backend Calculation'!$M$4)*(1+$M$4)</f>
        <v>818640858101.01404</v>
      </c>
      <c r="AF655">
        <f t="shared" si="345"/>
        <v>3.6991937854353934E+32</v>
      </c>
      <c r="AH655">
        <f t="shared" si="330"/>
        <v>654</v>
      </c>
      <c r="AI655" s="60">
        <f t="shared" si="327"/>
        <v>3.6991937854353934E+32</v>
      </c>
      <c r="AM655" s="36" t="str">
        <f>IF('SIP CALCULATOR'!$E$6&gt;'Main Backend Calculation'!AM654,AM654+1,"")</f>
        <v/>
      </c>
      <c r="AN655" t="str">
        <f t="shared" si="334"/>
        <v/>
      </c>
      <c r="AO655" s="49" t="str">
        <f t="shared" si="331"/>
        <v/>
      </c>
      <c r="AP655" s="49" t="str">
        <f t="shared" si="332"/>
        <v/>
      </c>
      <c r="AQ655" s="66" t="str">
        <f>IF(AM655="","",('SIP CALCULATOR'!$E$7/12)*100)</f>
        <v/>
      </c>
      <c r="AR655" s="62" t="str">
        <f>IF(AM655="","",ROUND(IF(((AM655-1)/12)=0,'SIP CALCULATOR'!$E$4,IF(INT(((AM655-1)/12))-((AM655-1)/12)=0,AR654+('SIP CALCULATOR'!$E$5/100)*AR654,AR654)),2))</f>
        <v/>
      </c>
      <c r="AS655" t="e">
        <f t="shared" si="333"/>
        <v>#VALUE!</v>
      </c>
      <c r="AY655">
        <f t="shared" si="338"/>
        <v>648</v>
      </c>
      <c r="AZ655">
        <f t="shared" si="339"/>
        <v>0</v>
      </c>
      <c r="BA655">
        <f t="shared" si="340"/>
        <v>648</v>
      </c>
      <c r="BB655" s="110">
        <f t="shared" si="346"/>
        <v>-316502435201.80273</v>
      </c>
      <c r="BC655">
        <f>$BB$8*'SIP CALCULATOR'!$E$48/100</f>
        <v>13148944.405985834</v>
      </c>
      <c r="BD655" s="110">
        <f t="shared" si="347"/>
        <v>-2637629867.8850727</v>
      </c>
      <c r="BF655" s="110">
        <f t="shared" si="342"/>
        <v>-310742272575.73175</v>
      </c>
      <c r="BG655" t="str">
        <f t="shared" si="343"/>
        <v>-</v>
      </c>
      <c r="BI655" t="str">
        <f t="shared" si="341"/>
        <v>-</v>
      </c>
      <c r="BL655">
        <f t="shared" si="318"/>
        <v>652</v>
      </c>
      <c r="BM655" s="110">
        <f t="shared" si="335"/>
        <v>362400350783.25409</v>
      </c>
      <c r="BO655">
        <f>('SIP CALCULATOR'!$D$32/12)/100</f>
        <v>5.0000000000000001E-3</v>
      </c>
      <c r="BP655">
        <f t="shared" si="336"/>
        <v>11814251435.534084</v>
      </c>
      <c r="BQ655" s="110">
        <f t="shared" si="337"/>
        <v>374214602218.78815</v>
      </c>
    </row>
    <row r="656" spans="14:69" x14ac:dyDescent="0.3">
      <c r="N656">
        <f t="shared" si="328"/>
        <v>655</v>
      </c>
      <c r="O656" s="48">
        <f t="shared" si="348"/>
        <v>9.3007247917347236E+31</v>
      </c>
      <c r="P656" s="3">
        <f t="shared" si="344"/>
        <v>5.8149737003040075E+30</v>
      </c>
      <c r="Q656">
        <f t="shared" si="329"/>
        <v>7.5594658103952089E+31</v>
      </c>
      <c r="AD656" s="50">
        <f>$M$2*(((1+'Main Backend Calculation'!$M$4)^('Main Backend Calculation'!AH656)-1)/'Main Backend Calculation'!$M$4)*(1+$M$4)</f>
        <v>833676317140.13025</v>
      </c>
      <c r="AF656">
        <f t="shared" si="345"/>
        <v>3.6991937854353934E+32</v>
      </c>
      <c r="AH656">
        <f t="shared" si="330"/>
        <v>655</v>
      </c>
      <c r="AI656" s="60">
        <f t="shared" si="327"/>
        <v>3.6991937854353934E+32</v>
      </c>
      <c r="AM656" s="36" t="str">
        <f>IF('SIP CALCULATOR'!$E$6&gt;'Main Backend Calculation'!AM655,AM655+1,"")</f>
        <v/>
      </c>
      <c r="AN656" t="str">
        <f t="shared" si="334"/>
        <v/>
      </c>
      <c r="AO656" s="49" t="str">
        <f t="shared" si="331"/>
        <v/>
      </c>
      <c r="AP656" s="49" t="str">
        <f t="shared" si="332"/>
        <v/>
      </c>
      <c r="AQ656" s="66" t="str">
        <f>IF(AM656="","",('SIP CALCULATOR'!$E$7/12)*100)</f>
        <v/>
      </c>
      <c r="AR656" s="62" t="str">
        <f>IF(AM656="","",ROUND(IF(((AM656-1)/12)=0,'SIP CALCULATOR'!$E$4,IF(INT(((AM656-1)/12))-((AM656-1)/12)=0,AR655+('SIP CALCULATOR'!$E$5/100)*AR655,AR655)),2))</f>
        <v/>
      </c>
      <c r="AS656" t="e">
        <f t="shared" si="333"/>
        <v>#VALUE!</v>
      </c>
      <c r="AY656">
        <f t="shared" si="338"/>
        <v>649</v>
      </c>
      <c r="AZ656">
        <f t="shared" si="339"/>
        <v>0</v>
      </c>
      <c r="BA656">
        <f t="shared" si="340"/>
        <v>649</v>
      </c>
      <c r="BB656" s="110">
        <f t="shared" si="346"/>
        <v>-319153214014.09381</v>
      </c>
      <c r="BC656">
        <f>$BB$8*'SIP CALCULATOR'!$E$48/100</f>
        <v>13148944.405985834</v>
      </c>
      <c r="BD656" s="110">
        <f t="shared" si="347"/>
        <v>-2659719691.3208318</v>
      </c>
      <c r="BF656" s="110">
        <f t="shared" si="342"/>
        <v>-313401992267.05261</v>
      </c>
      <c r="BG656" t="str">
        <f t="shared" si="343"/>
        <v>-</v>
      </c>
      <c r="BI656" t="str">
        <f t="shared" si="341"/>
        <v>-</v>
      </c>
      <c r="BL656">
        <f t="shared" si="318"/>
        <v>653</v>
      </c>
      <c r="BM656" s="110">
        <f t="shared" si="335"/>
        <v>374214602218.78815</v>
      </c>
      <c r="BO656">
        <f>('SIP CALCULATOR'!$D$32/12)/100</f>
        <v>5.0000000000000001E-3</v>
      </c>
      <c r="BP656">
        <f t="shared" si="336"/>
        <v>12218106762.443432</v>
      </c>
      <c r="BQ656" s="110">
        <f t="shared" si="337"/>
        <v>386432708981.23157</v>
      </c>
    </row>
    <row r="657" spans="14:69" x14ac:dyDescent="0.3">
      <c r="N657">
        <f t="shared" si="328"/>
        <v>656</v>
      </c>
      <c r="O657" s="48">
        <f t="shared" si="348"/>
        <v>1.005304153646649E+32</v>
      </c>
      <c r="P657" s="3">
        <f t="shared" si="344"/>
        <v>5.8149737003040075E+30</v>
      </c>
      <c r="Q657">
        <f t="shared" si="329"/>
        <v>8.1409631804256094E+31</v>
      </c>
      <c r="AD657" s="50">
        <f>$M$2*(((1+'Main Backend Calculation'!$M$4)^('Main Backend Calculation'!AH657)-1)/'Main Backend Calculation'!$M$4)*(1+$M$4)</f>
        <v>848987921078.58752</v>
      </c>
      <c r="AF657">
        <f t="shared" si="345"/>
        <v>3.6991937854353934E+32</v>
      </c>
      <c r="AH657">
        <f t="shared" si="330"/>
        <v>656</v>
      </c>
      <c r="AI657" s="60">
        <f t="shared" si="327"/>
        <v>3.6991937854353934E+32</v>
      </c>
      <c r="AM657" s="36" t="str">
        <f>IF('SIP CALCULATOR'!$E$6&gt;'Main Backend Calculation'!AM656,AM656+1,"")</f>
        <v/>
      </c>
      <c r="AN657" t="str">
        <f t="shared" si="334"/>
        <v/>
      </c>
      <c r="AO657" s="49" t="str">
        <f t="shared" si="331"/>
        <v/>
      </c>
      <c r="AP657" s="49" t="str">
        <f t="shared" si="332"/>
        <v/>
      </c>
      <c r="AQ657" s="66" t="str">
        <f>IF(AM657="","",('SIP CALCULATOR'!$E$7/12)*100)</f>
        <v/>
      </c>
      <c r="AR657" s="62" t="str">
        <f>IF(AM657="","",ROUND(IF(((AM657-1)/12)=0,'SIP CALCULATOR'!$E$4,IF(INT(((AM657-1)/12))-((AM657-1)/12)=0,AR656+('SIP CALCULATOR'!$E$5/100)*AR656,AR656)),2))</f>
        <v/>
      </c>
      <c r="AS657" t="e">
        <f t="shared" si="333"/>
        <v>#VALUE!</v>
      </c>
      <c r="AY657">
        <f t="shared" si="338"/>
        <v>650</v>
      </c>
      <c r="AZ657">
        <f t="shared" si="339"/>
        <v>0</v>
      </c>
      <c r="BA657">
        <f t="shared" si="340"/>
        <v>650</v>
      </c>
      <c r="BB657" s="110">
        <f t="shared" si="346"/>
        <v>-321826082649.82068</v>
      </c>
      <c r="BC657">
        <f>$BB$8*'SIP CALCULATOR'!$E$48/100</f>
        <v>13148944.405985834</v>
      </c>
      <c r="BD657" s="110">
        <f t="shared" si="347"/>
        <v>-2681993596.618556</v>
      </c>
      <c r="BF657" s="110">
        <f t="shared" si="342"/>
        <v>-316083985863.67114</v>
      </c>
      <c r="BG657" t="str">
        <f t="shared" si="343"/>
        <v>-</v>
      </c>
      <c r="BI657" t="str">
        <f t="shared" si="341"/>
        <v>-</v>
      </c>
      <c r="BL657">
        <f t="shared" si="318"/>
        <v>654</v>
      </c>
      <c r="BM657" s="110">
        <f t="shared" si="335"/>
        <v>386432708981.23157</v>
      </c>
      <c r="BO657">
        <f>('SIP CALCULATOR'!$D$32/12)/100</f>
        <v>5.0000000000000001E-3</v>
      </c>
      <c r="BP657">
        <f t="shared" si="336"/>
        <v>12636349583.686272</v>
      </c>
      <c r="BQ657" s="110">
        <f t="shared" si="337"/>
        <v>399069058564.91785</v>
      </c>
    </row>
    <row r="658" spans="14:69" x14ac:dyDescent="0.3">
      <c r="N658">
        <f t="shared" si="328"/>
        <v>657</v>
      </c>
      <c r="O658" s="48">
        <f t="shared" si="348"/>
        <v>1.0819175513595742E+32</v>
      </c>
      <c r="P658" s="3">
        <f t="shared" si="344"/>
        <v>5.8149737003040075E+30</v>
      </c>
      <c r="Q658">
        <f t="shared" si="329"/>
        <v>8.7224605504560107E+31</v>
      </c>
      <c r="AD658" s="50">
        <f>$M$2*(((1+'Main Backend Calculation'!$M$4)^('Main Backend Calculation'!AH658)-1)/'Main Backend Calculation'!$M$4)*(1+$M$4)</f>
        <v>864580741660.802</v>
      </c>
      <c r="AF658">
        <f t="shared" si="345"/>
        <v>3.6991937854353934E+32</v>
      </c>
      <c r="AH658">
        <f t="shared" si="330"/>
        <v>657</v>
      </c>
      <c r="AI658" s="60">
        <f t="shared" si="327"/>
        <v>3.6991937854353934E+32</v>
      </c>
      <c r="AM658" s="36" t="str">
        <f>IF('SIP CALCULATOR'!$E$6&gt;'Main Backend Calculation'!AM657,AM657+1,"")</f>
        <v/>
      </c>
      <c r="AN658" t="str">
        <f t="shared" si="334"/>
        <v/>
      </c>
      <c r="AO658" s="49" t="str">
        <f t="shared" si="331"/>
        <v/>
      </c>
      <c r="AP658" s="49" t="str">
        <f t="shared" si="332"/>
        <v/>
      </c>
      <c r="AQ658" s="66" t="str">
        <f>IF(AM658="","",('SIP CALCULATOR'!$E$7/12)*100)</f>
        <v/>
      </c>
      <c r="AR658" s="62" t="str">
        <f>IF(AM658="","",ROUND(IF(((AM658-1)/12)=0,'SIP CALCULATOR'!$E$4,IF(INT(((AM658-1)/12))-((AM658-1)/12)=0,AR657+('SIP CALCULATOR'!$E$5/100)*AR657,AR657)),2))</f>
        <v/>
      </c>
      <c r="AS658" t="e">
        <f t="shared" si="333"/>
        <v>#VALUE!</v>
      </c>
      <c r="AY658">
        <f t="shared" si="338"/>
        <v>651</v>
      </c>
      <c r="AZ658">
        <f t="shared" si="339"/>
        <v>0</v>
      </c>
      <c r="BA658">
        <f t="shared" si="340"/>
        <v>651</v>
      </c>
      <c r="BB658" s="110">
        <f t="shared" si="346"/>
        <v>-324521225190.84521</v>
      </c>
      <c r="BC658">
        <f>$BB$8*'SIP CALCULATOR'!$E$48/100</f>
        <v>13148944.405985834</v>
      </c>
      <c r="BD658" s="110">
        <f t="shared" si="347"/>
        <v>-2704453117.7937603</v>
      </c>
      <c r="BF658" s="110">
        <f t="shared" si="342"/>
        <v>-318788438981.4649</v>
      </c>
      <c r="BG658" t="str">
        <f t="shared" si="343"/>
        <v>-</v>
      </c>
      <c r="BI658" t="str">
        <f t="shared" si="341"/>
        <v>-</v>
      </c>
      <c r="BL658">
        <f t="shared" si="318"/>
        <v>655</v>
      </c>
      <c r="BM658" s="110">
        <f t="shared" si="335"/>
        <v>399069058564.91785</v>
      </c>
      <c r="BO658">
        <f>('SIP CALCULATOR'!$D$32/12)/100</f>
        <v>5.0000000000000001E-3</v>
      </c>
      <c r="BP658">
        <f t="shared" si="336"/>
        <v>13069511668.00106</v>
      </c>
      <c r="BQ658" s="110">
        <f t="shared" si="337"/>
        <v>412138570232.91888</v>
      </c>
    </row>
    <row r="659" spans="14:69" x14ac:dyDescent="0.3">
      <c r="N659">
        <f t="shared" si="328"/>
        <v>658</v>
      </c>
      <c r="O659" s="48">
        <f t="shared" si="348"/>
        <v>1.1599380493774884E+32</v>
      </c>
      <c r="P659" s="3">
        <f t="shared" si="344"/>
        <v>5.8149737003040075E+30</v>
      </c>
      <c r="Q659">
        <f t="shared" si="329"/>
        <v>9.303957920486412E+31</v>
      </c>
      <c r="AD659" s="50">
        <f>$M$2*(((1+'Main Backend Calculation'!$M$4)^('Main Backend Calculation'!AH659)-1)/'Main Backend Calculation'!$M$4)*(1+$M$4)</f>
        <v>880459943780.08276</v>
      </c>
      <c r="AF659">
        <f t="shared" si="345"/>
        <v>3.6991937854353934E+32</v>
      </c>
      <c r="AH659">
        <f t="shared" si="330"/>
        <v>658</v>
      </c>
      <c r="AI659" s="60">
        <f t="shared" si="327"/>
        <v>3.6991937854353934E+32</v>
      </c>
      <c r="AM659" s="36" t="str">
        <f>IF('SIP CALCULATOR'!$E$6&gt;'Main Backend Calculation'!AM658,AM658+1,"")</f>
        <v/>
      </c>
      <c r="AN659" t="str">
        <f t="shared" si="334"/>
        <v/>
      </c>
      <c r="AO659" s="49" t="str">
        <f t="shared" si="331"/>
        <v/>
      </c>
      <c r="AP659" s="49" t="str">
        <f t="shared" si="332"/>
        <v/>
      </c>
      <c r="AQ659" s="66" t="str">
        <f>IF(AM659="","",('SIP CALCULATOR'!$E$7/12)*100)</f>
        <v/>
      </c>
      <c r="AR659" s="62" t="str">
        <f>IF(AM659="","",ROUND(IF(((AM659-1)/12)=0,'SIP CALCULATOR'!$E$4,IF(INT(((AM659-1)/12))-((AM659-1)/12)=0,AR658+('SIP CALCULATOR'!$E$5/100)*AR658,AR658)),2))</f>
        <v/>
      </c>
      <c r="AS659" t="e">
        <f t="shared" si="333"/>
        <v>#VALUE!</v>
      </c>
      <c r="AY659">
        <f t="shared" si="338"/>
        <v>652</v>
      </c>
      <c r="AZ659">
        <f t="shared" si="339"/>
        <v>0</v>
      </c>
      <c r="BA659">
        <f t="shared" si="340"/>
        <v>652</v>
      </c>
      <c r="BB659" s="110">
        <f t="shared" si="346"/>
        <v>-327238827253.04498</v>
      </c>
      <c r="BC659">
        <f>$BB$8*'SIP CALCULATOR'!$E$48/100</f>
        <v>13148944.405985834</v>
      </c>
      <c r="BD659" s="110">
        <f t="shared" si="347"/>
        <v>-2727099801.6454253</v>
      </c>
      <c r="BF659" s="110">
        <f t="shared" si="342"/>
        <v>-321515538783.11035</v>
      </c>
      <c r="BG659" t="str">
        <f t="shared" si="343"/>
        <v>-</v>
      </c>
      <c r="BI659" t="str">
        <f t="shared" si="341"/>
        <v>-</v>
      </c>
      <c r="BL659">
        <f t="shared" si="318"/>
        <v>656</v>
      </c>
      <c r="BM659" s="110">
        <f t="shared" si="335"/>
        <v>412138570232.91888</v>
      </c>
      <c r="BO659">
        <f>('SIP CALCULATOR'!$D$32/12)/100</f>
        <v>5.0000000000000001E-3</v>
      </c>
      <c r="BP659">
        <f t="shared" si="336"/>
        <v>13518145103.639738</v>
      </c>
      <c r="BQ659" s="110">
        <f t="shared" si="337"/>
        <v>425656715336.55859</v>
      </c>
    </row>
    <row r="660" spans="14:69" x14ac:dyDescent="0.3">
      <c r="N660">
        <f t="shared" si="328"/>
        <v>659</v>
      </c>
      <c r="O660" s="48">
        <f t="shared" si="348"/>
        <v>1.2393914908469876E+32</v>
      </c>
      <c r="P660" s="3">
        <f t="shared" si="344"/>
        <v>5.8149737003040075E+30</v>
      </c>
      <c r="Q660">
        <f t="shared" si="329"/>
        <v>9.8854552905168133E+31</v>
      </c>
      <c r="AD660" s="50">
        <f>$M$2*(((1+'Main Backend Calculation'!$M$4)^('Main Backend Calculation'!AH660)-1)/'Main Backend Calculation'!$M$4)*(1+$M$4)</f>
        <v>896630787189.42493</v>
      </c>
      <c r="AF660">
        <f t="shared" si="345"/>
        <v>3.6991937854353934E+32</v>
      </c>
      <c r="AH660">
        <f t="shared" si="330"/>
        <v>659</v>
      </c>
      <c r="AI660" s="60">
        <f t="shared" si="327"/>
        <v>3.6991937854353934E+32</v>
      </c>
      <c r="AM660" s="36" t="str">
        <f>IF('SIP CALCULATOR'!$E$6&gt;'Main Backend Calculation'!AM659,AM659+1,"")</f>
        <v/>
      </c>
      <c r="AN660" t="str">
        <f t="shared" si="334"/>
        <v/>
      </c>
      <c r="AO660" s="49" t="str">
        <f t="shared" si="331"/>
        <v/>
      </c>
      <c r="AP660" s="49" t="str">
        <f t="shared" si="332"/>
        <v/>
      </c>
      <c r="AQ660" s="66" t="str">
        <f>IF(AM660="","",('SIP CALCULATOR'!$E$7/12)*100)</f>
        <v/>
      </c>
      <c r="AR660" s="62" t="str">
        <f>IF(AM660="","",ROUND(IF(((AM660-1)/12)=0,'SIP CALCULATOR'!$E$4,IF(INT(((AM660-1)/12))-((AM660-1)/12)=0,AR659+('SIP CALCULATOR'!$E$5/100)*AR659,AR659)),2))</f>
        <v/>
      </c>
      <c r="AS660" t="e">
        <f t="shared" si="333"/>
        <v>#VALUE!</v>
      </c>
      <c r="AY660">
        <f t="shared" si="338"/>
        <v>653</v>
      </c>
      <c r="AZ660">
        <f t="shared" si="339"/>
        <v>0</v>
      </c>
      <c r="BA660">
        <f t="shared" si="340"/>
        <v>653</v>
      </c>
      <c r="BB660" s="110">
        <f t="shared" si="346"/>
        <v>-329979075999.09644</v>
      </c>
      <c r="BC660">
        <f>$BB$8*'SIP CALCULATOR'!$E$48/100</f>
        <v>13148944.405985834</v>
      </c>
      <c r="BD660" s="110">
        <f t="shared" si="347"/>
        <v>-2749935207.8625207</v>
      </c>
      <c r="BF660" s="110">
        <f t="shared" si="342"/>
        <v>-324265473990.9729</v>
      </c>
      <c r="BG660" t="str">
        <f t="shared" si="343"/>
        <v>-</v>
      </c>
      <c r="BI660" t="str">
        <f t="shared" si="341"/>
        <v>-</v>
      </c>
      <c r="BL660">
        <f t="shared" si="318"/>
        <v>657</v>
      </c>
      <c r="BM660" s="110">
        <f t="shared" si="335"/>
        <v>425656715336.55859</v>
      </c>
      <c r="BO660">
        <f>('SIP CALCULATOR'!$D$32/12)/100</f>
        <v>5.0000000000000001E-3</v>
      </c>
      <c r="BP660">
        <f t="shared" si="336"/>
        <v>13982823098.80595</v>
      </c>
      <c r="BQ660" s="110">
        <f t="shared" si="337"/>
        <v>439639538435.36456</v>
      </c>
    </row>
    <row r="661" spans="14:69" x14ac:dyDescent="0.3">
      <c r="N661">
        <f t="shared" si="328"/>
        <v>660</v>
      </c>
      <c r="O661" s="48">
        <f t="shared" si="348"/>
        <v>1.3203041935561862E+32</v>
      </c>
      <c r="P661" s="3">
        <f t="shared" si="344"/>
        <v>5.8149737003040075E+30</v>
      </c>
      <c r="Q661">
        <f t="shared" si="329"/>
        <v>1.0466952660547215E+32</v>
      </c>
      <c r="AD661" s="50">
        <f>$M$2*(((1+'Main Backend Calculation'!$M$4)^('Main Backend Calculation'!AH661)-1)/'Main Backend Calculation'!$M$4)*(1+$M$4)</f>
        <v>913098628243.72876</v>
      </c>
      <c r="AF661">
        <f t="shared" si="345"/>
        <v>3.6991937854353934E+32</v>
      </c>
      <c r="AH661">
        <f t="shared" si="330"/>
        <v>660</v>
      </c>
      <c r="AI661" s="60">
        <f t="shared" si="327"/>
        <v>3.6991937854353934E+32</v>
      </c>
      <c r="AM661" s="36" t="str">
        <f>IF('SIP CALCULATOR'!$E$6&gt;'Main Backend Calculation'!AM660,AM660+1,"")</f>
        <v/>
      </c>
      <c r="AN661" t="str">
        <f t="shared" si="334"/>
        <v/>
      </c>
      <c r="AO661" s="49" t="str">
        <f t="shared" si="331"/>
        <v/>
      </c>
      <c r="AP661" s="49" t="str">
        <f t="shared" si="332"/>
        <v/>
      </c>
      <c r="AQ661" s="66" t="str">
        <f>IF(AM661="","",('SIP CALCULATOR'!$E$7/12)*100)</f>
        <v/>
      </c>
      <c r="AR661" s="62" t="str">
        <f>IF(AM661="","",ROUND(IF(((AM661-1)/12)=0,'SIP CALCULATOR'!$E$4,IF(INT(((AM661-1)/12))-((AM661-1)/12)=0,AR660+('SIP CALCULATOR'!$E$5/100)*AR660,AR660)),2))</f>
        <v/>
      </c>
      <c r="AS661" t="e">
        <f t="shared" si="333"/>
        <v>#VALUE!</v>
      </c>
      <c r="AY661">
        <f t="shared" si="338"/>
        <v>654</v>
      </c>
      <c r="AZ661">
        <f t="shared" si="339"/>
        <v>0</v>
      </c>
      <c r="BA661">
        <f t="shared" si="340"/>
        <v>654</v>
      </c>
      <c r="BB661" s="110">
        <f t="shared" si="346"/>
        <v>-332742160151.36499</v>
      </c>
      <c r="BC661">
        <f>$BB$8*'SIP CALCULATOR'!$E$48/100</f>
        <v>13148944.405985834</v>
      </c>
      <c r="BD661" s="110">
        <f t="shared" si="347"/>
        <v>-2772960909.1314254</v>
      </c>
      <c r="BF661" s="110">
        <f t="shared" si="342"/>
        <v>-327038434900.10431</v>
      </c>
      <c r="BG661" t="str">
        <f t="shared" si="343"/>
        <v>-</v>
      </c>
      <c r="BI661" t="str">
        <f t="shared" si="341"/>
        <v>-</v>
      </c>
      <c r="BL661">
        <f t="shared" si="318"/>
        <v>658</v>
      </c>
      <c r="BM661" s="110">
        <f t="shared" si="335"/>
        <v>439639538435.36456</v>
      </c>
      <c r="BO661">
        <f>('SIP CALCULATOR'!$D$32/12)/100</f>
        <v>5.0000000000000001E-3</v>
      </c>
      <c r="BP661">
        <f t="shared" si="336"/>
        <v>14464140814.523493</v>
      </c>
      <c r="BQ661" s="110">
        <f t="shared" si="337"/>
        <v>454103679249.88806</v>
      </c>
    </row>
    <row r="662" spans="14:69" x14ac:dyDescent="0.3">
      <c r="N662">
        <f t="shared" si="328"/>
        <v>661</v>
      </c>
      <c r="O662" s="48">
        <f t="shared" si="348"/>
        <v>1.5190024326581798E+32</v>
      </c>
      <c r="P662" s="3">
        <f>$P$661+($P$661*$M$5)</f>
        <v>1.7444921100912021E+31</v>
      </c>
      <c r="Q662">
        <f t="shared" si="329"/>
        <v>1.2211444770638417E+32</v>
      </c>
      <c r="AD662" s="50">
        <f>$M$2*(((1+'Main Backend Calculation'!$M$4)^('Main Backend Calculation'!AH662)-1)/'Main Backend Calculation'!$M$4)*(1+$M$4)</f>
        <v>929868921674.01001</v>
      </c>
      <c r="AF662">
        <f>$AK$57*(((1+$M$4)^($AH$57)-1)/$AC$3)*(1+$AC$3)</f>
        <v>1.1419837694352784E+33</v>
      </c>
      <c r="AH662">
        <f t="shared" si="330"/>
        <v>661</v>
      </c>
      <c r="AI662" s="60">
        <f t="shared" si="327"/>
        <v>1.1419837694352784E+33</v>
      </c>
      <c r="AM662" s="36" t="str">
        <f>IF('SIP CALCULATOR'!$E$6&gt;'Main Backend Calculation'!AM661,AM661+1,"")</f>
        <v/>
      </c>
      <c r="AN662" t="str">
        <f t="shared" si="334"/>
        <v/>
      </c>
      <c r="AO662" s="49" t="str">
        <f t="shared" si="331"/>
        <v/>
      </c>
      <c r="AP662" s="49" t="str">
        <f t="shared" si="332"/>
        <v/>
      </c>
      <c r="AQ662" s="66" t="str">
        <f>IF(AM662="","",('SIP CALCULATOR'!$E$7/12)*100)</f>
        <v/>
      </c>
      <c r="AR662" s="62" t="str">
        <f>IF(AM662="","",ROUND(IF(((AM662-1)/12)=0,'SIP CALCULATOR'!$E$4,IF(INT(((AM662-1)/12))-((AM662-1)/12)=0,AR661+('SIP CALCULATOR'!$E$5/100)*AR661,AR661)),2))</f>
        <v/>
      </c>
      <c r="AS662" t="e">
        <f t="shared" si="333"/>
        <v>#VALUE!</v>
      </c>
      <c r="AY662">
        <f t="shared" si="338"/>
        <v>655</v>
      </c>
      <c r="AZ662">
        <f t="shared" si="339"/>
        <v>0</v>
      </c>
      <c r="BA662">
        <f t="shared" si="340"/>
        <v>655</v>
      </c>
      <c r="BB662" s="110">
        <f t="shared" si="346"/>
        <v>-335528270004.9024</v>
      </c>
      <c r="BC662">
        <f>$BB$8*'SIP CALCULATOR'!$E$48/100</f>
        <v>13148944.405985834</v>
      </c>
      <c r="BD662" s="110">
        <f t="shared" si="347"/>
        <v>-2796178491.2442369</v>
      </c>
      <c r="BF662" s="110">
        <f t="shared" si="342"/>
        <v>-329834613391.34857</v>
      </c>
      <c r="BG662" t="str">
        <f t="shared" si="343"/>
        <v>-</v>
      </c>
      <c r="BI662" t="str">
        <f t="shared" si="341"/>
        <v>-</v>
      </c>
      <c r="BL662">
        <f t="shared" si="318"/>
        <v>659</v>
      </c>
      <c r="BM662" s="110">
        <f t="shared" si="335"/>
        <v>454103679249.88806</v>
      </c>
      <c r="BO662">
        <f>('SIP CALCULATOR'!$D$32/12)/100</f>
        <v>5.0000000000000001E-3</v>
      </c>
      <c r="BP662">
        <f t="shared" si="336"/>
        <v>14962716231.283812</v>
      </c>
      <c r="BQ662" s="110">
        <f t="shared" si="337"/>
        <v>469066395481.17188</v>
      </c>
    </row>
    <row r="663" spans="14:69" x14ac:dyDescent="0.3">
      <c r="N663">
        <f t="shared" si="328"/>
        <v>662</v>
      </c>
      <c r="O663" s="48">
        <f t="shared" si="348"/>
        <v>1.7213500119694253E+32</v>
      </c>
      <c r="P663" s="3">
        <f t="shared" ref="P663:P673" si="349">$P$661+($P$661*$M$5)</f>
        <v>1.7444921100912021E+31</v>
      </c>
      <c r="Q663">
        <f t="shared" si="329"/>
        <v>1.3955936880729619E+32</v>
      </c>
      <c r="AD663" s="50">
        <f>$M$2*(((1+'Main Backend Calculation'!$M$4)^('Main Backend Calculation'!AH663)-1)/'Main Backend Calculation'!$M$4)*(1+$M$4)</f>
        <v>946947222394.20361</v>
      </c>
      <c r="AF663">
        <f t="shared" ref="AF663:AF673" si="350">$AK$57*(((1+$M$4)^($AH$57)-1)/$AC$3)*(1+$AC$3)</f>
        <v>1.1419837694352784E+33</v>
      </c>
      <c r="AH663">
        <f t="shared" si="330"/>
        <v>662</v>
      </c>
      <c r="AI663" s="60">
        <f t="shared" si="327"/>
        <v>1.1419837694352784E+33</v>
      </c>
      <c r="AM663" s="36" t="str">
        <f>IF('SIP CALCULATOR'!$E$6&gt;'Main Backend Calculation'!AM662,AM662+1,"")</f>
        <v/>
      </c>
      <c r="AN663" t="str">
        <f t="shared" si="334"/>
        <v/>
      </c>
      <c r="AO663" s="49" t="str">
        <f t="shared" si="331"/>
        <v/>
      </c>
      <c r="AP663" s="49" t="str">
        <f t="shared" si="332"/>
        <v/>
      </c>
      <c r="AQ663" s="66" t="str">
        <f>IF(AM663="","",('SIP CALCULATOR'!$E$7/12)*100)</f>
        <v/>
      </c>
      <c r="AR663" s="62" t="str">
        <f>IF(AM663="","",ROUND(IF(((AM663-1)/12)=0,'SIP CALCULATOR'!$E$4,IF(INT(((AM663-1)/12))-((AM663-1)/12)=0,AR662+('SIP CALCULATOR'!$E$5/100)*AR662,AR662)),2))</f>
        <v/>
      </c>
      <c r="AS663" t="e">
        <f t="shared" si="333"/>
        <v>#VALUE!</v>
      </c>
      <c r="AY663">
        <f t="shared" si="338"/>
        <v>656</v>
      </c>
      <c r="AZ663">
        <f t="shared" si="339"/>
        <v>0</v>
      </c>
      <c r="BA663">
        <f t="shared" si="340"/>
        <v>656</v>
      </c>
      <c r="BB663" s="110">
        <f t="shared" si="346"/>
        <v>-338337597440.55267</v>
      </c>
      <c r="BC663">
        <f>$BB$8*'SIP CALCULATOR'!$E$48/100</f>
        <v>13148944.405985834</v>
      </c>
      <c r="BD663" s="110">
        <f t="shared" si="347"/>
        <v>-2819589553.2079887</v>
      </c>
      <c r="BF663" s="110">
        <f t="shared" si="342"/>
        <v>-332654202944.55658</v>
      </c>
      <c r="BG663" t="str">
        <f t="shared" si="343"/>
        <v>-</v>
      </c>
      <c r="BI663" t="str">
        <f t="shared" si="341"/>
        <v>-</v>
      </c>
      <c r="BL663">
        <f t="shared" si="318"/>
        <v>660</v>
      </c>
      <c r="BM663" s="110">
        <f t="shared" si="335"/>
        <v>469066395481.17188</v>
      </c>
      <c r="BO663">
        <f>('SIP CALCULATOR'!$D$32/12)/100</f>
        <v>5.0000000000000001E-3</v>
      </c>
      <c r="BP663">
        <f t="shared" si="336"/>
        <v>15479191050.878672</v>
      </c>
      <c r="BQ663" s="110">
        <f t="shared" si="337"/>
        <v>484545586532.05054</v>
      </c>
    </row>
    <row r="664" spans="14:69" x14ac:dyDescent="0.3">
      <c r="N664">
        <f t="shared" si="328"/>
        <v>663</v>
      </c>
      <c r="O664" s="48">
        <f t="shared" si="348"/>
        <v>1.9274139561602121E+32</v>
      </c>
      <c r="P664" s="3">
        <f t="shared" si="349"/>
        <v>1.7444921100912021E+31</v>
      </c>
      <c r="Q664">
        <f t="shared" si="329"/>
        <v>1.5700428990820821E+32</v>
      </c>
      <c r="AD664" s="50">
        <f>$M$2*(((1+'Main Backend Calculation'!$M$4)^('Main Backend Calculation'!AH664)-1)/'Main Backend Calculation'!$M$4)*(1+$M$4)</f>
        <v>964339187341.14417</v>
      </c>
      <c r="AF664">
        <f t="shared" si="350"/>
        <v>1.1419837694352784E+33</v>
      </c>
      <c r="AH664">
        <f t="shared" si="330"/>
        <v>663</v>
      </c>
      <c r="AI664" s="60">
        <f t="shared" si="327"/>
        <v>1.1419837694352784E+33</v>
      </c>
      <c r="AM664" s="36" t="str">
        <f>IF('SIP CALCULATOR'!$E$6&gt;'Main Backend Calculation'!AM663,AM663+1,"")</f>
        <v/>
      </c>
      <c r="AN664" t="str">
        <f t="shared" si="334"/>
        <v/>
      </c>
      <c r="AO664" s="49" t="str">
        <f t="shared" si="331"/>
        <v/>
      </c>
      <c r="AP664" s="49" t="str">
        <f t="shared" si="332"/>
        <v/>
      </c>
      <c r="AQ664" s="66" t="str">
        <f>IF(AM664="","",('SIP CALCULATOR'!$E$7/12)*100)</f>
        <v/>
      </c>
      <c r="AR664" s="62" t="str">
        <f>IF(AM664="","",ROUND(IF(((AM664-1)/12)=0,'SIP CALCULATOR'!$E$4,IF(INT(((AM664-1)/12))-((AM664-1)/12)=0,AR663+('SIP CALCULATOR'!$E$5/100)*AR663,AR663)),2))</f>
        <v/>
      </c>
      <c r="AS664" t="e">
        <f t="shared" si="333"/>
        <v>#VALUE!</v>
      </c>
      <c r="AY664">
        <f t="shared" si="338"/>
        <v>657</v>
      </c>
      <c r="AZ664">
        <f t="shared" si="339"/>
        <v>0</v>
      </c>
      <c r="BA664">
        <f t="shared" si="340"/>
        <v>657</v>
      </c>
      <c r="BB664" s="110">
        <f t="shared" si="346"/>
        <v>-341170335938.16669</v>
      </c>
      <c r="BC664">
        <f>$BB$8*'SIP CALCULATOR'!$E$48/100</f>
        <v>13148944.405985834</v>
      </c>
      <c r="BD664" s="110">
        <f t="shared" si="347"/>
        <v>-2843195707.3547726</v>
      </c>
      <c r="BF664" s="110">
        <f t="shared" si="342"/>
        <v>-335497398651.91138</v>
      </c>
      <c r="BG664" t="str">
        <f t="shared" si="343"/>
        <v>-</v>
      </c>
      <c r="BI664" t="str">
        <f t="shared" si="341"/>
        <v>-</v>
      </c>
      <c r="BL664">
        <f t="shared" si="318"/>
        <v>661</v>
      </c>
      <c r="BM664" s="110">
        <f t="shared" si="335"/>
        <v>484545586532.05054</v>
      </c>
      <c r="BO664">
        <f>('SIP CALCULATOR'!$D$32/12)/100</f>
        <v>5.0000000000000001E-3</v>
      </c>
      <c r="BP664">
        <f t="shared" si="336"/>
        <v>16014231634.88427</v>
      </c>
      <c r="BQ664" s="110">
        <f t="shared" si="337"/>
        <v>500559818166.93481</v>
      </c>
    </row>
    <row r="665" spans="14:69" x14ac:dyDescent="0.3">
      <c r="N665">
        <f t="shared" si="328"/>
        <v>664</v>
      </c>
      <c r="O665" s="48">
        <f t="shared" si="348"/>
        <v>2.1372625208922336E+32</v>
      </c>
      <c r="P665" s="3">
        <f t="shared" si="349"/>
        <v>1.7444921100912021E+31</v>
      </c>
      <c r="Q665">
        <f t="shared" si="329"/>
        <v>1.7444921100912021E+32</v>
      </c>
      <c r="AD665" s="50">
        <f>$M$2*(((1+'Main Backend Calculation'!$M$4)^('Main Backend Calculation'!AH665)-1)/'Main Backend Calculation'!$M$4)*(1+$M$4)</f>
        <v>982050577348.34485</v>
      </c>
      <c r="AF665">
        <f t="shared" si="350"/>
        <v>1.1419837694352784E+33</v>
      </c>
      <c r="AH665">
        <f t="shared" si="330"/>
        <v>664</v>
      </c>
      <c r="AI665" s="60">
        <f t="shared" si="327"/>
        <v>1.1419837694352784E+33</v>
      </c>
      <c r="AM665" s="36" t="str">
        <f>IF('SIP CALCULATOR'!$E$6&gt;'Main Backend Calculation'!AM664,AM664+1,"")</f>
        <v/>
      </c>
      <c r="AN665" t="str">
        <f t="shared" si="334"/>
        <v/>
      </c>
      <c r="AO665" s="49" t="str">
        <f t="shared" si="331"/>
        <v/>
      </c>
      <c r="AP665" s="49" t="str">
        <f t="shared" si="332"/>
        <v/>
      </c>
      <c r="AQ665" s="66" t="str">
        <f>IF(AM665="","",('SIP CALCULATOR'!$E$7/12)*100)</f>
        <v/>
      </c>
      <c r="AR665" s="62" t="str">
        <f>IF(AM665="","",ROUND(IF(((AM665-1)/12)=0,'SIP CALCULATOR'!$E$4,IF(INT(((AM665-1)/12))-((AM665-1)/12)=0,AR664+('SIP CALCULATOR'!$E$5/100)*AR664,AR664)),2))</f>
        <v/>
      </c>
      <c r="AS665" t="e">
        <f t="shared" si="333"/>
        <v>#VALUE!</v>
      </c>
      <c r="AY665">
        <f t="shared" si="338"/>
        <v>658</v>
      </c>
      <c r="AZ665">
        <f t="shared" si="339"/>
        <v>0</v>
      </c>
      <c r="BA665">
        <f t="shared" si="340"/>
        <v>658</v>
      </c>
      <c r="BB665" s="110">
        <f t="shared" si="346"/>
        <v>-344026680589.92749</v>
      </c>
      <c r="BC665">
        <f>$BB$8*'SIP CALCULATOR'!$E$48/100</f>
        <v>13148944.405985834</v>
      </c>
      <c r="BD665" s="110">
        <f t="shared" si="347"/>
        <v>-2866998579.4527798</v>
      </c>
      <c r="BF665" s="110">
        <f t="shared" si="342"/>
        <v>-338364397231.36414</v>
      </c>
      <c r="BG665" t="str">
        <f t="shared" si="343"/>
        <v>-</v>
      </c>
      <c r="BI665" t="str">
        <f t="shared" si="341"/>
        <v>-</v>
      </c>
      <c r="BL665">
        <f t="shared" si="318"/>
        <v>662</v>
      </c>
      <c r="BM665" s="110">
        <f t="shared" si="335"/>
        <v>500559818166.93481</v>
      </c>
      <c r="BO665">
        <f>('SIP CALCULATOR'!$D$32/12)/100</f>
        <v>5.0000000000000001E-3</v>
      </c>
      <c r="BP665">
        <f t="shared" si="336"/>
        <v>16568529981.325544</v>
      </c>
      <c r="BQ665" s="110">
        <f t="shared" si="337"/>
        <v>517128348148.26038</v>
      </c>
    </row>
    <row r="666" spans="14:69" x14ac:dyDescent="0.3">
      <c r="N666">
        <f t="shared" si="328"/>
        <v>665</v>
      </c>
      <c r="O666" s="48">
        <f t="shared" si="348"/>
        <v>2.3509652154272739E+32</v>
      </c>
      <c r="P666" s="3">
        <f t="shared" si="349"/>
        <v>1.7444921100912021E+31</v>
      </c>
      <c r="Q666">
        <f t="shared" si="329"/>
        <v>1.9189413211003223E+32</v>
      </c>
      <c r="AD666" s="50">
        <f>$M$2*(((1+'Main Backend Calculation'!$M$4)^('Main Backend Calculation'!AH666)-1)/'Main Backend Calculation'!$M$4)*(1+$M$4)</f>
        <v>1000087259054.1896</v>
      </c>
      <c r="AF666">
        <f t="shared" si="350"/>
        <v>1.1419837694352784E+33</v>
      </c>
      <c r="AH666">
        <f t="shared" si="330"/>
        <v>665</v>
      </c>
      <c r="AI666" s="60">
        <f t="shared" si="327"/>
        <v>1.1419837694352784E+33</v>
      </c>
      <c r="AM666" s="36" t="str">
        <f>IF('SIP CALCULATOR'!$E$6&gt;'Main Backend Calculation'!AM665,AM665+1,"")</f>
        <v/>
      </c>
      <c r="AN666" t="str">
        <f t="shared" si="334"/>
        <v/>
      </c>
      <c r="AO666" s="49" t="str">
        <f t="shared" si="331"/>
        <v/>
      </c>
      <c r="AP666" s="49" t="str">
        <f t="shared" si="332"/>
        <v/>
      </c>
      <c r="AQ666" s="66" t="str">
        <f>IF(AM666="","",('SIP CALCULATOR'!$E$7/12)*100)</f>
        <v/>
      </c>
      <c r="AR666" s="62" t="str">
        <f>IF(AM666="","",ROUND(IF(((AM666-1)/12)=0,'SIP CALCULATOR'!$E$4,IF(INT(((AM666-1)/12))-((AM666-1)/12)=0,AR665+('SIP CALCULATOR'!$E$5/100)*AR665,AR665)),2))</f>
        <v/>
      </c>
      <c r="AS666" t="e">
        <f t="shared" si="333"/>
        <v>#VALUE!</v>
      </c>
      <c r="AY666">
        <f t="shared" si="338"/>
        <v>659</v>
      </c>
      <c r="AZ666">
        <f t="shared" si="339"/>
        <v>0</v>
      </c>
      <c r="BA666">
        <f t="shared" si="340"/>
        <v>659</v>
      </c>
      <c r="BB666" s="110">
        <f t="shared" si="346"/>
        <v>-346906828113.78625</v>
      </c>
      <c r="BC666">
        <f>$BB$8*'SIP CALCULATOR'!$E$48/100</f>
        <v>13148944.405985834</v>
      </c>
      <c r="BD666" s="110">
        <f t="shared" si="347"/>
        <v>-2890999808.8182693</v>
      </c>
      <c r="BF666" s="110">
        <f t="shared" si="342"/>
        <v>-341255397040.18243</v>
      </c>
      <c r="BG666" t="str">
        <f t="shared" si="343"/>
        <v>-</v>
      </c>
      <c r="BI666" t="str">
        <f t="shared" si="341"/>
        <v>-</v>
      </c>
      <c r="BL666">
        <f t="shared" si="318"/>
        <v>663</v>
      </c>
      <c r="BM666" s="110">
        <f t="shared" si="335"/>
        <v>517128348148.26038</v>
      </c>
      <c r="BO666">
        <f>('SIP CALCULATOR'!$D$32/12)/100</f>
        <v>5.0000000000000001E-3</v>
      </c>
      <c r="BP666">
        <f t="shared" si="336"/>
        <v>17142804741.114832</v>
      </c>
      <c r="BQ666" s="110">
        <f t="shared" si="337"/>
        <v>534271152889.37518</v>
      </c>
    </row>
    <row r="667" spans="14:69" x14ac:dyDescent="0.3">
      <c r="N667">
        <f t="shared" si="328"/>
        <v>666</v>
      </c>
      <c r="O667" s="48">
        <f t="shared" si="348"/>
        <v>2.5685928256511339E+32</v>
      </c>
      <c r="P667" s="3">
        <f t="shared" si="349"/>
        <v>1.7444921100912021E+31</v>
      </c>
      <c r="Q667">
        <f t="shared" si="329"/>
        <v>2.0933905321094426E+32</v>
      </c>
      <c r="AD667" s="50">
        <f>$M$2*(((1+'Main Backend Calculation'!$M$4)^('Main Backend Calculation'!AH667)-1)/'Main Backend Calculation'!$M$4)*(1+$M$4)</f>
        <v>1018455206845.1696</v>
      </c>
      <c r="AF667">
        <f t="shared" si="350"/>
        <v>1.1419837694352784E+33</v>
      </c>
      <c r="AH667">
        <f t="shared" si="330"/>
        <v>666</v>
      </c>
      <c r="AI667" s="60">
        <f t="shared" si="327"/>
        <v>1.1419837694352784E+33</v>
      </c>
      <c r="AM667" s="36" t="str">
        <f>IF('SIP CALCULATOR'!$E$6&gt;'Main Backend Calculation'!AM666,AM666+1,"")</f>
        <v/>
      </c>
      <c r="AN667" t="str">
        <f t="shared" si="334"/>
        <v/>
      </c>
      <c r="AO667" s="49" t="str">
        <f t="shared" si="331"/>
        <v/>
      </c>
      <c r="AP667" s="49" t="str">
        <f t="shared" si="332"/>
        <v/>
      </c>
      <c r="AQ667" s="66" t="str">
        <f>IF(AM667="","",('SIP CALCULATOR'!$E$7/12)*100)</f>
        <v/>
      </c>
      <c r="AR667" s="62" t="str">
        <f>IF(AM667="","",ROUND(IF(((AM667-1)/12)=0,'SIP CALCULATOR'!$E$4,IF(INT(((AM667-1)/12))-((AM667-1)/12)=0,AR666+('SIP CALCULATOR'!$E$5/100)*AR666,AR666)),2))</f>
        <v/>
      </c>
      <c r="AS667" t="e">
        <f t="shared" si="333"/>
        <v>#VALUE!</v>
      </c>
      <c r="AY667">
        <f t="shared" si="338"/>
        <v>660</v>
      </c>
      <c r="AZ667">
        <f t="shared" si="339"/>
        <v>0</v>
      </c>
      <c r="BA667">
        <f t="shared" si="340"/>
        <v>660</v>
      </c>
      <c r="BB667" s="110">
        <f t="shared" si="346"/>
        <v>-349810976867.01056</v>
      </c>
      <c r="BC667">
        <f>$BB$8*'SIP CALCULATOR'!$E$48/100</f>
        <v>13148944.405985834</v>
      </c>
      <c r="BD667" s="110">
        <f t="shared" si="347"/>
        <v>-2915201048.4284716</v>
      </c>
      <c r="BF667" s="110">
        <f t="shared" si="342"/>
        <v>-344170598088.6109</v>
      </c>
      <c r="BG667" t="str">
        <f t="shared" si="343"/>
        <v>-</v>
      </c>
      <c r="BI667" t="str">
        <f t="shared" si="341"/>
        <v>-</v>
      </c>
      <c r="BL667">
        <f t="shared" si="318"/>
        <v>664</v>
      </c>
      <c r="BM667" s="110">
        <f t="shared" si="335"/>
        <v>534271152889.37518</v>
      </c>
      <c r="BO667">
        <f>('SIP CALCULATOR'!$D$32/12)/100</f>
        <v>5.0000000000000001E-3</v>
      </c>
      <c r="BP667">
        <f t="shared" si="336"/>
        <v>17737802275.927258</v>
      </c>
      <c r="BQ667" s="110">
        <f t="shared" si="337"/>
        <v>552008955165.30249</v>
      </c>
    </row>
    <row r="668" spans="14:69" x14ac:dyDescent="0.3">
      <c r="N668">
        <f t="shared" si="328"/>
        <v>667</v>
      </c>
      <c r="O668" s="48">
        <f t="shared" si="348"/>
        <v>2.7902174375204171E+32</v>
      </c>
      <c r="P668" s="3">
        <f t="shared" si="349"/>
        <v>1.7444921100912021E+31</v>
      </c>
      <c r="Q668">
        <f t="shared" si="329"/>
        <v>2.2678397431185628E+32</v>
      </c>
      <c r="AD668" s="50">
        <f>$M$2*(((1+'Main Backend Calculation'!$M$4)^('Main Backend Calculation'!AH668)-1)/'Main Backend Calculation'!$M$4)*(1+$M$4)</f>
        <v>1037160504834.8126</v>
      </c>
      <c r="AF668">
        <f t="shared" si="350"/>
        <v>1.1419837694352784E+33</v>
      </c>
      <c r="AH668">
        <f t="shared" si="330"/>
        <v>667</v>
      </c>
      <c r="AI668" s="60">
        <f t="shared" si="327"/>
        <v>1.1419837694352784E+33</v>
      </c>
      <c r="AM668" s="36" t="str">
        <f>IF('SIP CALCULATOR'!$E$6&gt;'Main Backend Calculation'!AM667,AM667+1,"")</f>
        <v/>
      </c>
      <c r="AN668" t="str">
        <f t="shared" si="334"/>
        <v/>
      </c>
      <c r="AO668" s="49" t="str">
        <f t="shared" si="331"/>
        <v/>
      </c>
      <c r="AP668" s="49" t="str">
        <f t="shared" si="332"/>
        <v/>
      </c>
      <c r="AQ668" s="66" t="str">
        <f>IF(AM668="","",('SIP CALCULATOR'!$E$7/12)*100)</f>
        <v/>
      </c>
      <c r="AR668" s="62" t="str">
        <f>IF(AM668="","",ROUND(IF(((AM668-1)/12)=0,'SIP CALCULATOR'!$E$4,IF(INT(((AM668-1)/12))-((AM668-1)/12)=0,AR667+('SIP CALCULATOR'!$E$5/100)*AR667,AR667)),2))</f>
        <v/>
      </c>
      <c r="AS668" t="e">
        <f t="shared" si="333"/>
        <v>#VALUE!</v>
      </c>
      <c r="AY668">
        <f t="shared" si="338"/>
        <v>661</v>
      </c>
      <c r="AZ668">
        <f t="shared" si="339"/>
        <v>0</v>
      </c>
      <c r="BA668">
        <f t="shared" si="340"/>
        <v>661</v>
      </c>
      <c r="BB668" s="110">
        <f t="shared" si="346"/>
        <v>-352739326859.84503</v>
      </c>
      <c r="BC668">
        <f>$BB$8*'SIP CALCULATOR'!$E$48/100</f>
        <v>13148944.405985834</v>
      </c>
      <c r="BD668" s="110">
        <f t="shared" si="347"/>
        <v>-2939603965.0354252</v>
      </c>
      <c r="BF668" s="110">
        <f t="shared" si="342"/>
        <v>-347110202053.6463</v>
      </c>
      <c r="BG668" t="str">
        <f t="shared" si="343"/>
        <v>-</v>
      </c>
      <c r="BI668" t="str">
        <f t="shared" si="341"/>
        <v>-</v>
      </c>
      <c r="BL668">
        <f t="shared" si="318"/>
        <v>665</v>
      </c>
      <c r="BM668" s="110">
        <f t="shared" si="335"/>
        <v>552008955165.30249</v>
      </c>
      <c r="BO668">
        <f>('SIP CALCULATOR'!$D$32/12)/100</f>
        <v>5.0000000000000001E-3</v>
      </c>
      <c r="BP668">
        <f t="shared" si="336"/>
        <v>18354297759.246307</v>
      </c>
      <c r="BQ668" s="110">
        <f t="shared" si="337"/>
        <v>570363252924.54883</v>
      </c>
    </row>
    <row r="669" spans="14:69" x14ac:dyDescent="0.3">
      <c r="N669">
        <f t="shared" si="328"/>
        <v>668</v>
      </c>
      <c r="O669" s="48">
        <f t="shared" si="348"/>
        <v>3.015912460939947E+32</v>
      </c>
      <c r="P669" s="3">
        <f t="shared" si="349"/>
        <v>1.7444921100912021E+31</v>
      </c>
      <c r="Q669">
        <f t="shared" si="329"/>
        <v>2.442288954127683E+32</v>
      </c>
      <c r="AD669" s="50">
        <f>$M$2*(((1+'Main Backend Calculation'!$M$4)^('Main Backend Calculation'!AH669)-1)/'Main Backend Calculation'!$M$4)*(1+$M$4)</f>
        <v>1056209348878.9562</v>
      </c>
      <c r="AF669">
        <f t="shared" si="350"/>
        <v>1.1419837694352784E+33</v>
      </c>
      <c r="AH669">
        <f t="shared" si="330"/>
        <v>668</v>
      </c>
      <c r="AI669" s="60">
        <f t="shared" si="327"/>
        <v>1.1419837694352784E+33</v>
      </c>
      <c r="AM669" s="36" t="str">
        <f>IF('SIP CALCULATOR'!$E$6&gt;'Main Backend Calculation'!AM668,AM668+1,"")</f>
        <v/>
      </c>
      <c r="AN669" t="str">
        <f t="shared" si="334"/>
        <v/>
      </c>
      <c r="AO669" s="49" t="str">
        <f t="shared" si="331"/>
        <v/>
      </c>
      <c r="AP669" s="49" t="str">
        <f t="shared" si="332"/>
        <v/>
      </c>
      <c r="AQ669" s="66" t="str">
        <f>IF(AM669="","",('SIP CALCULATOR'!$E$7/12)*100)</f>
        <v/>
      </c>
      <c r="AR669" s="62" t="str">
        <f>IF(AM669="","",ROUND(IF(((AM669-1)/12)=0,'SIP CALCULATOR'!$E$4,IF(INT(((AM669-1)/12))-((AM669-1)/12)=0,AR668+('SIP CALCULATOR'!$E$5/100)*AR668,AR668)),2))</f>
        <v/>
      </c>
      <c r="AS669" t="e">
        <f t="shared" si="333"/>
        <v>#VALUE!</v>
      </c>
      <c r="AY669">
        <f t="shared" si="338"/>
        <v>662</v>
      </c>
      <c r="AZ669">
        <f t="shared" si="339"/>
        <v>0</v>
      </c>
      <c r="BA669">
        <f t="shared" si="340"/>
        <v>662</v>
      </c>
      <c r="BB669" s="110">
        <f t="shared" si="346"/>
        <v>-355692079769.28644</v>
      </c>
      <c r="BC669">
        <f>$BB$8*'SIP CALCULATOR'!$E$48/100</f>
        <v>13148944.405985834</v>
      </c>
      <c r="BD669" s="110">
        <f t="shared" si="347"/>
        <v>-2964210239.2807703</v>
      </c>
      <c r="BF669" s="110">
        <f t="shared" si="342"/>
        <v>-350074412292.92706</v>
      </c>
      <c r="BG669" t="str">
        <f t="shared" si="343"/>
        <v>-</v>
      </c>
      <c r="BI669" t="str">
        <f t="shared" si="341"/>
        <v>-</v>
      </c>
      <c r="BL669">
        <f t="shared" si="318"/>
        <v>666</v>
      </c>
      <c r="BM669" s="110">
        <f t="shared" si="335"/>
        <v>570363252924.54883</v>
      </c>
      <c r="BO669">
        <f>('SIP CALCULATOR'!$D$32/12)/100</f>
        <v>5.0000000000000001E-3</v>
      </c>
      <c r="BP669">
        <f t="shared" si="336"/>
        <v>18993096322.387474</v>
      </c>
      <c r="BQ669" s="110">
        <f t="shared" si="337"/>
        <v>589356349246.93628</v>
      </c>
    </row>
    <row r="670" spans="14:69" x14ac:dyDescent="0.3">
      <c r="N670">
        <f t="shared" si="328"/>
        <v>669</v>
      </c>
      <c r="O670" s="48">
        <f t="shared" si="348"/>
        <v>3.2457526540787226E+32</v>
      </c>
      <c r="P670" s="3">
        <f t="shared" si="349"/>
        <v>1.7444921100912021E+31</v>
      </c>
      <c r="Q670">
        <f t="shared" si="329"/>
        <v>2.6167381651368032E+32</v>
      </c>
      <c r="AD670" s="50">
        <f>$M$2*(((1+'Main Backend Calculation'!$M$4)^('Main Backend Calculation'!AH670)-1)/'Main Backend Calculation'!$M$4)*(1+$M$4)</f>
        <v>1075608048628.0328</v>
      </c>
      <c r="AF670">
        <f t="shared" si="350"/>
        <v>1.1419837694352784E+33</v>
      </c>
      <c r="AH670">
        <f t="shared" si="330"/>
        <v>669</v>
      </c>
      <c r="AI670" s="60">
        <f t="shared" si="327"/>
        <v>1.1419837694352784E+33</v>
      </c>
      <c r="AM670" s="36" t="str">
        <f>IF('SIP CALCULATOR'!$E$6&gt;'Main Backend Calculation'!AM669,AM669+1,"")</f>
        <v/>
      </c>
      <c r="AN670" t="str">
        <f t="shared" si="334"/>
        <v/>
      </c>
      <c r="AO670" s="49" t="str">
        <f t="shared" si="331"/>
        <v/>
      </c>
      <c r="AP670" s="49" t="str">
        <f t="shared" si="332"/>
        <v/>
      </c>
      <c r="AQ670" s="66" t="str">
        <f>IF(AM670="","",('SIP CALCULATOR'!$E$7/12)*100)</f>
        <v/>
      </c>
      <c r="AR670" s="62" t="str">
        <f>IF(AM670="","",ROUND(IF(((AM670-1)/12)=0,'SIP CALCULATOR'!$E$4,IF(INT(((AM670-1)/12))-((AM670-1)/12)=0,AR669+('SIP CALCULATOR'!$E$5/100)*AR669,AR669)),2))</f>
        <v/>
      </c>
      <c r="AS670" t="e">
        <f t="shared" si="333"/>
        <v>#VALUE!</v>
      </c>
      <c r="AY670">
        <f t="shared" si="338"/>
        <v>663</v>
      </c>
      <c r="AZ670">
        <f t="shared" si="339"/>
        <v>0</v>
      </c>
      <c r="BA670">
        <f t="shared" si="340"/>
        <v>663</v>
      </c>
      <c r="BB670" s="110">
        <f t="shared" si="346"/>
        <v>-358669438952.97321</v>
      </c>
      <c r="BC670">
        <f>$BB$8*'SIP CALCULATOR'!$E$48/100</f>
        <v>13148944.405985834</v>
      </c>
      <c r="BD670" s="110">
        <f t="shared" si="347"/>
        <v>-2989021565.8114934</v>
      </c>
      <c r="BF670" s="110">
        <f t="shared" si="342"/>
        <v>-353063433858.73859</v>
      </c>
      <c r="BG670" t="str">
        <f t="shared" si="343"/>
        <v>-</v>
      </c>
      <c r="BI670" t="str">
        <f t="shared" si="341"/>
        <v>-</v>
      </c>
      <c r="BL670">
        <f t="shared" si="318"/>
        <v>667</v>
      </c>
      <c r="BM670" s="110">
        <f t="shared" si="335"/>
        <v>589356349246.93628</v>
      </c>
      <c r="BO670">
        <f>('SIP CALCULATOR'!$D$32/12)/100</f>
        <v>5.0000000000000001E-3</v>
      </c>
      <c r="BP670">
        <f t="shared" si="336"/>
        <v>19655034247.385326</v>
      </c>
      <c r="BQ670" s="110">
        <f t="shared" si="337"/>
        <v>609011383494.32166</v>
      </c>
    </row>
    <row r="671" spans="14:69" x14ac:dyDescent="0.3">
      <c r="N671">
        <f t="shared" si="328"/>
        <v>670</v>
      </c>
      <c r="O671" s="48">
        <f t="shared" si="348"/>
        <v>3.4798141481324648E+32</v>
      </c>
      <c r="P671" s="3">
        <f t="shared" si="349"/>
        <v>1.7444921100912021E+31</v>
      </c>
      <c r="Q671">
        <f t="shared" si="329"/>
        <v>2.7911873761459234E+32</v>
      </c>
      <c r="AD671" s="50">
        <f>$M$2*(((1+'Main Backend Calculation'!$M$4)^('Main Backend Calculation'!AH671)-1)/'Main Backend Calculation'!$M$4)*(1+$M$4)</f>
        <v>1095363029617.0514</v>
      </c>
      <c r="AF671">
        <f t="shared" si="350"/>
        <v>1.1419837694352784E+33</v>
      </c>
      <c r="AH671">
        <f t="shared" si="330"/>
        <v>670</v>
      </c>
      <c r="AI671" s="60">
        <f t="shared" si="327"/>
        <v>1.1419837694352784E+33</v>
      </c>
      <c r="AM671" s="36" t="str">
        <f>IF('SIP CALCULATOR'!$E$6&gt;'Main Backend Calculation'!AM670,AM670+1,"")</f>
        <v/>
      </c>
      <c r="AN671" t="str">
        <f t="shared" si="334"/>
        <v/>
      </c>
      <c r="AO671" s="49" t="str">
        <f t="shared" si="331"/>
        <v/>
      </c>
      <c r="AP671" s="49" t="str">
        <f t="shared" si="332"/>
        <v/>
      </c>
      <c r="AQ671" s="66" t="str">
        <f>IF(AM671="","",('SIP CALCULATOR'!$E$7/12)*100)</f>
        <v/>
      </c>
      <c r="AR671" s="62" t="str">
        <f>IF(AM671="","",ROUND(IF(((AM671-1)/12)=0,'SIP CALCULATOR'!$E$4,IF(INT(((AM671-1)/12))-((AM671-1)/12)=0,AR670+('SIP CALCULATOR'!$E$5/100)*AR670,AR670)),2))</f>
        <v/>
      </c>
      <c r="AS671" t="e">
        <f t="shared" si="333"/>
        <v>#VALUE!</v>
      </c>
      <c r="AY671">
        <f t="shared" si="338"/>
        <v>664</v>
      </c>
      <c r="AZ671">
        <f t="shared" si="339"/>
        <v>0</v>
      </c>
      <c r="BA671">
        <f t="shared" si="340"/>
        <v>664</v>
      </c>
      <c r="BB671" s="110">
        <f t="shared" si="346"/>
        <v>-361671609463.19073</v>
      </c>
      <c r="BC671">
        <f>$BB$8*'SIP CALCULATOR'!$E$48/100</f>
        <v>13148944.405985834</v>
      </c>
      <c r="BD671" s="110">
        <f t="shared" si="347"/>
        <v>-3014039653.3966393</v>
      </c>
      <c r="BF671" s="110">
        <f t="shared" si="342"/>
        <v>-356077473512.13525</v>
      </c>
      <c r="BG671" t="str">
        <f t="shared" si="343"/>
        <v>-</v>
      </c>
      <c r="BI671" t="str">
        <f t="shared" si="341"/>
        <v>-</v>
      </c>
      <c r="BL671">
        <f t="shared" si="318"/>
        <v>668</v>
      </c>
      <c r="BM671" s="110">
        <f t="shared" si="335"/>
        <v>609011383494.32166</v>
      </c>
      <c r="BO671">
        <f>('SIP CALCULATOR'!$D$32/12)/100</f>
        <v>5.0000000000000001E-3</v>
      </c>
      <c r="BP671">
        <f t="shared" si="336"/>
        <v>20340980208.710342</v>
      </c>
      <c r="BQ671" s="110">
        <f t="shared" si="337"/>
        <v>629352363703.03198</v>
      </c>
    </row>
    <row r="672" spans="14:69" x14ac:dyDescent="0.3">
      <c r="N672">
        <f t="shared" si="328"/>
        <v>671</v>
      </c>
      <c r="O672" s="48">
        <f t="shared" si="348"/>
        <v>3.7181744725409619E+32</v>
      </c>
      <c r="P672" s="3">
        <f t="shared" si="349"/>
        <v>1.7444921100912021E+31</v>
      </c>
      <c r="Q672">
        <f t="shared" si="329"/>
        <v>2.9656365871550436E+32</v>
      </c>
      <c r="AD672" s="50">
        <f>$M$2*(((1+'Main Backend Calculation'!$M$4)^('Main Backend Calculation'!AH672)-1)/'Main Backend Calculation'!$M$4)*(1+$M$4)</f>
        <v>1115480835393.9597</v>
      </c>
      <c r="AF672">
        <f t="shared" si="350"/>
        <v>1.1419837694352784E+33</v>
      </c>
      <c r="AH672">
        <f t="shared" si="330"/>
        <v>671</v>
      </c>
      <c r="AI672" s="60">
        <f t="shared" si="327"/>
        <v>1.1419837694352784E+33</v>
      </c>
      <c r="AM672" s="36" t="str">
        <f>IF('SIP CALCULATOR'!$E$6&gt;'Main Backend Calculation'!AM671,AM671+1,"")</f>
        <v/>
      </c>
      <c r="AN672" t="str">
        <f t="shared" si="334"/>
        <v/>
      </c>
      <c r="AO672" s="49" t="str">
        <f t="shared" si="331"/>
        <v/>
      </c>
      <c r="AP672" s="49" t="str">
        <f t="shared" si="332"/>
        <v/>
      </c>
      <c r="AQ672" s="66" t="str">
        <f>IF(AM672="","",('SIP CALCULATOR'!$E$7/12)*100)</f>
        <v/>
      </c>
      <c r="AR672" s="62" t="str">
        <f>IF(AM672="","",ROUND(IF(((AM672-1)/12)=0,'SIP CALCULATOR'!$E$4,IF(INT(((AM672-1)/12))-((AM672-1)/12)=0,AR671+('SIP CALCULATOR'!$E$5/100)*AR671,AR671)),2))</f>
        <v/>
      </c>
      <c r="AS672" t="e">
        <f t="shared" si="333"/>
        <v>#VALUE!</v>
      </c>
      <c r="AY672">
        <f t="shared" si="338"/>
        <v>665</v>
      </c>
      <c r="AZ672">
        <f t="shared" si="339"/>
        <v>0</v>
      </c>
      <c r="BA672">
        <f t="shared" si="340"/>
        <v>665</v>
      </c>
      <c r="BB672" s="110">
        <f t="shared" si="346"/>
        <v>-364698798060.99341</v>
      </c>
      <c r="BC672">
        <f>$BB$8*'SIP CALCULATOR'!$E$48/100</f>
        <v>13148944.405985834</v>
      </c>
      <c r="BD672" s="110">
        <f t="shared" si="347"/>
        <v>-3039266225.0449953</v>
      </c>
      <c r="BF672" s="110">
        <f t="shared" si="342"/>
        <v>-359116739737.18024</v>
      </c>
      <c r="BG672" t="str">
        <f t="shared" si="343"/>
        <v>-</v>
      </c>
      <c r="BI672" t="str">
        <f t="shared" si="341"/>
        <v>-</v>
      </c>
      <c r="BL672">
        <f t="shared" si="318"/>
        <v>669</v>
      </c>
      <c r="BM672" s="110">
        <f t="shared" si="335"/>
        <v>629352363703.03198</v>
      </c>
      <c r="BO672">
        <f>('SIP CALCULATOR'!$D$32/12)/100</f>
        <v>5.0000000000000001E-3</v>
      </c>
      <c r="BP672">
        <f t="shared" si="336"/>
        <v>21051836565.866421</v>
      </c>
      <c r="BQ672" s="110">
        <f t="shared" si="337"/>
        <v>650404200268.89844</v>
      </c>
    </row>
    <row r="673" spans="12:69" x14ac:dyDescent="0.3">
      <c r="N673">
        <f t="shared" si="328"/>
        <v>672</v>
      </c>
      <c r="O673" s="48">
        <f t="shared" si="348"/>
        <v>3.960912580668558E+32</v>
      </c>
      <c r="P673" s="3">
        <f t="shared" si="349"/>
        <v>1.7444921100912021E+31</v>
      </c>
      <c r="Q673">
        <f t="shared" si="329"/>
        <v>3.1400857981641638E+32</v>
      </c>
      <c r="AD673" s="50">
        <f>$M$2*(((1+'Main Backend Calculation'!$M$4)^('Main Backend Calculation'!AH673)-1)/'Main Backend Calculation'!$M$4)*(1+$M$4)</f>
        <v>1135968129687.1001</v>
      </c>
      <c r="AF673">
        <f t="shared" si="350"/>
        <v>1.1419837694352784E+33</v>
      </c>
      <c r="AH673">
        <f t="shared" si="330"/>
        <v>672</v>
      </c>
      <c r="AI673" s="60">
        <f t="shared" si="327"/>
        <v>1.1419837694352784E+33</v>
      </c>
      <c r="AM673" s="36" t="str">
        <f>IF('SIP CALCULATOR'!$E$6&gt;'Main Backend Calculation'!AM672,AM672+1,"")</f>
        <v/>
      </c>
      <c r="AN673" t="str">
        <f t="shared" si="334"/>
        <v/>
      </c>
      <c r="AO673" s="49" t="str">
        <f t="shared" si="331"/>
        <v/>
      </c>
      <c r="AP673" s="49" t="str">
        <f t="shared" si="332"/>
        <v/>
      </c>
      <c r="AQ673" s="66" t="str">
        <f>IF(AM673="","",('SIP CALCULATOR'!$E$7/12)*100)</f>
        <v/>
      </c>
      <c r="AR673" s="62" t="str">
        <f>IF(AM673="","",ROUND(IF(((AM673-1)/12)=0,'SIP CALCULATOR'!$E$4,IF(INT(((AM673-1)/12))-((AM673-1)/12)=0,AR672+('SIP CALCULATOR'!$E$5/100)*AR672,AR672)),2))</f>
        <v/>
      </c>
      <c r="AS673" t="e">
        <f t="shared" si="333"/>
        <v>#VALUE!</v>
      </c>
      <c r="AY673">
        <f t="shared" si="338"/>
        <v>666</v>
      </c>
      <c r="AZ673">
        <f t="shared" si="339"/>
        <v>0</v>
      </c>
      <c r="BA673">
        <f t="shared" si="340"/>
        <v>666</v>
      </c>
      <c r="BB673" s="110">
        <f t="shared" si="346"/>
        <v>-367751213230.4444</v>
      </c>
      <c r="BC673">
        <f>$BB$8*'SIP CALCULATOR'!$E$48/100</f>
        <v>13148944.405985834</v>
      </c>
      <c r="BD673" s="110">
        <f t="shared" si="347"/>
        <v>-3064703018.1237535</v>
      </c>
      <c r="BF673" s="110">
        <f t="shared" si="342"/>
        <v>-362181442755.30402</v>
      </c>
      <c r="BG673" t="str">
        <f t="shared" si="343"/>
        <v>-</v>
      </c>
      <c r="BI673" t="str">
        <f t="shared" si="341"/>
        <v>-</v>
      </c>
      <c r="BL673">
        <f t="shared" si="318"/>
        <v>670</v>
      </c>
      <c r="BM673" s="110">
        <f t="shared" si="335"/>
        <v>650404200268.89844</v>
      </c>
      <c r="BO673">
        <f>('SIP CALCULATOR'!$D$32/12)/100</f>
        <v>5.0000000000000001E-3</v>
      </c>
      <c r="BP673">
        <f t="shared" si="336"/>
        <v>21788540709.008099</v>
      </c>
      <c r="BQ673" s="110">
        <f t="shared" si="337"/>
        <v>672192740977.90649</v>
      </c>
    </row>
    <row r="674" spans="12:69" x14ac:dyDescent="0.3">
      <c r="N674">
        <f t="shared" si="328"/>
        <v>673</v>
      </c>
      <c r="O674" s="48">
        <f t="shared" si="348"/>
        <v>4.5570072979745384E+32</v>
      </c>
      <c r="P674" s="3">
        <f>$P$673+($P$673*$M$5)</f>
        <v>5.2334763302736064E+31</v>
      </c>
      <c r="Q674">
        <f t="shared" si="329"/>
        <v>3.6634334311915245E+32</v>
      </c>
      <c r="AD674" s="50">
        <f>$M$2*(((1+'Main Backend Calculation'!$M$4)^('Main Backend Calculation'!AH674)-1)/'Main Backend Calculation'!$M$4)*(1+$M$4)</f>
        <v>1156831698612.4688</v>
      </c>
      <c r="AF674">
        <f>$AK$58*(((1+$M$4)^($AH$58)-1)/$AC$3)*(1+$AC$3)</f>
        <v>3.5244038012158954E+33</v>
      </c>
      <c r="AH674">
        <f t="shared" si="330"/>
        <v>673</v>
      </c>
      <c r="AI674" s="60">
        <f t="shared" si="327"/>
        <v>3.5244038012158954E+33</v>
      </c>
      <c r="AM674" s="36" t="str">
        <f>IF('SIP CALCULATOR'!$E$6&gt;'Main Backend Calculation'!AM673,AM673+1,"")</f>
        <v/>
      </c>
      <c r="AN674" t="str">
        <f t="shared" si="334"/>
        <v/>
      </c>
      <c r="AO674" s="49" t="str">
        <f t="shared" si="331"/>
        <v/>
      </c>
      <c r="AP674" s="49" t="str">
        <f t="shared" si="332"/>
        <v/>
      </c>
      <c r="AQ674" s="66" t="str">
        <f>IF(AM674="","",('SIP CALCULATOR'!$E$7/12)*100)</f>
        <v/>
      </c>
      <c r="AR674" s="62" t="str">
        <f>IF(AM674="","",ROUND(IF(((AM674-1)/12)=0,'SIP CALCULATOR'!$E$4,IF(INT(((AM674-1)/12))-((AM674-1)/12)=0,AR673+('SIP CALCULATOR'!$E$5/100)*AR673,AR673)),2))</f>
        <v/>
      </c>
      <c r="AS674" t="e">
        <f t="shared" si="333"/>
        <v>#VALUE!</v>
      </c>
      <c r="AY674">
        <f t="shared" si="338"/>
        <v>667</v>
      </c>
      <c r="AZ674">
        <f t="shared" si="339"/>
        <v>0</v>
      </c>
      <c r="BA674">
        <f t="shared" si="340"/>
        <v>667</v>
      </c>
      <c r="BB674" s="110">
        <f t="shared" si="346"/>
        <v>-370829065192.97418</v>
      </c>
      <c r="BC674">
        <f>$BB$8*'SIP CALCULATOR'!$E$48/100</f>
        <v>13148944.405985834</v>
      </c>
      <c r="BD674" s="110">
        <f t="shared" si="347"/>
        <v>-3090351784.4781685</v>
      </c>
      <c r="BF674" s="110">
        <f t="shared" si="342"/>
        <v>-365271794539.78217</v>
      </c>
      <c r="BG674" t="str">
        <f t="shared" si="343"/>
        <v>-</v>
      </c>
      <c r="BI674" t="str">
        <f t="shared" si="341"/>
        <v>-</v>
      </c>
      <c r="BL674">
        <f t="shared" si="318"/>
        <v>671</v>
      </c>
      <c r="BM674" s="110">
        <f t="shared" si="335"/>
        <v>672192740977.90649</v>
      </c>
      <c r="BO674">
        <f>('SIP CALCULATOR'!$D$32/12)/100</f>
        <v>5.0000000000000001E-3</v>
      </c>
      <c r="BP674">
        <f t="shared" si="336"/>
        <v>22552066459.808765</v>
      </c>
      <c r="BQ674" s="110">
        <f t="shared" si="337"/>
        <v>694744807437.71521</v>
      </c>
    </row>
    <row r="675" spans="12:69" x14ac:dyDescent="0.3">
      <c r="N675">
        <f t="shared" si="328"/>
        <v>674</v>
      </c>
      <c r="O675" s="48">
        <f t="shared" si="348"/>
        <v>5.1640500359082753E+32</v>
      </c>
      <c r="P675" s="3">
        <f t="shared" ref="P675:P685" si="351">$P$673+($P$673*$M$5)</f>
        <v>5.2334763302736064E+31</v>
      </c>
      <c r="Q675">
        <f t="shared" si="329"/>
        <v>4.1867810642188851E+32</v>
      </c>
      <c r="AD675" s="50">
        <f>$M$2*(((1+'Main Backend Calculation'!$M$4)^('Main Backend Calculation'!AH675)-1)/'Main Backend Calculation'!$M$4)*(1+$M$4)</f>
        <v>1178078452921.5234</v>
      </c>
      <c r="AF675">
        <f t="shared" ref="AF675:AF685" si="352">$AK$58*(((1+$M$4)^($AH$58)-1)/$AC$3)*(1+$AC$3)</f>
        <v>3.5244038012158954E+33</v>
      </c>
      <c r="AH675">
        <f t="shared" si="330"/>
        <v>674</v>
      </c>
      <c r="AI675" s="60">
        <f t="shared" si="327"/>
        <v>3.5244038012158954E+33</v>
      </c>
      <c r="AM675" s="36" t="str">
        <f>IF('SIP CALCULATOR'!$E$6&gt;'Main Backend Calculation'!AM674,AM674+1,"")</f>
        <v/>
      </c>
      <c r="AN675" t="str">
        <f t="shared" si="334"/>
        <v/>
      </c>
      <c r="AO675" s="49" t="str">
        <f t="shared" si="331"/>
        <v/>
      </c>
      <c r="AP675" s="49" t="str">
        <f t="shared" si="332"/>
        <v/>
      </c>
      <c r="AQ675" s="66" t="str">
        <f>IF(AM675="","",('SIP CALCULATOR'!$E$7/12)*100)</f>
        <v/>
      </c>
      <c r="AR675" s="62" t="str">
        <f>IF(AM675="","",ROUND(IF(((AM675-1)/12)=0,'SIP CALCULATOR'!$E$4,IF(INT(((AM675-1)/12))-((AM675-1)/12)=0,AR674+('SIP CALCULATOR'!$E$5/100)*AR674,AR674)),2))</f>
        <v/>
      </c>
      <c r="AS675" t="e">
        <f t="shared" si="333"/>
        <v>#VALUE!</v>
      </c>
      <c r="AY675">
        <f t="shared" si="338"/>
        <v>668</v>
      </c>
      <c r="AZ675">
        <f t="shared" si="339"/>
        <v>0</v>
      </c>
      <c r="BA675">
        <f t="shared" si="340"/>
        <v>668</v>
      </c>
      <c r="BB675" s="110">
        <f t="shared" si="346"/>
        <v>-373932565921.85834</v>
      </c>
      <c r="BC675">
        <f>$BB$8*'SIP CALCULATOR'!$E$48/100</f>
        <v>13148944.405985834</v>
      </c>
      <c r="BD675" s="110">
        <f t="shared" si="347"/>
        <v>-3116214290.5522027</v>
      </c>
      <c r="BF675" s="110">
        <f t="shared" si="342"/>
        <v>-368388008830.33435</v>
      </c>
      <c r="BG675" t="str">
        <f t="shared" si="343"/>
        <v>-</v>
      </c>
      <c r="BI675" t="str">
        <f t="shared" si="341"/>
        <v>-</v>
      </c>
      <c r="BL675">
        <f t="shared" si="318"/>
        <v>672</v>
      </c>
      <c r="BM675" s="110">
        <f t="shared" si="335"/>
        <v>694744807437.71521</v>
      </c>
      <c r="BO675">
        <f>('SIP CALCULATOR'!$D$32/12)/100</f>
        <v>5.0000000000000001E-3</v>
      </c>
      <c r="BP675">
        <f t="shared" si="336"/>
        <v>23343425529.90723</v>
      </c>
      <c r="BQ675" s="110">
        <f t="shared" si="337"/>
        <v>718088232967.62244</v>
      </c>
    </row>
    <row r="676" spans="12:69" x14ac:dyDescent="0.3">
      <c r="N676">
        <f t="shared" si="328"/>
        <v>675</v>
      </c>
      <c r="O676" s="48">
        <f t="shared" si="348"/>
        <v>5.7822418684806357E+32</v>
      </c>
      <c r="P676" s="3">
        <f t="shared" si="351"/>
        <v>5.2334763302736064E+31</v>
      </c>
      <c r="Q676">
        <f t="shared" si="329"/>
        <v>4.7101286972462458E+32</v>
      </c>
      <c r="AD676" s="50">
        <f>$M$2*(((1+'Main Backend Calculation'!$M$4)^('Main Backend Calculation'!AH676)-1)/'Main Backend Calculation'!$M$4)*(1+$M$4)</f>
        <v>1199715430290.2615</v>
      </c>
      <c r="AF676">
        <f t="shared" si="352"/>
        <v>3.5244038012158954E+33</v>
      </c>
      <c r="AH676">
        <f t="shared" si="330"/>
        <v>675</v>
      </c>
      <c r="AI676" s="60">
        <f t="shared" si="327"/>
        <v>3.5244038012158954E+33</v>
      </c>
      <c r="AM676" s="36" t="str">
        <f>IF('SIP CALCULATOR'!$E$6&gt;'Main Backend Calculation'!AM675,AM675+1,"")</f>
        <v/>
      </c>
      <c r="AN676" t="str">
        <f t="shared" si="334"/>
        <v/>
      </c>
      <c r="AO676" s="49" t="str">
        <f t="shared" si="331"/>
        <v/>
      </c>
      <c r="AP676" s="49" t="str">
        <f t="shared" si="332"/>
        <v/>
      </c>
      <c r="AQ676" s="66" t="str">
        <f>IF(AM676="","",('SIP CALCULATOR'!$E$7/12)*100)</f>
        <v/>
      </c>
      <c r="AR676" s="62" t="str">
        <f>IF(AM676="","",ROUND(IF(((AM676-1)/12)=0,'SIP CALCULATOR'!$E$4,IF(INT(((AM676-1)/12))-((AM676-1)/12)=0,AR675+('SIP CALCULATOR'!$E$5/100)*AR675,AR675)),2))</f>
        <v/>
      </c>
      <c r="AS676" t="e">
        <f t="shared" si="333"/>
        <v>#VALUE!</v>
      </c>
      <c r="AY676">
        <f t="shared" si="338"/>
        <v>669</v>
      </c>
      <c r="AZ676">
        <f t="shared" si="339"/>
        <v>0</v>
      </c>
      <c r="BA676">
        <f t="shared" si="340"/>
        <v>669</v>
      </c>
      <c r="BB676" s="110">
        <f t="shared" si="346"/>
        <v>-377061929156.81653</v>
      </c>
      <c r="BC676">
        <f>$BB$8*'SIP CALCULATOR'!$E$48/100</f>
        <v>13148944.405985834</v>
      </c>
      <c r="BD676" s="110">
        <f t="shared" si="347"/>
        <v>-3142292317.5101881</v>
      </c>
      <c r="BF676" s="110">
        <f t="shared" si="342"/>
        <v>-371530301147.84454</v>
      </c>
      <c r="BG676" t="str">
        <f t="shared" si="343"/>
        <v>-</v>
      </c>
      <c r="BI676" t="str">
        <f t="shared" si="341"/>
        <v>-</v>
      </c>
      <c r="BL676">
        <f t="shared" ref="BL676:BL723" si="353">BL675+1</f>
        <v>673</v>
      </c>
      <c r="BM676" s="110">
        <f t="shared" si="335"/>
        <v>718088232967.62244</v>
      </c>
      <c r="BO676">
        <f>('SIP CALCULATOR'!$D$32/12)/100</f>
        <v>5.0000000000000001E-3</v>
      </c>
      <c r="BP676">
        <f t="shared" si="336"/>
        <v>24163669039.360497</v>
      </c>
      <c r="BQ676" s="110">
        <f t="shared" si="337"/>
        <v>742251902006.98291</v>
      </c>
    </row>
    <row r="677" spans="12:69" x14ac:dyDescent="0.3">
      <c r="N677">
        <f t="shared" si="328"/>
        <v>676</v>
      </c>
      <c r="O677" s="48">
        <f t="shared" si="348"/>
        <v>6.4117875626767001E+32</v>
      </c>
      <c r="P677" s="3">
        <f t="shared" si="351"/>
        <v>5.2334763302736064E+31</v>
      </c>
      <c r="Q677">
        <f t="shared" si="329"/>
        <v>5.2334763302736064E+32</v>
      </c>
      <c r="AD677" s="50">
        <f>$M$2*(((1+'Main Backend Calculation'!$M$4)^('Main Backend Calculation'!AH677)-1)/'Main Backend Calculation'!$M$4)*(1+$M$4)</f>
        <v>1221749797650.3516</v>
      </c>
      <c r="AF677">
        <f t="shared" si="352"/>
        <v>3.5244038012158954E+33</v>
      </c>
      <c r="AH677">
        <f t="shared" si="330"/>
        <v>676</v>
      </c>
      <c r="AI677" s="60">
        <f t="shared" si="327"/>
        <v>3.5244038012158954E+33</v>
      </c>
      <c r="AM677" s="36" t="str">
        <f>IF('SIP CALCULATOR'!$E$6&gt;'Main Backend Calculation'!AM676,AM676+1,"")</f>
        <v/>
      </c>
      <c r="AN677" t="str">
        <f t="shared" si="334"/>
        <v/>
      </c>
      <c r="AO677" s="49" t="str">
        <f t="shared" si="331"/>
        <v/>
      </c>
      <c r="AP677" s="49" t="str">
        <f t="shared" si="332"/>
        <v/>
      </c>
      <c r="AQ677" s="66" t="str">
        <f>IF(AM677="","",('SIP CALCULATOR'!$E$7/12)*100)</f>
        <v/>
      </c>
      <c r="AR677" s="62" t="str">
        <f>IF(AM677="","",ROUND(IF(((AM677-1)/12)=0,'SIP CALCULATOR'!$E$4,IF(INT(((AM677-1)/12))-((AM677-1)/12)=0,AR676+('SIP CALCULATOR'!$E$5/100)*AR676,AR676)),2))</f>
        <v/>
      </c>
      <c r="AS677" t="e">
        <f t="shared" si="333"/>
        <v>#VALUE!</v>
      </c>
      <c r="AY677">
        <f t="shared" si="338"/>
        <v>670</v>
      </c>
      <c r="AZ677">
        <f t="shared" si="339"/>
        <v>0</v>
      </c>
      <c r="BA677">
        <f t="shared" si="340"/>
        <v>670</v>
      </c>
      <c r="BB677" s="110">
        <f t="shared" si="346"/>
        <v>-380217370418.73273</v>
      </c>
      <c r="BC677">
        <f>$BB$8*'SIP CALCULATOR'!$E$48/100</f>
        <v>13148944.405985834</v>
      </c>
      <c r="BD677" s="110">
        <f t="shared" si="347"/>
        <v>-3168587661.3594899</v>
      </c>
      <c r="BF677" s="110">
        <f t="shared" si="342"/>
        <v>-374698888809.20404</v>
      </c>
      <c r="BG677" t="str">
        <f t="shared" si="343"/>
        <v>-</v>
      </c>
      <c r="BI677" t="str">
        <f t="shared" si="341"/>
        <v>-</v>
      </c>
      <c r="BL677">
        <f t="shared" si="353"/>
        <v>674</v>
      </c>
      <c r="BM677" s="110">
        <f t="shared" si="335"/>
        <v>742251902006.98291</v>
      </c>
      <c r="BO677">
        <f>('SIP CALCULATOR'!$D$32/12)/100</f>
        <v>5.0000000000000001E-3</v>
      </c>
      <c r="BP677">
        <f t="shared" si="336"/>
        <v>25013889097.635323</v>
      </c>
      <c r="BQ677" s="110">
        <f t="shared" si="337"/>
        <v>767265791104.61829</v>
      </c>
    </row>
    <row r="678" spans="12:69" x14ac:dyDescent="0.3">
      <c r="L678">
        <v>672</v>
      </c>
      <c r="N678">
        <f t="shared" si="328"/>
        <v>677</v>
      </c>
      <c r="O678" s="48">
        <f t="shared" si="348"/>
        <v>7.0528956462818211E+32</v>
      </c>
      <c r="P678" s="3">
        <f t="shared" si="351"/>
        <v>5.2334763302736064E+31</v>
      </c>
      <c r="Q678">
        <f t="shared" si="329"/>
        <v>5.756823963300967E+32</v>
      </c>
      <c r="AD678" s="50">
        <f>$M$2*(((1+'Main Backend Calculation'!$M$4)^('Main Backend Calculation'!AH678)-1)/'Main Backend Calculation'!$M$4)*(1+$M$4)</f>
        <v>1244188853563.073</v>
      </c>
      <c r="AF678">
        <f t="shared" si="352"/>
        <v>3.5244038012158954E+33</v>
      </c>
      <c r="AH678">
        <f t="shared" si="330"/>
        <v>677</v>
      </c>
      <c r="AI678" s="60">
        <f t="shared" si="327"/>
        <v>3.5244038012158954E+33</v>
      </c>
      <c r="AM678" s="36" t="str">
        <f>IF('SIP CALCULATOR'!$E$6&gt;'Main Backend Calculation'!AM677,AM677+1,"")</f>
        <v/>
      </c>
      <c r="AN678" t="str">
        <f t="shared" si="334"/>
        <v/>
      </c>
      <c r="AO678" s="49" t="str">
        <f t="shared" si="331"/>
        <v/>
      </c>
      <c r="AP678" s="49" t="str">
        <f t="shared" si="332"/>
        <v/>
      </c>
      <c r="AQ678" s="66" t="str">
        <f>IF(AM678="","",('SIP CALCULATOR'!$E$7/12)*100)</f>
        <v/>
      </c>
      <c r="AR678" s="62" t="str">
        <f>IF(AM678="","",ROUND(IF(((AM678-1)/12)=0,'SIP CALCULATOR'!$E$4,IF(INT(((AM678-1)/12))-((AM678-1)/12)=0,AR677+('SIP CALCULATOR'!$E$5/100)*AR677,AR677)),2))</f>
        <v/>
      </c>
      <c r="AS678" t="e">
        <f t="shared" si="333"/>
        <v>#VALUE!</v>
      </c>
      <c r="AY678">
        <f t="shared" si="338"/>
        <v>671</v>
      </c>
      <c r="AZ678">
        <f t="shared" si="339"/>
        <v>0</v>
      </c>
      <c r="BA678">
        <f t="shared" si="340"/>
        <v>671</v>
      </c>
      <c r="BB678" s="110">
        <f t="shared" si="346"/>
        <v>-383399107024.49823</v>
      </c>
      <c r="BC678">
        <f>$BB$8*'SIP CALCULATOR'!$E$48/100</f>
        <v>13148944.405985834</v>
      </c>
      <c r="BD678" s="110">
        <f t="shared" si="347"/>
        <v>-3195102133.0742021</v>
      </c>
      <c r="BF678" s="110">
        <f t="shared" si="342"/>
        <v>-377893990942.27826</v>
      </c>
      <c r="BG678" t="str">
        <f t="shared" si="343"/>
        <v>-</v>
      </c>
      <c r="BI678" t="str">
        <f t="shared" si="341"/>
        <v>-</v>
      </c>
      <c r="BL678">
        <f t="shared" si="353"/>
        <v>675</v>
      </c>
      <c r="BM678" s="110">
        <f t="shared" si="335"/>
        <v>767265791104.61829</v>
      </c>
      <c r="BO678">
        <f>('SIP CALCULATOR'!$D$32/12)/100</f>
        <v>5.0000000000000001E-3</v>
      </c>
      <c r="BP678">
        <f t="shared" si="336"/>
        <v>25895220449.780865</v>
      </c>
      <c r="BQ678" s="110">
        <f t="shared" si="337"/>
        <v>793161011554.39917</v>
      </c>
    </row>
    <row r="679" spans="12:69" x14ac:dyDescent="0.3">
      <c r="L679">
        <v>684</v>
      </c>
      <c r="N679">
        <f t="shared" si="328"/>
        <v>678</v>
      </c>
      <c r="O679" s="48">
        <f t="shared" si="348"/>
        <v>7.7057784769534008E+32</v>
      </c>
      <c r="P679" s="3">
        <f t="shared" si="351"/>
        <v>5.2334763302736064E+31</v>
      </c>
      <c r="Q679">
        <f t="shared" si="329"/>
        <v>6.2801715963283277E+32</v>
      </c>
      <c r="AD679" s="50">
        <f>$M$2*(((1+'Main Backend Calculation'!$M$4)^('Main Backend Calculation'!AH679)-1)/'Main Backend Calculation'!$M$4)*(1+$M$4)</f>
        <v>1267040030636.8579</v>
      </c>
      <c r="AF679">
        <f t="shared" si="352"/>
        <v>3.5244038012158954E+33</v>
      </c>
      <c r="AH679">
        <f t="shared" si="330"/>
        <v>678</v>
      </c>
      <c r="AI679" s="60">
        <f t="shared" si="327"/>
        <v>3.5244038012158954E+33</v>
      </c>
      <c r="AK679">
        <v>672</v>
      </c>
      <c r="AM679" s="36" t="str">
        <f>IF('SIP CALCULATOR'!$E$6&gt;'Main Backend Calculation'!AM678,AM678+1,"")</f>
        <v/>
      </c>
      <c r="AN679" t="str">
        <f t="shared" si="334"/>
        <v/>
      </c>
      <c r="AO679" s="49" t="str">
        <f t="shared" si="331"/>
        <v/>
      </c>
      <c r="AP679" s="49" t="str">
        <f t="shared" si="332"/>
        <v/>
      </c>
      <c r="AQ679" s="66" t="str">
        <f>IF(AM679="","",('SIP CALCULATOR'!$E$7/12)*100)</f>
        <v/>
      </c>
      <c r="AR679" s="62" t="str">
        <f>IF(AM679="","",ROUND(IF(((AM679-1)/12)=0,'SIP CALCULATOR'!$E$4,IF(INT(((AM679-1)/12))-((AM679-1)/12)=0,AR678+('SIP CALCULATOR'!$E$5/100)*AR678,AR678)),2))</f>
        <v/>
      </c>
      <c r="AS679" t="e">
        <f t="shared" si="333"/>
        <v>#VALUE!</v>
      </c>
      <c r="AY679">
        <f t="shared" si="338"/>
        <v>672</v>
      </c>
      <c r="AZ679">
        <f t="shared" si="339"/>
        <v>0</v>
      </c>
      <c r="BA679">
        <f t="shared" si="340"/>
        <v>672</v>
      </c>
      <c r="BB679" s="110">
        <f t="shared" si="346"/>
        <v>-386607358101.97845</v>
      </c>
      <c r="BC679">
        <f>$BB$8*'SIP CALCULATOR'!$E$48/100</f>
        <v>13148944.405985834</v>
      </c>
      <c r="BD679" s="110">
        <f t="shared" si="347"/>
        <v>-3221837558.7198706</v>
      </c>
      <c r="BF679" s="110">
        <f t="shared" si="342"/>
        <v>-381115828500.99811</v>
      </c>
      <c r="BG679" t="str">
        <f t="shared" si="343"/>
        <v>-</v>
      </c>
      <c r="BI679" t="str">
        <f t="shared" si="341"/>
        <v>-</v>
      </c>
      <c r="BL679">
        <f t="shared" si="353"/>
        <v>676</v>
      </c>
      <c r="BM679" s="110">
        <f t="shared" si="335"/>
        <v>793161011554.39917</v>
      </c>
      <c r="BO679">
        <f>('SIP CALCULATOR'!$D$32/12)/100</f>
        <v>5.0000000000000001E-3</v>
      </c>
      <c r="BP679">
        <f t="shared" si="336"/>
        <v>26808842190.538692</v>
      </c>
      <c r="BQ679" s="110">
        <f t="shared" si="337"/>
        <v>819969853744.93787</v>
      </c>
    </row>
    <row r="680" spans="12:69" x14ac:dyDescent="0.3">
      <c r="L680">
        <v>696</v>
      </c>
      <c r="N680">
        <f t="shared" si="328"/>
        <v>679</v>
      </c>
      <c r="O680" s="48">
        <f t="shared" si="348"/>
        <v>8.3706523125612498E+32</v>
      </c>
      <c r="P680" s="3">
        <f t="shared" si="351"/>
        <v>5.2334763302736064E+31</v>
      </c>
      <c r="Q680">
        <f t="shared" si="329"/>
        <v>6.8035192293556883E+32</v>
      </c>
      <c r="AD680" s="50">
        <f>$M$2*(((1+'Main Backend Calculation'!$M$4)^('Main Backend Calculation'!AH680)-1)/'Main Backend Calculation'!$M$4)*(1+$M$4)</f>
        <v>1290310897989.2329</v>
      </c>
      <c r="AF680">
        <f t="shared" si="352"/>
        <v>3.5244038012158954E+33</v>
      </c>
      <c r="AH680">
        <f t="shared" si="330"/>
        <v>679</v>
      </c>
      <c r="AI680" s="60">
        <f t="shared" si="327"/>
        <v>3.5244038012158954E+33</v>
      </c>
      <c r="AK680">
        <v>684</v>
      </c>
      <c r="AM680" s="36" t="str">
        <f>IF('SIP CALCULATOR'!$E$6&gt;'Main Backend Calculation'!AM679,AM679+1,"")</f>
        <v/>
      </c>
      <c r="AN680" t="str">
        <f t="shared" si="334"/>
        <v/>
      </c>
      <c r="AO680" s="49" t="str">
        <f t="shared" si="331"/>
        <v/>
      </c>
      <c r="AP680" s="49" t="str">
        <f t="shared" si="332"/>
        <v/>
      </c>
      <c r="AQ680" s="66" t="str">
        <f>IF(AM680="","",('SIP CALCULATOR'!$E$7/12)*100)</f>
        <v/>
      </c>
      <c r="AR680" s="62" t="str">
        <f>IF(AM680="","",ROUND(IF(((AM680-1)/12)=0,'SIP CALCULATOR'!$E$4,IF(INT(((AM680-1)/12))-((AM680-1)/12)=0,AR679+('SIP CALCULATOR'!$E$5/100)*AR679,AR679)),2))</f>
        <v/>
      </c>
      <c r="AS680" t="e">
        <f t="shared" si="333"/>
        <v>#VALUE!</v>
      </c>
      <c r="AY680">
        <f t="shared" si="338"/>
        <v>673</v>
      </c>
      <c r="AZ680">
        <f t="shared" si="339"/>
        <v>0</v>
      </c>
      <c r="BA680">
        <f t="shared" si="340"/>
        <v>673</v>
      </c>
      <c r="BB680" s="110">
        <f t="shared" si="346"/>
        <v>-389842344605.10431</v>
      </c>
      <c r="BC680">
        <f>$BB$8*'SIP CALCULATOR'!$E$48/100</f>
        <v>13148944.405985834</v>
      </c>
      <c r="BD680" s="110">
        <f t="shared" si="347"/>
        <v>-3248795779.5792527</v>
      </c>
      <c r="BF680" s="110">
        <f t="shared" si="342"/>
        <v>-384364624280.57733</v>
      </c>
      <c r="BG680" t="str">
        <f t="shared" si="343"/>
        <v>-</v>
      </c>
      <c r="BI680" t="str">
        <f t="shared" si="341"/>
        <v>-</v>
      </c>
      <c r="BL680">
        <f t="shared" si="353"/>
        <v>677</v>
      </c>
      <c r="BM680" s="110">
        <f t="shared" si="335"/>
        <v>819969853744.93787</v>
      </c>
      <c r="BO680">
        <f>('SIP CALCULATOR'!$D$32/12)/100</f>
        <v>5.0000000000000001E-3</v>
      </c>
      <c r="BP680">
        <f t="shared" si="336"/>
        <v>27755979549.266148</v>
      </c>
      <c r="BQ680" s="110">
        <f t="shared" si="337"/>
        <v>847725833294.20398</v>
      </c>
    </row>
    <row r="681" spans="12:69" x14ac:dyDescent="0.3">
      <c r="L681">
        <v>708</v>
      </c>
      <c r="N681">
        <f t="shared" si="328"/>
        <v>680</v>
      </c>
      <c r="O681" s="48">
        <f t="shared" si="348"/>
        <v>9.0477373828198402E+32</v>
      </c>
      <c r="P681" s="3">
        <f t="shared" si="351"/>
        <v>5.2334763302736064E+31</v>
      </c>
      <c r="Q681">
        <f t="shared" si="329"/>
        <v>7.326866862383049E+32</v>
      </c>
      <c r="AD681" s="50">
        <f>$M$2*(((1+'Main Backend Calculation'!$M$4)^('Main Backend Calculation'!AH681)-1)/'Main Backend Calculation'!$M$4)*(1+$M$4)</f>
        <v>1314009163753.9795</v>
      </c>
      <c r="AF681">
        <f t="shared" si="352"/>
        <v>3.5244038012158954E+33</v>
      </c>
      <c r="AH681">
        <f t="shared" si="330"/>
        <v>680</v>
      </c>
      <c r="AI681" s="60">
        <f t="shared" si="327"/>
        <v>3.5244038012158954E+33</v>
      </c>
      <c r="AK681">
        <v>696</v>
      </c>
      <c r="AM681" s="36" t="str">
        <f>IF('SIP CALCULATOR'!$E$6&gt;'Main Backend Calculation'!AM680,AM680+1,"")</f>
        <v/>
      </c>
      <c r="AN681" t="str">
        <f t="shared" si="334"/>
        <v/>
      </c>
      <c r="AO681" s="49" t="str">
        <f t="shared" si="331"/>
        <v/>
      </c>
      <c r="AP681" s="49" t="str">
        <f t="shared" si="332"/>
        <v/>
      </c>
      <c r="AQ681" s="66" t="str">
        <f>IF(AM681="","",('SIP CALCULATOR'!$E$7/12)*100)</f>
        <v/>
      </c>
      <c r="AR681" s="62" t="str">
        <f>IF(AM681="","",ROUND(IF(((AM681-1)/12)=0,'SIP CALCULATOR'!$E$4,IF(INT(((AM681-1)/12))-((AM681-1)/12)=0,AR680+('SIP CALCULATOR'!$E$5/100)*AR680,AR680)),2))</f>
        <v/>
      </c>
      <c r="AS681" t="e">
        <f t="shared" si="333"/>
        <v>#VALUE!</v>
      </c>
      <c r="AY681">
        <f t="shared" si="338"/>
        <v>674</v>
      </c>
      <c r="AZ681">
        <f t="shared" si="339"/>
        <v>0</v>
      </c>
      <c r="BA681">
        <f t="shared" si="340"/>
        <v>674</v>
      </c>
      <c r="BB681" s="110">
        <f t="shared" si="346"/>
        <v>-393104289329.08954</v>
      </c>
      <c r="BC681">
        <f>$BB$8*'SIP CALCULATOR'!$E$48/100</f>
        <v>13148944.405985834</v>
      </c>
      <c r="BD681" s="110">
        <f t="shared" si="347"/>
        <v>-3275978652.2791295</v>
      </c>
      <c r="BF681" s="110">
        <f t="shared" si="342"/>
        <v>-387640602932.85645</v>
      </c>
      <c r="BG681" t="str">
        <f t="shared" si="343"/>
        <v>-</v>
      </c>
      <c r="BI681" t="str">
        <f t="shared" si="341"/>
        <v>-</v>
      </c>
      <c r="BL681">
        <f t="shared" si="353"/>
        <v>678</v>
      </c>
      <c r="BM681" s="110">
        <f t="shared" si="335"/>
        <v>847725833294.20398</v>
      </c>
      <c r="BO681">
        <f>('SIP CALCULATOR'!$D$32/12)/100</f>
        <v>5.0000000000000001E-3</v>
      </c>
      <c r="BP681">
        <f t="shared" si="336"/>
        <v>28737905748.673515</v>
      </c>
      <c r="BQ681" s="110">
        <f t="shared" si="337"/>
        <v>876463739042.87744</v>
      </c>
    </row>
    <row r="682" spans="12:69" x14ac:dyDescent="0.3">
      <c r="L682">
        <v>720</v>
      </c>
      <c r="N682">
        <f t="shared" si="328"/>
        <v>681</v>
      </c>
      <c r="O682" s="48">
        <f t="shared" si="348"/>
        <v>9.737257962236167E+32</v>
      </c>
      <c r="P682" s="3">
        <f t="shared" si="351"/>
        <v>5.2334763302736064E+31</v>
      </c>
      <c r="Q682">
        <f t="shared" si="329"/>
        <v>7.8502144954104096E+32</v>
      </c>
      <c r="AD682" s="50">
        <f>$M$2*(((1+'Main Backend Calculation'!$M$4)^('Main Backend Calculation'!AH682)-1)/'Main Backend Calculation'!$M$4)*(1+$M$4)</f>
        <v>1338142677634.3391</v>
      </c>
      <c r="AF682">
        <f t="shared" si="352"/>
        <v>3.5244038012158954E+33</v>
      </c>
      <c r="AH682">
        <f t="shared" si="330"/>
        <v>681</v>
      </c>
      <c r="AI682" s="60">
        <f t="shared" si="327"/>
        <v>3.5244038012158954E+33</v>
      </c>
      <c r="AK682">
        <v>708</v>
      </c>
      <c r="AM682" s="36" t="str">
        <f>IF('SIP CALCULATOR'!$E$6&gt;'Main Backend Calculation'!AM681,AM681+1,"")</f>
        <v/>
      </c>
      <c r="AN682" t="str">
        <f t="shared" si="334"/>
        <v/>
      </c>
      <c r="AO682" s="49" t="str">
        <f t="shared" si="331"/>
        <v/>
      </c>
      <c r="AP682" s="49" t="str">
        <f t="shared" si="332"/>
        <v/>
      </c>
      <c r="AQ682" s="66" t="str">
        <f>IF(AM682="","",('SIP CALCULATOR'!$E$7/12)*100)</f>
        <v/>
      </c>
      <c r="AR682" s="62" t="str">
        <f>IF(AM682="","",ROUND(IF(((AM682-1)/12)=0,'SIP CALCULATOR'!$E$4,IF(INT(((AM682-1)/12))-((AM682-1)/12)=0,AR681+('SIP CALCULATOR'!$E$5/100)*AR681,AR681)),2))</f>
        <v/>
      </c>
      <c r="AS682" t="e">
        <f t="shared" si="333"/>
        <v>#VALUE!</v>
      </c>
      <c r="AY682">
        <f t="shared" si="338"/>
        <v>675</v>
      </c>
      <c r="AZ682">
        <f t="shared" si="339"/>
        <v>0</v>
      </c>
      <c r="BA682">
        <f t="shared" si="340"/>
        <v>675</v>
      </c>
      <c r="BB682" s="110">
        <f t="shared" si="346"/>
        <v>-396393416925.77466</v>
      </c>
      <c r="BC682">
        <f>$BB$8*'SIP CALCULATOR'!$E$48/100</f>
        <v>13148944.405985834</v>
      </c>
      <c r="BD682" s="110">
        <f t="shared" si="347"/>
        <v>-3303388048.9181728</v>
      </c>
      <c r="BF682" s="110">
        <f t="shared" si="342"/>
        <v>-390943990981.7746</v>
      </c>
      <c r="BG682" t="str">
        <f t="shared" si="343"/>
        <v>-</v>
      </c>
      <c r="BI682" t="str">
        <f t="shared" si="341"/>
        <v>-</v>
      </c>
      <c r="BL682">
        <f t="shared" si="353"/>
        <v>679</v>
      </c>
      <c r="BM682" s="110">
        <f t="shared" si="335"/>
        <v>876463739042.87744</v>
      </c>
      <c r="BO682">
        <f>('SIP CALCULATOR'!$D$32/12)/100</f>
        <v>5.0000000000000001E-3</v>
      </c>
      <c r="BP682">
        <f t="shared" si="336"/>
        <v>29755943940.505688</v>
      </c>
      <c r="BQ682" s="110">
        <f t="shared" si="337"/>
        <v>906219682983.38318</v>
      </c>
    </row>
    <row r="683" spans="12:69" x14ac:dyDescent="0.3">
      <c r="N683">
        <f t="shared" si="328"/>
        <v>682</v>
      </c>
      <c r="O683" s="48">
        <f t="shared" si="348"/>
        <v>1.0439442444397395E+33</v>
      </c>
      <c r="P683" s="3">
        <f t="shared" si="351"/>
        <v>5.2334763302736064E+31</v>
      </c>
      <c r="Q683">
        <f t="shared" si="329"/>
        <v>8.3735621284377702E+32</v>
      </c>
      <c r="AD683" s="50">
        <f>$M$2*(((1+'Main Backend Calculation'!$M$4)^('Main Backend Calculation'!AH683)-1)/'Main Backend Calculation'!$M$4)*(1+$M$4)</f>
        <v>1362719433503.1145</v>
      </c>
      <c r="AF683">
        <f t="shared" si="352"/>
        <v>3.5244038012158954E+33</v>
      </c>
      <c r="AH683">
        <f t="shared" si="330"/>
        <v>682</v>
      </c>
      <c r="AI683" s="60">
        <f t="shared" si="327"/>
        <v>3.5244038012158954E+33</v>
      </c>
      <c r="AK683">
        <v>720</v>
      </c>
      <c r="AM683" s="36" t="str">
        <f>IF('SIP CALCULATOR'!$E$6&gt;'Main Backend Calculation'!AM682,AM682+1,"")</f>
        <v/>
      </c>
      <c r="AN683" t="str">
        <f t="shared" si="334"/>
        <v/>
      </c>
      <c r="AO683" s="49" t="str">
        <f t="shared" si="331"/>
        <v/>
      </c>
      <c r="AP683" s="49" t="str">
        <f t="shared" si="332"/>
        <v/>
      </c>
      <c r="AQ683" s="66" t="str">
        <f>IF(AM683="","",('SIP CALCULATOR'!$E$7/12)*100)</f>
        <v/>
      </c>
      <c r="AR683" s="62" t="str">
        <f>IF(AM683="","",ROUND(IF(((AM683-1)/12)=0,'SIP CALCULATOR'!$E$4,IF(INT(((AM683-1)/12))-((AM683-1)/12)=0,AR682+('SIP CALCULATOR'!$E$5/100)*AR682,AR682)),2))</f>
        <v/>
      </c>
      <c r="AS683" t="e">
        <f t="shared" si="333"/>
        <v>#VALUE!</v>
      </c>
      <c r="AY683">
        <f t="shared" si="338"/>
        <v>676</v>
      </c>
      <c r="AZ683">
        <f t="shared" si="339"/>
        <v>0</v>
      </c>
      <c r="BA683">
        <f t="shared" si="340"/>
        <v>676</v>
      </c>
      <c r="BB683" s="110">
        <f t="shared" si="346"/>
        <v>-399709953919.09882</v>
      </c>
      <c r="BC683">
        <f>$BB$8*'SIP CALCULATOR'!$E$48/100</f>
        <v>13148944.405985834</v>
      </c>
      <c r="BD683" s="110">
        <f t="shared" si="347"/>
        <v>-3331025857.1958733</v>
      </c>
      <c r="BF683" s="110">
        <f t="shared" si="342"/>
        <v>-394275016838.97046</v>
      </c>
      <c r="BG683" t="str">
        <f t="shared" si="343"/>
        <v>-</v>
      </c>
      <c r="BI683" t="str">
        <f t="shared" si="341"/>
        <v>-</v>
      </c>
      <c r="BL683">
        <f t="shared" si="353"/>
        <v>680</v>
      </c>
      <c r="BM683" s="110">
        <f t="shared" si="335"/>
        <v>906219682983.38318</v>
      </c>
      <c r="BO683">
        <f>('SIP CALCULATOR'!$D$32/12)/100</f>
        <v>5.0000000000000001E-3</v>
      </c>
      <c r="BP683">
        <f t="shared" si="336"/>
        <v>30811469221.435028</v>
      </c>
      <c r="BQ683" s="110">
        <f t="shared" si="337"/>
        <v>937031152204.81824</v>
      </c>
    </row>
    <row r="684" spans="12:69" x14ac:dyDescent="0.3">
      <c r="N684">
        <f t="shared" si="328"/>
        <v>683</v>
      </c>
      <c r="O684" s="48">
        <f t="shared" si="348"/>
        <v>1.1154523417622886E+33</v>
      </c>
      <c r="P684" s="3">
        <f t="shared" si="351"/>
        <v>5.2334763302736064E+31</v>
      </c>
      <c r="Q684">
        <f t="shared" si="329"/>
        <v>8.8969097614651309E+32</v>
      </c>
      <c r="AD684" s="50">
        <f>$M$2*(((1+'Main Backend Calculation'!$M$4)^('Main Backend Calculation'!AH684)-1)/'Main Backend Calculation'!$M$4)*(1+$M$4)</f>
        <v>1387747572050.5188</v>
      </c>
      <c r="AF684">
        <f t="shared" si="352"/>
        <v>3.5244038012158954E+33</v>
      </c>
      <c r="AH684">
        <f t="shared" si="330"/>
        <v>683</v>
      </c>
      <c r="AI684" s="60">
        <f t="shared" si="327"/>
        <v>3.5244038012158954E+33</v>
      </c>
      <c r="AM684" s="36" t="str">
        <f>IF('SIP CALCULATOR'!$E$6&gt;'Main Backend Calculation'!AM683,AM683+1,"")</f>
        <v/>
      </c>
      <c r="AN684" t="str">
        <f t="shared" si="334"/>
        <v/>
      </c>
      <c r="AO684" s="49" t="str">
        <f t="shared" si="331"/>
        <v/>
      </c>
      <c r="AP684" s="49" t="str">
        <f t="shared" si="332"/>
        <v/>
      </c>
      <c r="AQ684" s="66" t="str">
        <f>IF(AM684="","",('SIP CALCULATOR'!$E$7/12)*100)</f>
        <v/>
      </c>
      <c r="AR684" s="62" t="str">
        <f>IF(AM684="","",ROUND(IF(((AM684-1)/12)=0,'SIP CALCULATOR'!$E$4,IF(INT(((AM684-1)/12))-((AM684-1)/12)=0,AR683+('SIP CALCULATOR'!$E$5/100)*AR683,AR683)),2))</f>
        <v/>
      </c>
      <c r="AS684" t="e">
        <f t="shared" si="333"/>
        <v>#VALUE!</v>
      </c>
      <c r="AY684">
        <f t="shared" si="338"/>
        <v>677</v>
      </c>
      <c r="AZ684">
        <f t="shared" si="339"/>
        <v>0</v>
      </c>
      <c r="BA684">
        <f t="shared" si="340"/>
        <v>677</v>
      </c>
      <c r="BB684" s="110">
        <f t="shared" si="346"/>
        <v>-403054128720.70068</v>
      </c>
      <c r="BC684">
        <f>$BB$8*'SIP CALCULATOR'!$E$48/100</f>
        <v>13148944.405985834</v>
      </c>
      <c r="BD684" s="110">
        <f t="shared" si="347"/>
        <v>-3358893980.5425563</v>
      </c>
      <c r="BF684" s="110">
        <f t="shared" si="342"/>
        <v>-397633910819.513</v>
      </c>
      <c r="BG684" t="str">
        <f t="shared" si="343"/>
        <v>-</v>
      </c>
      <c r="BI684" t="str">
        <f t="shared" si="341"/>
        <v>-</v>
      </c>
      <c r="BL684">
        <f t="shared" si="353"/>
        <v>681</v>
      </c>
      <c r="BM684" s="110">
        <f t="shared" si="335"/>
        <v>937031152204.81824</v>
      </c>
      <c r="BO684">
        <f>('SIP CALCULATOR'!$D$32/12)/100</f>
        <v>5.0000000000000001E-3</v>
      </c>
      <c r="BP684">
        <f t="shared" si="336"/>
        <v>31905910732.574062</v>
      </c>
      <c r="BQ684" s="110">
        <f t="shared" si="337"/>
        <v>968937062937.39233</v>
      </c>
    </row>
    <row r="685" spans="12:69" x14ac:dyDescent="0.3">
      <c r="N685">
        <f t="shared" si="328"/>
        <v>684</v>
      </c>
      <c r="O685" s="48">
        <f t="shared" si="348"/>
        <v>1.1882737742005675E+33</v>
      </c>
      <c r="P685" s="3">
        <f t="shared" si="351"/>
        <v>5.2334763302736064E+31</v>
      </c>
      <c r="Q685">
        <f t="shared" si="329"/>
        <v>9.4202573944924915E+32</v>
      </c>
      <c r="AD685" s="50">
        <f>$M$2*(((1+'Main Backend Calculation'!$M$4)^('Main Backend Calculation'!AH685)-1)/'Main Backend Calculation'!$M$4)*(1+$M$4)</f>
        <v>1413235383480.6658</v>
      </c>
      <c r="AF685">
        <f t="shared" si="352"/>
        <v>3.5244038012158954E+33</v>
      </c>
      <c r="AH685">
        <f t="shared" si="330"/>
        <v>684</v>
      </c>
      <c r="AI685" s="60">
        <f t="shared" si="327"/>
        <v>3.5244038012158954E+33</v>
      </c>
      <c r="AM685" s="36" t="str">
        <f>IF('SIP CALCULATOR'!$E$6&gt;'Main Backend Calculation'!AM684,AM684+1,"")</f>
        <v/>
      </c>
      <c r="AN685" t="str">
        <f t="shared" si="334"/>
        <v/>
      </c>
      <c r="AO685" s="49" t="str">
        <f t="shared" si="331"/>
        <v/>
      </c>
      <c r="AP685" s="49" t="str">
        <f t="shared" si="332"/>
        <v/>
      </c>
      <c r="AQ685" s="66" t="str">
        <f>IF(AM685="","",('SIP CALCULATOR'!$E$7/12)*100)</f>
        <v/>
      </c>
      <c r="AR685" s="62" t="str">
        <f>IF(AM685="","",ROUND(IF(((AM685-1)/12)=0,'SIP CALCULATOR'!$E$4,IF(INT(((AM685-1)/12))-((AM685-1)/12)=0,AR684+('SIP CALCULATOR'!$E$5/100)*AR684,AR684)),2))</f>
        <v/>
      </c>
      <c r="AS685" t="e">
        <f t="shared" si="333"/>
        <v>#VALUE!</v>
      </c>
      <c r="AY685">
        <f t="shared" si="338"/>
        <v>678</v>
      </c>
      <c r="AZ685">
        <f t="shared" si="339"/>
        <v>0</v>
      </c>
      <c r="BA685">
        <f t="shared" si="340"/>
        <v>678</v>
      </c>
      <c r="BB685" s="110">
        <f t="shared" si="346"/>
        <v>-406426171645.64923</v>
      </c>
      <c r="BC685">
        <f>$BB$8*'SIP CALCULATOR'!$E$48/100</f>
        <v>13148944.405985834</v>
      </c>
      <c r="BD685" s="110">
        <f t="shared" si="347"/>
        <v>-3386994338.2504601</v>
      </c>
      <c r="BF685" s="110">
        <f t="shared" si="342"/>
        <v>-401020905157.76349</v>
      </c>
      <c r="BG685" t="str">
        <f t="shared" si="343"/>
        <v>-</v>
      </c>
      <c r="BI685" t="str">
        <f t="shared" si="341"/>
        <v>-</v>
      </c>
      <c r="BL685">
        <f t="shared" si="353"/>
        <v>682</v>
      </c>
      <c r="BM685" s="110">
        <f t="shared" si="335"/>
        <v>968937062937.39233</v>
      </c>
      <c r="BO685">
        <f>('SIP CALCULATOR'!$D$32/12)/100</f>
        <v>5.0000000000000001E-3</v>
      </c>
      <c r="BP685">
        <f t="shared" si="336"/>
        <v>33040753846.165085</v>
      </c>
      <c r="BQ685" s="110">
        <f t="shared" si="337"/>
        <v>1001977816783.5574</v>
      </c>
    </row>
    <row r="686" spans="12:69" x14ac:dyDescent="0.3">
      <c r="N686">
        <f t="shared" si="328"/>
        <v>685</v>
      </c>
      <c r="O686" s="48">
        <f t="shared" si="348"/>
        <v>1.3671021893923617E+33</v>
      </c>
      <c r="P686" s="3">
        <f>$P$685+($P$685*$M$5)</f>
        <v>1.5700428990820819E+32</v>
      </c>
      <c r="Q686">
        <f t="shared" si="329"/>
        <v>1.0990300293574573E+33</v>
      </c>
      <c r="AD686" s="50">
        <f>$M$2*(((1+'Main Backend Calculation'!$M$4)^('Main Backend Calculation'!AH686)-1)/'Main Backend Calculation'!$M$4)*(1+$M$4)</f>
        <v>1439191310257.5728</v>
      </c>
      <c r="AF686">
        <f>$AK$59*(((1+$M$4)^($AH$59)-1)/$AC$3)*(1+$AC$3)</f>
        <v>1.0873993489702551E+34</v>
      </c>
      <c r="AH686">
        <f t="shared" si="330"/>
        <v>685</v>
      </c>
      <c r="AI686" s="60">
        <f t="shared" si="327"/>
        <v>1.0873993489702551E+34</v>
      </c>
      <c r="AM686" s="36" t="str">
        <f>IF('SIP CALCULATOR'!$E$6&gt;'Main Backend Calculation'!AM685,AM685+1,"")</f>
        <v/>
      </c>
      <c r="AN686" t="str">
        <f t="shared" si="334"/>
        <v/>
      </c>
      <c r="AO686" s="49" t="str">
        <f t="shared" si="331"/>
        <v/>
      </c>
      <c r="AP686" s="49" t="str">
        <f t="shared" si="332"/>
        <v/>
      </c>
      <c r="AQ686" s="66" t="str">
        <f>IF(AM686="","",('SIP CALCULATOR'!$E$7/12)*100)</f>
        <v/>
      </c>
      <c r="AR686" s="62" t="str">
        <f>IF(AM686="","",ROUND(IF(((AM686-1)/12)=0,'SIP CALCULATOR'!$E$4,IF(INT(((AM686-1)/12))-((AM686-1)/12)=0,AR685+('SIP CALCULATOR'!$E$5/100)*AR685,AR685)),2))</f>
        <v/>
      </c>
      <c r="AS686" t="e">
        <f t="shared" si="333"/>
        <v>#VALUE!</v>
      </c>
      <c r="AY686">
        <f t="shared" si="338"/>
        <v>679</v>
      </c>
      <c r="AZ686">
        <f t="shared" si="339"/>
        <v>0</v>
      </c>
      <c r="BA686">
        <f t="shared" si="340"/>
        <v>679</v>
      </c>
      <c r="BB686" s="110">
        <f t="shared" si="346"/>
        <v>-409826314928.30573</v>
      </c>
      <c r="BC686">
        <f>$BB$8*'SIP CALCULATOR'!$E$48/100</f>
        <v>13148944.405985834</v>
      </c>
      <c r="BD686" s="110">
        <f t="shared" si="347"/>
        <v>-3415328865.6059313</v>
      </c>
      <c r="BF686" s="110">
        <f t="shared" si="342"/>
        <v>-404436234023.36945</v>
      </c>
      <c r="BG686" t="str">
        <f t="shared" si="343"/>
        <v>-</v>
      </c>
      <c r="BI686" t="str">
        <f t="shared" si="341"/>
        <v>-</v>
      </c>
      <c r="BL686">
        <f t="shared" si="353"/>
        <v>683</v>
      </c>
      <c r="BM686" s="110">
        <f t="shared" si="335"/>
        <v>1001977816783.5574</v>
      </c>
      <c r="BO686">
        <f>('SIP CALCULATOR'!$D$32/12)/100</f>
        <v>5.0000000000000001E-3</v>
      </c>
      <c r="BP686">
        <f t="shared" si="336"/>
        <v>34217542443.158482</v>
      </c>
      <c r="BQ686" s="110">
        <f t="shared" si="337"/>
        <v>1036195359226.7158</v>
      </c>
    </row>
    <row r="687" spans="12:69" x14ac:dyDescent="0.3">
      <c r="N687">
        <f t="shared" si="328"/>
        <v>686</v>
      </c>
      <c r="O687" s="48">
        <f t="shared" si="348"/>
        <v>1.5492150107724828E+33</v>
      </c>
      <c r="P687" s="3">
        <f t="shared" ref="P687:P697" si="354">$P$685+($P$685*$M$5)</f>
        <v>1.5700428990820819E+32</v>
      </c>
      <c r="Q687">
        <f t="shared" si="329"/>
        <v>1.2560343192656655E+33</v>
      </c>
      <c r="AD687" s="50">
        <f>$M$2*(((1+'Main Backend Calculation'!$M$4)^('Main Backend Calculation'!AH687)-1)/'Main Backend Calculation'!$M$4)*(1+$M$4)</f>
        <v>1465623949901.6064</v>
      </c>
      <c r="AF687">
        <f t="shared" ref="AF687:AF697" si="355">$AK$59*(((1+$M$4)^($AH$59)-1)/$AC$3)*(1+$AC$3)</f>
        <v>1.0873993489702551E+34</v>
      </c>
      <c r="AH687">
        <f t="shared" si="330"/>
        <v>686</v>
      </c>
      <c r="AI687" s="60">
        <f t="shared" si="327"/>
        <v>1.0873993489702551E+34</v>
      </c>
      <c r="AM687" s="36" t="str">
        <f>IF('SIP CALCULATOR'!$E$6&gt;'Main Backend Calculation'!AM686,AM686+1,"")</f>
        <v/>
      </c>
      <c r="AN687" t="str">
        <f t="shared" si="334"/>
        <v/>
      </c>
      <c r="AO687" s="49" t="str">
        <f t="shared" si="331"/>
        <v/>
      </c>
      <c r="AP687" s="49" t="str">
        <f t="shared" si="332"/>
        <v/>
      </c>
      <c r="AQ687" s="66" t="str">
        <f>IF(AM687="","",('SIP CALCULATOR'!$E$7/12)*100)</f>
        <v/>
      </c>
      <c r="AR687" s="62" t="str">
        <f>IF(AM687="","",ROUND(IF(((AM687-1)/12)=0,'SIP CALCULATOR'!$E$4,IF(INT(((AM687-1)/12))-((AM687-1)/12)=0,AR686+('SIP CALCULATOR'!$E$5/100)*AR686,AR686)),2))</f>
        <v/>
      </c>
      <c r="AS687" t="e">
        <f t="shared" si="333"/>
        <v>#VALUE!</v>
      </c>
      <c r="AY687">
        <f t="shared" si="338"/>
        <v>680</v>
      </c>
      <c r="AZ687">
        <f t="shared" si="339"/>
        <v>0</v>
      </c>
      <c r="BA687">
        <f t="shared" si="340"/>
        <v>680</v>
      </c>
      <c r="BB687" s="110">
        <f t="shared" si="346"/>
        <v>-413254792738.31769</v>
      </c>
      <c r="BC687">
        <f>$BB$8*'SIP CALCULATOR'!$E$48/100</f>
        <v>13148944.405985834</v>
      </c>
      <c r="BD687" s="110">
        <f t="shared" si="347"/>
        <v>-3443899514.0226979</v>
      </c>
      <c r="BF687" s="110">
        <f t="shared" si="342"/>
        <v>-407880133537.39215</v>
      </c>
      <c r="BG687" t="str">
        <f t="shared" si="343"/>
        <v>-</v>
      </c>
      <c r="BI687" t="str">
        <f t="shared" si="341"/>
        <v>-</v>
      </c>
      <c r="BL687">
        <f t="shared" si="353"/>
        <v>684</v>
      </c>
      <c r="BM687" s="110">
        <f t="shared" si="335"/>
        <v>1036195359226.7158</v>
      </c>
      <c r="BO687">
        <f>('SIP CALCULATOR'!$D$32/12)/100</f>
        <v>5.0000000000000001E-3</v>
      </c>
      <c r="BP687">
        <f t="shared" si="336"/>
        <v>35437881285.55368</v>
      </c>
      <c r="BQ687" s="110">
        <f t="shared" si="337"/>
        <v>1071633240512.2695</v>
      </c>
    </row>
    <row r="688" spans="12:69" x14ac:dyDescent="0.3">
      <c r="N688">
        <f t="shared" si="328"/>
        <v>687</v>
      </c>
      <c r="O688" s="48">
        <f t="shared" si="348"/>
        <v>1.7346725605441908E+33</v>
      </c>
      <c r="P688" s="3">
        <f t="shared" si="354"/>
        <v>1.5700428990820819E+32</v>
      </c>
      <c r="Q688">
        <f t="shared" si="329"/>
        <v>1.4130386091738736E+33</v>
      </c>
      <c r="AD688" s="50">
        <f>$M$2*(((1+'Main Backend Calculation'!$M$4)^('Main Backend Calculation'!AH688)-1)/'Main Backend Calculation'!$M$4)*(1+$M$4)</f>
        <v>1492542057837.2847</v>
      </c>
      <c r="AF688">
        <f t="shared" si="355"/>
        <v>1.0873993489702551E+34</v>
      </c>
      <c r="AH688">
        <f t="shared" si="330"/>
        <v>687</v>
      </c>
      <c r="AI688" s="60">
        <f t="shared" si="327"/>
        <v>1.0873993489702551E+34</v>
      </c>
      <c r="AM688" s="36" t="str">
        <f>IF('SIP CALCULATOR'!$E$6&gt;'Main Backend Calculation'!AM687,AM687+1,"")</f>
        <v/>
      </c>
      <c r="AN688" t="str">
        <f t="shared" si="334"/>
        <v/>
      </c>
      <c r="AO688" s="49" t="str">
        <f t="shared" si="331"/>
        <v/>
      </c>
      <c r="AP688" s="49" t="str">
        <f t="shared" si="332"/>
        <v/>
      </c>
      <c r="AQ688" s="66" t="str">
        <f>IF(AM688="","",('SIP CALCULATOR'!$E$7/12)*100)</f>
        <v/>
      </c>
      <c r="AR688" s="62" t="str">
        <f>IF(AM688="","",ROUND(IF(((AM688-1)/12)=0,'SIP CALCULATOR'!$E$4,IF(INT(((AM688-1)/12))-((AM688-1)/12)=0,AR687+('SIP CALCULATOR'!$E$5/100)*AR687,AR687)),2))</f>
        <v/>
      </c>
      <c r="AS688" t="e">
        <f t="shared" si="333"/>
        <v>#VALUE!</v>
      </c>
      <c r="AY688">
        <f t="shared" si="338"/>
        <v>681</v>
      </c>
      <c r="AZ688">
        <f t="shared" si="339"/>
        <v>0</v>
      </c>
      <c r="BA688">
        <f t="shared" si="340"/>
        <v>681</v>
      </c>
      <c r="BB688" s="110">
        <f t="shared" si="346"/>
        <v>-416711841196.7464</v>
      </c>
      <c r="BC688">
        <f>$BB$8*'SIP CALCULATOR'!$E$48/100</f>
        <v>13148944.405985834</v>
      </c>
      <c r="BD688" s="110">
        <f t="shared" si="347"/>
        <v>-3472708251.17627</v>
      </c>
      <c r="BF688" s="110">
        <f t="shared" si="342"/>
        <v>-411352841788.56842</v>
      </c>
      <c r="BG688" t="str">
        <f t="shared" si="343"/>
        <v>-</v>
      </c>
      <c r="BI688" t="str">
        <f t="shared" si="341"/>
        <v>-</v>
      </c>
      <c r="BL688">
        <f t="shared" si="353"/>
        <v>685</v>
      </c>
      <c r="BM688" s="110">
        <f t="shared" si="335"/>
        <v>1071633240512.2695</v>
      </c>
      <c r="BO688">
        <f>('SIP CALCULATOR'!$D$32/12)/100</f>
        <v>5.0000000000000001E-3</v>
      </c>
      <c r="BP688">
        <f t="shared" si="336"/>
        <v>36703438487.545235</v>
      </c>
      <c r="BQ688" s="110">
        <f t="shared" si="337"/>
        <v>1108336678999.8147</v>
      </c>
    </row>
    <row r="689" spans="14:69" x14ac:dyDescent="0.3">
      <c r="N689">
        <f t="shared" si="328"/>
        <v>688</v>
      </c>
      <c r="O689" s="48">
        <f t="shared" si="348"/>
        <v>1.9235362688030097E+33</v>
      </c>
      <c r="P689" s="3">
        <f t="shared" si="354"/>
        <v>1.5700428990820819E+32</v>
      </c>
      <c r="Q689">
        <f t="shared" si="329"/>
        <v>1.5700428990820816E+33</v>
      </c>
      <c r="AD689" s="50">
        <f>$M$2*(((1+'Main Backend Calculation'!$M$4)^('Main Backend Calculation'!AH689)-1)/'Main Backend Calculation'!$M$4)*(1+$M$4)</f>
        <v>1519954550293.3835</v>
      </c>
      <c r="AF689">
        <f t="shared" si="355"/>
        <v>1.0873993489702551E+34</v>
      </c>
      <c r="AH689">
        <f t="shared" si="330"/>
        <v>688</v>
      </c>
      <c r="AI689" s="60">
        <f t="shared" si="327"/>
        <v>1.0873993489702551E+34</v>
      </c>
      <c r="AM689" s="36" t="str">
        <f>IF('SIP CALCULATOR'!$E$6&gt;'Main Backend Calculation'!AM688,AM688+1,"")</f>
        <v/>
      </c>
      <c r="AN689" t="str">
        <f t="shared" si="334"/>
        <v/>
      </c>
      <c r="AO689" s="49" t="str">
        <f t="shared" si="331"/>
        <v/>
      </c>
      <c r="AP689" s="49" t="str">
        <f t="shared" si="332"/>
        <v/>
      </c>
      <c r="AQ689" s="66" t="str">
        <f>IF(AM689="","",('SIP CALCULATOR'!$E$7/12)*100)</f>
        <v/>
      </c>
      <c r="AR689" s="62" t="str">
        <f>IF(AM689="","",ROUND(IF(((AM689-1)/12)=0,'SIP CALCULATOR'!$E$4,IF(INT(((AM689-1)/12))-((AM689-1)/12)=0,AR688+('SIP CALCULATOR'!$E$5/100)*AR688,AR688)),2))</f>
        <v/>
      </c>
      <c r="AS689" t="e">
        <f t="shared" si="333"/>
        <v>#VALUE!</v>
      </c>
      <c r="AY689">
        <f t="shared" si="338"/>
        <v>682</v>
      </c>
      <c r="AZ689">
        <f t="shared" si="339"/>
        <v>0</v>
      </c>
      <c r="BA689">
        <f t="shared" si="340"/>
        <v>682</v>
      </c>
      <c r="BB689" s="110">
        <f t="shared" si="346"/>
        <v>-420197698392.32867</v>
      </c>
      <c r="BC689">
        <f>$BB$8*'SIP CALCULATOR'!$E$48/100</f>
        <v>13148944.405985834</v>
      </c>
      <c r="BD689" s="110">
        <f t="shared" si="347"/>
        <v>-3501757061.1394558</v>
      </c>
      <c r="BF689" s="110">
        <f t="shared" si="342"/>
        <v>-414854598849.70789</v>
      </c>
      <c r="BG689" t="str">
        <f t="shared" si="343"/>
        <v>-</v>
      </c>
      <c r="BI689" t="str">
        <f t="shared" si="341"/>
        <v>-</v>
      </c>
      <c r="BL689">
        <f t="shared" si="353"/>
        <v>686</v>
      </c>
      <c r="BM689" s="110">
        <f t="shared" si="335"/>
        <v>1108336678999.8147</v>
      </c>
      <c r="BO689">
        <f>('SIP CALCULATOR'!$D$32/12)/100</f>
        <v>5.0000000000000001E-3</v>
      </c>
      <c r="BP689">
        <f t="shared" si="336"/>
        <v>38015948089.693649</v>
      </c>
      <c r="BQ689" s="110">
        <f t="shared" si="337"/>
        <v>1146352627089.5083</v>
      </c>
    </row>
    <row r="690" spans="14:69" x14ac:dyDescent="0.3">
      <c r="N690">
        <f t="shared" si="328"/>
        <v>689</v>
      </c>
      <c r="O690" s="48">
        <f t="shared" si="348"/>
        <v>2.1158686938845463E+33</v>
      </c>
      <c r="P690" s="3">
        <f t="shared" si="354"/>
        <v>1.5700428990820819E+32</v>
      </c>
      <c r="Q690">
        <f t="shared" si="329"/>
        <v>1.7270471889902897E+33</v>
      </c>
      <c r="AD690" s="50">
        <f>$M$2*(((1+'Main Backend Calculation'!$M$4)^('Main Backend Calculation'!AH690)-1)/'Main Backend Calculation'!$M$4)*(1+$M$4)</f>
        <v>1547870507256.3032</v>
      </c>
      <c r="AF690">
        <f t="shared" si="355"/>
        <v>1.0873993489702551E+34</v>
      </c>
      <c r="AH690">
        <f t="shared" si="330"/>
        <v>689</v>
      </c>
      <c r="AI690" s="60">
        <f t="shared" si="327"/>
        <v>1.0873993489702551E+34</v>
      </c>
      <c r="AM690" s="36" t="str">
        <f>IF('SIP CALCULATOR'!$E$6&gt;'Main Backend Calculation'!AM689,AM689+1,"")</f>
        <v/>
      </c>
      <c r="AN690" t="str">
        <f t="shared" si="334"/>
        <v/>
      </c>
      <c r="AO690" s="49" t="str">
        <f t="shared" si="331"/>
        <v/>
      </c>
      <c r="AP690" s="49" t="str">
        <f t="shared" si="332"/>
        <v/>
      </c>
      <c r="AQ690" s="66" t="str">
        <f>IF(AM690="","",('SIP CALCULATOR'!$E$7/12)*100)</f>
        <v/>
      </c>
      <c r="AR690" s="62" t="str">
        <f>IF(AM690="","",ROUND(IF(((AM690-1)/12)=0,'SIP CALCULATOR'!$E$4,IF(INT(((AM690-1)/12))-((AM690-1)/12)=0,AR689+('SIP CALCULATOR'!$E$5/100)*AR689,AR689)),2))</f>
        <v/>
      </c>
      <c r="AS690" t="e">
        <f t="shared" si="333"/>
        <v>#VALUE!</v>
      </c>
      <c r="AY690">
        <f t="shared" si="338"/>
        <v>683</v>
      </c>
      <c r="AZ690">
        <f t="shared" si="339"/>
        <v>0</v>
      </c>
      <c r="BA690">
        <f t="shared" si="340"/>
        <v>683</v>
      </c>
      <c r="BB690" s="110">
        <f t="shared" si="346"/>
        <v>-423712604397.87415</v>
      </c>
      <c r="BC690">
        <f>$BB$8*'SIP CALCULATOR'!$E$48/100</f>
        <v>13148944.405985834</v>
      </c>
      <c r="BD690" s="110">
        <f t="shared" si="347"/>
        <v>-3531047944.5190015</v>
      </c>
      <c r="BF690" s="110">
        <f t="shared" si="342"/>
        <v>-418385646794.22687</v>
      </c>
      <c r="BG690" t="str">
        <f t="shared" si="343"/>
        <v>-</v>
      </c>
      <c r="BI690" t="str">
        <f t="shared" si="341"/>
        <v>-</v>
      </c>
      <c r="BL690">
        <f t="shared" si="353"/>
        <v>687</v>
      </c>
      <c r="BM690" s="110">
        <f t="shared" si="335"/>
        <v>1146352627089.5083</v>
      </c>
      <c r="BO690">
        <f>('SIP CALCULATOR'!$D$32/12)/100</f>
        <v>5.0000000000000001E-3</v>
      </c>
      <c r="BP690">
        <f t="shared" si="336"/>
        <v>39377212740.524612</v>
      </c>
      <c r="BQ690" s="110">
        <f t="shared" si="337"/>
        <v>1185729839830.033</v>
      </c>
    </row>
    <row r="691" spans="14:69" x14ac:dyDescent="0.3">
      <c r="N691">
        <f t="shared" si="328"/>
        <v>690</v>
      </c>
      <c r="O691" s="48">
        <f t="shared" si="348"/>
        <v>2.3117335430860203E+33</v>
      </c>
      <c r="P691" s="3">
        <f t="shared" si="354"/>
        <v>1.5700428990820819E+32</v>
      </c>
      <c r="Q691">
        <f t="shared" si="329"/>
        <v>1.8840514788984977E+33</v>
      </c>
      <c r="AD691" s="50">
        <f>$M$2*(((1+'Main Backend Calculation'!$M$4)^('Main Backend Calculation'!AH691)-1)/'Main Backend Calculation'!$M$4)*(1+$M$4)</f>
        <v>1576299175477.687</v>
      </c>
      <c r="AF691">
        <f t="shared" si="355"/>
        <v>1.0873993489702551E+34</v>
      </c>
      <c r="AH691">
        <f t="shared" si="330"/>
        <v>690</v>
      </c>
      <c r="AI691" s="60">
        <f t="shared" si="327"/>
        <v>1.0873993489702551E+34</v>
      </c>
      <c r="AM691" s="36" t="str">
        <f>IF('SIP CALCULATOR'!$E$6&gt;'Main Backend Calculation'!AM690,AM690+1,"")</f>
        <v/>
      </c>
      <c r="AN691" t="str">
        <f t="shared" si="334"/>
        <v/>
      </c>
      <c r="AO691" s="49" t="str">
        <f t="shared" si="331"/>
        <v/>
      </c>
      <c r="AP691" s="49" t="str">
        <f t="shared" si="332"/>
        <v/>
      </c>
      <c r="AQ691" s="66" t="str">
        <f>IF(AM691="","",('SIP CALCULATOR'!$E$7/12)*100)</f>
        <v/>
      </c>
      <c r="AR691" s="62" t="str">
        <f>IF(AM691="","",ROUND(IF(((AM691-1)/12)=0,'SIP CALCULATOR'!$E$4,IF(INT(((AM691-1)/12))-((AM691-1)/12)=0,AR690+('SIP CALCULATOR'!$E$5/100)*AR690,AR690)),2))</f>
        <v/>
      </c>
      <c r="AS691" t="e">
        <f t="shared" si="333"/>
        <v>#VALUE!</v>
      </c>
      <c r="AY691">
        <f t="shared" si="338"/>
        <v>684</v>
      </c>
      <c r="AZ691">
        <f t="shared" si="339"/>
        <v>0</v>
      </c>
      <c r="BA691">
        <f t="shared" si="340"/>
        <v>684</v>
      </c>
      <c r="BB691" s="110">
        <f t="shared" si="346"/>
        <v>-427256801286.79913</v>
      </c>
      <c r="BC691">
        <f>$BB$8*'SIP CALCULATOR'!$E$48/100</f>
        <v>13148944.405985834</v>
      </c>
      <c r="BD691" s="110">
        <f t="shared" si="347"/>
        <v>-3560582918.5933766</v>
      </c>
      <c r="BF691" s="110">
        <f t="shared" si="342"/>
        <v>-421946229712.82025</v>
      </c>
      <c r="BG691" t="str">
        <f t="shared" si="343"/>
        <v>-</v>
      </c>
      <c r="BI691" t="str">
        <f t="shared" si="341"/>
        <v>-</v>
      </c>
      <c r="BL691">
        <f t="shared" si="353"/>
        <v>688</v>
      </c>
      <c r="BM691" s="110">
        <f t="shared" si="335"/>
        <v>1185729839830.033</v>
      </c>
      <c r="BO691">
        <f>('SIP CALCULATOR'!$D$32/12)/100</f>
        <v>5.0000000000000001E-3</v>
      </c>
      <c r="BP691">
        <f t="shared" si="336"/>
        <v>40789106490.153137</v>
      </c>
      <c r="BQ691" s="110">
        <f t="shared" si="337"/>
        <v>1226518946320.186</v>
      </c>
    </row>
    <row r="692" spans="14:69" x14ac:dyDescent="0.3">
      <c r="N692">
        <f t="shared" si="328"/>
        <v>691</v>
      </c>
      <c r="O692" s="48">
        <f t="shared" si="348"/>
        <v>2.5111956937683749E+33</v>
      </c>
      <c r="P692" s="3">
        <f t="shared" si="354"/>
        <v>1.5700428990820819E+32</v>
      </c>
      <c r="Q692">
        <f t="shared" si="329"/>
        <v>2.0410557688067058E+33</v>
      </c>
      <c r="AD692" s="50">
        <f>$M$2*(((1+'Main Backend Calculation'!$M$4)^('Main Backend Calculation'!AH692)-1)/'Main Backend Calculation'!$M$4)*(1+$M$4)</f>
        <v>1605249971537.2673</v>
      </c>
      <c r="AF692">
        <f t="shared" si="355"/>
        <v>1.0873993489702551E+34</v>
      </c>
      <c r="AH692">
        <f t="shared" si="330"/>
        <v>691</v>
      </c>
      <c r="AI692" s="60">
        <f t="shared" si="327"/>
        <v>1.0873993489702551E+34</v>
      </c>
      <c r="AM692" s="36" t="str">
        <f>IF('SIP CALCULATOR'!$E$6&gt;'Main Backend Calculation'!AM691,AM691+1,"")</f>
        <v/>
      </c>
      <c r="AN692" t="str">
        <f t="shared" si="334"/>
        <v/>
      </c>
      <c r="AO692" s="49" t="str">
        <f t="shared" si="331"/>
        <v/>
      </c>
      <c r="AP692" s="49" t="str">
        <f t="shared" si="332"/>
        <v/>
      </c>
      <c r="AQ692" s="66" t="str">
        <f>IF(AM692="","",('SIP CALCULATOR'!$E$7/12)*100)</f>
        <v/>
      </c>
      <c r="AR692" s="62" t="str">
        <f>IF(AM692="","",ROUND(IF(((AM692-1)/12)=0,'SIP CALCULATOR'!$E$4,IF(INT(((AM692-1)/12))-((AM692-1)/12)=0,AR691+('SIP CALCULATOR'!$E$5/100)*AR691,AR691)),2))</f>
        <v/>
      </c>
      <c r="AS692" t="e">
        <f t="shared" si="333"/>
        <v>#VALUE!</v>
      </c>
      <c r="AY692">
        <f t="shared" si="338"/>
        <v>685</v>
      </c>
      <c r="AZ692">
        <f t="shared" si="339"/>
        <v>0</v>
      </c>
      <c r="BA692">
        <f t="shared" si="340"/>
        <v>685</v>
      </c>
      <c r="BB692" s="110">
        <f t="shared" si="346"/>
        <v>-430830533149.79852</v>
      </c>
      <c r="BC692">
        <f>$BB$8*'SIP CALCULATOR'!$E$48/100</f>
        <v>13148944.405985834</v>
      </c>
      <c r="BD692" s="110">
        <f t="shared" si="347"/>
        <v>-3590364017.4517045</v>
      </c>
      <c r="BF692" s="110">
        <f t="shared" si="342"/>
        <v>-425536593730.27197</v>
      </c>
      <c r="BG692" t="str">
        <f t="shared" si="343"/>
        <v>-</v>
      </c>
      <c r="BI692" t="str">
        <f t="shared" si="341"/>
        <v>-</v>
      </c>
      <c r="BL692">
        <f t="shared" si="353"/>
        <v>689</v>
      </c>
      <c r="BM692" s="110">
        <f t="shared" si="335"/>
        <v>1226518946320.186</v>
      </c>
      <c r="BO692">
        <f>('SIP CALCULATOR'!$D$32/12)/100</f>
        <v>5.0000000000000001E-3</v>
      </c>
      <c r="BP692">
        <f t="shared" si="336"/>
        <v>42253577700.730408</v>
      </c>
      <c r="BQ692" s="110">
        <f t="shared" si="337"/>
        <v>1268772524020.9165</v>
      </c>
    </row>
    <row r="693" spans="14:69" x14ac:dyDescent="0.3">
      <c r="N693">
        <f t="shared" si="328"/>
        <v>692</v>
      </c>
      <c r="O693" s="48">
        <f t="shared" si="348"/>
        <v>2.7143212148459522E+33</v>
      </c>
      <c r="P693" s="3">
        <f t="shared" si="354"/>
        <v>1.5700428990820819E+32</v>
      </c>
      <c r="Q693">
        <f t="shared" si="329"/>
        <v>2.1980600587149138E+33</v>
      </c>
      <c r="AD693" s="50">
        <f>$M$2*(((1+'Main Backend Calculation'!$M$4)^('Main Backend Calculation'!AH693)-1)/'Main Backend Calculation'!$M$4)*(1+$M$4)</f>
        <v>1634732484961.9717</v>
      </c>
      <c r="AF693">
        <f t="shared" si="355"/>
        <v>1.0873993489702551E+34</v>
      </c>
      <c r="AH693">
        <f t="shared" si="330"/>
        <v>692</v>
      </c>
      <c r="AI693" s="60">
        <f t="shared" si="327"/>
        <v>1.0873993489702551E+34</v>
      </c>
      <c r="AM693" s="36" t="str">
        <f>IF('SIP CALCULATOR'!$E$6&gt;'Main Backend Calculation'!AM692,AM692+1,"")</f>
        <v/>
      </c>
      <c r="AN693" t="str">
        <f t="shared" si="334"/>
        <v/>
      </c>
      <c r="AO693" s="49" t="str">
        <f t="shared" si="331"/>
        <v/>
      </c>
      <c r="AP693" s="49" t="str">
        <f t="shared" si="332"/>
        <v/>
      </c>
      <c r="AQ693" s="66" t="str">
        <f>IF(AM693="","",('SIP CALCULATOR'!$E$7/12)*100)</f>
        <v/>
      </c>
      <c r="AR693" s="62" t="str">
        <f>IF(AM693="","",ROUND(IF(((AM693-1)/12)=0,'SIP CALCULATOR'!$E$4,IF(INT(((AM693-1)/12))-((AM693-1)/12)=0,AR692+('SIP CALCULATOR'!$E$5/100)*AR692,AR692)),2))</f>
        <v/>
      </c>
      <c r="AS693" t="e">
        <f t="shared" si="333"/>
        <v>#VALUE!</v>
      </c>
      <c r="AY693">
        <f t="shared" si="338"/>
        <v>686</v>
      </c>
      <c r="AZ693">
        <f t="shared" si="339"/>
        <v>0</v>
      </c>
      <c r="BA693">
        <f t="shared" si="340"/>
        <v>686</v>
      </c>
      <c r="BB693" s="110">
        <f t="shared" si="346"/>
        <v>-434434046111.65625</v>
      </c>
      <c r="BC693">
        <f>$BB$8*'SIP CALCULATOR'!$E$48/100</f>
        <v>13148944.405985834</v>
      </c>
      <c r="BD693" s="110">
        <f t="shared" si="347"/>
        <v>-3620393292.1338525</v>
      </c>
      <c r="BF693" s="110">
        <f t="shared" si="342"/>
        <v>-429156987022.40582</v>
      </c>
      <c r="BG693" t="str">
        <f t="shared" si="343"/>
        <v>-</v>
      </c>
      <c r="BI693" t="str">
        <f t="shared" si="341"/>
        <v>-</v>
      </c>
      <c r="BL693">
        <f t="shared" si="353"/>
        <v>690</v>
      </c>
      <c r="BM693" s="110">
        <f t="shared" si="335"/>
        <v>1268772524020.9165</v>
      </c>
      <c r="BO693">
        <f>('SIP CALCULATOR'!$D$32/12)/100</f>
        <v>5.0000000000000001E-3</v>
      </c>
      <c r="BP693">
        <f t="shared" si="336"/>
        <v>43772652078.721619</v>
      </c>
      <c r="BQ693" s="110">
        <f t="shared" si="337"/>
        <v>1312545176099.6382</v>
      </c>
    </row>
    <row r="694" spans="14:69" x14ac:dyDescent="0.3">
      <c r="N694">
        <f t="shared" si="328"/>
        <v>693</v>
      </c>
      <c r="O694" s="48">
        <f t="shared" si="348"/>
        <v>2.9211773886708498E+33</v>
      </c>
      <c r="P694" s="3">
        <f t="shared" si="354"/>
        <v>1.5700428990820819E+32</v>
      </c>
      <c r="Q694">
        <f t="shared" si="329"/>
        <v>2.3550643486231219E+33</v>
      </c>
      <c r="AD694" s="50">
        <f>$M$2*(((1+'Main Backend Calculation'!$M$4)^('Main Backend Calculation'!AH694)-1)/'Main Backend Calculation'!$M$4)*(1+$M$4)</f>
        <v>1664756481402.3123</v>
      </c>
      <c r="AF694">
        <f t="shared" si="355"/>
        <v>1.0873993489702551E+34</v>
      </c>
      <c r="AH694">
        <f t="shared" si="330"/>
        <v>693</v>
      </c>
      <c r="AI694" s="60">
        <f t="shared" si="327"/>
        <v>1.0873993489702551E+34</v>
      </c>
      <c r="AM694" s="36" t="str">
        <f>IF('SIP CALCULATOR'!$E$6&gt;'Main Backend Calculation'!AM693,AM693+1,"")</f>
        <v/>
      </c>
      <c r="AN694" t="str">
        <f t="shared" si="334"/>
        <v/>
      </c>
      <c r="AO694" s="49" t="str">
        <f t="shared" si="331"/>
        <v/>
      </c>
      <c r="AP694" s="49" t="str">
        <f t="shared" si="332"/>
        <v/>
      </c>
      <c r="AQ694" s="66" t="str">
        <f>IF(AM694="","",('SIP CALCULATOR'!$E$7/12)*100)</f>
        <v/>
      </c>
      <c r="AR694" s="62" t="str">
        <f>IF(AM694="","",ROUND(IF(((AM694-1)/12)=0,'SIP CALCULATOR'!$E$4,IF(INT(((AM694-1)/12))-((AM694-1)/12)=0,AR693+('SIP CALCULATOR'!$E$5/100)*AR693,AR693)),2))</f>
        <v/>
      </c>
      <c r="AS694" t="e">
        <f t="shared" si="333"/>
        <v>#VALUE!</v>
      </c>
      <c r="AY694">
        <f t="shared" si="338"/>
        <v>687</v>
      </c>
      <c r="AZ694">
        <f t="shared" si="339"/>
        <v>0</v>
      </c>
      <c r="BA694">
        <f t="shared" si="340"/>
        <v>687</v>
      </c>
      <c r="BB694" s="110">
        <f t="shared" si="346"/>
        <v>-438067588348.19611</v>
      </c>
      <c r="BC694">
        <f>$BB$8*'SIP CALCULATOR'!$E$48/100</f>
        <v>13148944.405985834</v>
      </c>
      <c r="BD694" s="110">
        <f t="shared" si="347"/>
        <v>-3650672810.7716846</v>
      </c>
      <c r="BF694" s="110">
        <f t="shared" si="342"/>
        <v>-432807659833.17749</v>
      </c>
      <c r="BG694" t="str">
        <f t="shared" si="343"/>
        <v>-</v>
      </c>
      <c r="BI694" t="str">
        <f t="shared" si="341"/>
        <v>-</v>
      </c>
      <c r="BL694">
        <f t="shared" si="353"/>
        <v>691</v>
      </c>
      <c r="BM694" s="110">
        <f t="shared" si="335"/>
        <v>1312545176099.6382</v>
      </c>
      <c r="BO694">
        <f>('SIP CALCULATOR'!$D$32/12)/100</f>
        <v>5.0000000000000001E-3</v>
      </c>
      <c r="BP694">
        <f t="shared" si="336"/>
        <v>45348435834.2425</v>
      </c>
      <c r="BQ694" s="110">
        <f t="shared" si="337"/>
        <v>1357893611933.8806</v>
      </c>
    </row>
    <row r="695" spans="14:69" x14ac:dyDescent="0.3">
      <c r="N695">
        <f t="shared" si="328"/>
        <v>694</v>
      </c>
      <c r="O695" s="48">
        <f t="shared" si="348"/>
        <v>3.1318327333192177E+33</v>
      </c>
      <c r="P695" s="3">
        <f t="shared" si="354"/>
        <v>1.5700428990820819E+32</v>
      </c>
      <c r="Q695">
        <f t="shared" si="329"/>
        <v>2.5120686385313299E+33</v>
      </c>
      <c r="AD695" s="50">
        <f>$M$2*(((1+'Main Backend Calculation'!$M$4)^('Main Backend Calculation'!AH695)-1)/'Main Backend Calculation'!$M$4)*(1+$M$4)</f>
        <v>1695331905867.1152</v>
      </c>
      <c r="AF695">
        <f t="shared" si="355"/>
        <v>1.0873993489702551E+34</v>
      </c>
      <c r="AH695">
        <f t="shared" si="330"/>
        <v>694</v>
      </c>
      <c r="AI695" s="60">
        <f t="shared" si="327"/>
        <v>1.0873993489702551E+34</v>
      </c>
      <c r="AM695" s="36" t="str">
        <f>IF('SIP CALCULATOR'!$E$6&gt;'Main Backend Calculation'!AM694,AM694+1,"")</f>
        <v/>
      </c>
      <c r="AN695" t="str">
        <f t="shared" si="334"/>
        <v/>
      </c>
      <c r="AO695" s="49" t="str">
        <f t="shared" si="331"/>
        <v/>
      </c>
      <c r="AP695" s="49" t="str">
        <f t="shared" si="332"/>
        <v/>
      </c>
      <c r="AQ695" s="66" t="str">
        <f>IF(AM695="","",('SIP CALCULATOR'!$E$7/12)*100)</f>
        <v/>
      </c>
      <c r="AR695" s="62" t="str">
        <f>IF(AM695="","",ROUND(IF(((AM695-1)/12)=0,'SIP CALCULATOR'!$E$4,IF(INT(((AM695-1)/12))-((AM695-1)/12)=0,AR694+('SIP CALCULATOR'!$E$5/100)*AR694,AR694)),2))</f>
        <v/>
      </c>
      <c r="AS695" t="e">
        <f t="shared" si="333"/>
        <v>#VALUE!</v>
      </c>
      <c r="AY695">
        <f t="shared" si="338"/>
        <v>688</v>
      </c>
      <c r="AZ695">
        <f t="shared" si="339"/>
        <v>0</v>
      </c>
      <c r="BA695">
        <f t="shared" si="340"/>
        <v>688</v>
      </c>
      <c r="BB695" s="110">
        <f t="shared" si="346"/>
        <v>-441731410103.37378</v>
      </c>
      <c r="BC695">
        <f>$BB$8*'SIP CALCULATOR'!$E$48/100</f>
        <v>13148944.405985834</v>
      </c>
      <c r="BD695" s="110">
        <f t="shared" si="347"/>
        <v>-3681204658.7314982</v>
      </c>
      <c r="BF695" s="110">
        <f t="shared" si="342"/>
        <v>-436488864491.909</v>
      </c>
      <c r="BG695" t="str">
        <f t="shared" si="343"/>
        <v>-</v>
      </c>
      <c r="BI695" t="str">
        <f t="shared" si="341"/>
        <v>-</v>
      </c>
      <c r="BL695">
        <f t="shared" si="353"/>
        <v>692</v>
      </c>
      <c r="BM695" s="110">
        <f t="shared" si="335"/>
        <v>1357893611933.8806</v>
      </c>
      <c r="BO695">
        <f>('SIP CALCULATOR'!$D$32/12)/100</f>
        <v>5.0000000000000001E-3</v>
      </c>
      <c r="BP695">
        <f t="shared" si="336"/>
        <v>46983118972.912262</v>
      </c>
      <c r="BQ695" s="110">
        <f t="shared" si="337"/>
        <v>1404876730906.793</v>
      </c>
    </row>
    <row r="696" spans="14:69" x14ac:dyDescent="0.3">
      <c r="N696">
        <f t="shared" si="328"/>
        <v>695</v>
      </c>
      <c r="O696" s="48">
        <f t="shared" si="348"/>
        <v>3.3463570252868646E+33</v>
      </c>
      <c r="P696" s="3">
        <f t="shared" si="354"/>
        <v>1.5700428990820819E+32</v>
      </c>
      <c r="Q696">
        <f t="shared" si="329"/>
        <v>2.669072928439538E+33</v>
      </c>
      <c r="AD696" s="50">
        <f>$M$2*(((1+'Main Backend Calculation'!$M$4)^('Main Backend Calculation'!AH696)-1)/'Main Backend Calculation'!$M$4)*(1+$M$4)</f>
        <v>1726468886017.6587</v>
      </c>
      <c r="AF696">
        <f t="shared" si="355"/>
        <v>1.0873993489702551E+34</v>
      </c>
      <c r="AH696">
        <f t="shared" si="330"/>
        <v>695</v>
      </c>
      <c r="AI696" s="60">
        <f t="shared" si="327"/>
        <v>1.0873993489702551E+34</v>
      </c>
      <c r="AM696" s="36" t="str">
        <f>IF('SIP CALCULATOR'!$E$6&gt;'Main Backend Calculation'!AM695,AM695+1,"")</f>
        <v/>
      </c>
      <c r="AN696" t="str">
        <f t="shared" si="334"/>
        <v/>
      </c>
      <c r="AO696" s="49" t="str">
        <f t="shared" si="331"/>
        <v/>
      </c>
      <c r="AP696" s="49" t="str">
        <f t="shared" si="332"/>
        <v/>
      </c>
      <c r="AQ696" s="66" t="str">
        <f>IF(AM696="","",('SIP CALCULATOR'!$E$7/12)*100)</f>
        <v/>
      </c>
      <c r="AR696" s="62" t="str">
        <f>IF(AM696="","",ROUND(IF(((AM696-1)/12)=0,'SIP CALCULATOR'!$E$4,IF(INT(((AM696-1)/12))-((AM696-1)/12)=0,AR695+('SIP CALCULATOR'!$E$5/100)*AR695,AR695)),2))</f>
        <v/>
      </c>
      <c r="AS696" t="e">
        <f t="shared" si="333"/>
        <v>#VALUE!</v>
      </c>
      <c r="AY696">
        <f t="shared" si="338"/>
        <v>689</v>
      </c>
      <c r="AZ696">
        <f t="shared" si="339"/>
        <v>0</v>
      </c>
      <c r="BA696">
        <f t="shared" si="340"/>
        <v>689</v>
      </c>
      <c r="BB696" s="110">
        <f t="shared" si="346"/>
        <v>-445425763706.51129</v>
      </c>
      <c r="BC696">
        <f>$BB$8*'SIP CALCULATOR'!$E$48/100</f>
        <v>13148944.405985834</v>
      </c>
      <c r="BD696" s="110">
        <f t="shared" si="347"/>
        <v>-3711990938.7576442</v>
      </c>
      <c r="BF696" s="110">
        <f t="shared" si="342"/>
        <v>-440200855430.66663</v>
      </c>
      <c r="BG696" t="str">
        <f t="shared" si="343"/>
        <v>-</v>
      </c>
      <c r="BI696" t="str">
        <f t="shared" si="341"/>
        <v>-</v>
      </c>
      <c r="BL696">
        <f t="shared" si="353"/>
        <v>693</v>
      </c>
      <c r="BM696" s="110">
        <f t="shared" si="335"/>
        <v>1404876730906.793</v>
      </c>
      <c r="BO696">
        <f>('SIP CALCULATOR'!$D$32/12)/100</f>
        <v>5.0000000000000001E-3</v>
      </c>
      <c r="BP696">
        <f t="shared" si="336"/>
        <v>48678978725.92038</v>
      </c>
      <c r="BQ696" s="110">
        <f t="shared" si="337"/>
        <v>1453555709632.7134</v>
      </c>
    </row>
    <row r="697" spans="14:69" x14ac:dyDescent="0.3">
      <c r="N697">
        <f t="shared" si="328"/>
        <v>696</v>
      </c>
      <c r="O697" s="48">
        <f t="shared" si="348"/>
        <v>3.5648213226017007E+33</v>
      </c>
      <c r="P697" s="3">
        <f t="shared" si="354"/>
        <v>1.5700428990820819E+32</v>
      </c>
      <c r="Q697">
        <f t="shared" si="329"/>
        <v>2.826077218347746E+33</v>
      </c>
      <c r="AD697" s="50">
        <f>$M$2*(((1+'Main Backend Calculation'!$M$4)^('Main Backend Calculation'!AH697)-1)/'Main Backend Calculation'!$M$4)*(1+$M$4)</f>
        <v>1758177735522.313</v>
      </c>
      <c r="AF697">
        <f t="shared" si="355"/>
        <v>1.0873993489702551E+34</v>
      </c>
      <c r="AH697">
        <f t="shared" si="330"/>
        <v>696</v>
      </c>
      <c r="AI697" s="60">
        <f t="shared" si="327"/>
        <v>1.0873993489702551E+34</v>
      </c>
      <c r="AM697" s="36" t="str">
        <f>IF('SIP CALCULATOR'!$E$6&gt;'Main Backend Calculation'!AM696,AM696+1,"")</f>
        <v/>
      </c>
      <c r="AN697" t="str">
        <f t="shared" si="334"/>
        <v/>
      </c>
      <c r="AO697" s="49" t="str">
        <f t="shared" si="331"/>
        <v/>
      </c>
      <c r="AP697" s="49" t="str">
        <f t="shared" si="332"/>
        <v/>
      </c>
      <c r="AQ697" s="66" t="str">
        <f>IF(AM697="","",('SIP CALCULATOR'!$E$7/12)*100)</f>
        <v/>
      </c>
      <c r="AR697" s="62" t="str">
        <f>IF(AM697="","",ROUND(IF(((AM697-1)/12)=0,'SIP CALCULATOR'!$E$4,IF(INT(((AM697-1)/12))-((AM697-1)/12)=0,AR696+('SIP CALCULATOR'!$E$5/100)*AR696,AR696)),2))</f>
        <v/>
      </c>
      <c r="AS697" t="e">
        <f t="shared" si="333"/>
        <v>#VALUE!</v>
      </c>
      <c r="AY697">
        <f t="shared" si="338"/>
        <v>690</v>
      </c>
      <c r="AZ697">
        <f t="shared" si="339"/>
        <v>0</v>
      </c>
      <c r="BA697">
        <f t="shared" si="340"/>
        <v>690</v>
      </c>
      <c r="BB697" s="110">
        <f t="shared" si="346"/>
        <v>-449150903589.67493</v>
      </c>
      <c r="BC697">
        <f>$BB$8*'SIP CALCULATOR'!$E$48/100</f>
        <v>13148944.405985834</v>
      </c>
      <c r="BD697" s="110">
        <f t="shared" si="347"/>
        <v>-3743033771.1173415</v>
      </c>
      <c r="BF697" s="110">
        <f t="shared" si="342"/>
        <v>-443943889201.784</v>
      </c>
      <c r="BG697" t="str">
        <f t="shared" si="343"/>
        <v>-</v>
      </c>
      <c r="BI697" t="str">
        <f t="shared" si="341"/>
        <v>-</v>
      </c>
      <c r="BL697">
        <f t="shared" si="353"/>
        <v>694</v>
      </c>
      <c r="BM697" s="110">
        <f t="shared" si="335"/>
        <v>1453555709632.7134</v>
      </c>
      <c r="BO697">
        <f>('SIP CALCULATOR'!$D$32/12)/100</f>
        <v>5.0000000000000001E-3</v>
      </c>
      <c r="BP697">
        <f t="shared" si="336"/>
        <v>50438383124.255157</v>
      </c>
      <c r="BQ697" s="110">
        <f t="shared" si="337"/>
        <v>1503994092756.9685</v>
      </c>
    </row>
    <row r="698" spans="14:69" x14ac:dyDescent="0.3">
      <c r="N698">
        <f t="shared" si="328"/>
        <v>697</v>
      </c>
      <c r="O698" s="48">
        <f t="shared" si="348"/>
        <v>4.1013065681770835E+33</v>
      </c>
      <c r="P698" s="3">
        <f>$P$697+($P$697*$M$5)</f>
        <v>4.7101286972462458E+32</v>
      </c>
      <c r="Q698">
        <f t="shared" si="329"/>
        <v>3.2970900880723707E+33</v>
      </c>
      <c r="AD698" s="50">
        <f>$M$2*(((1+'Main Backend Calculation'!$M$4)^('Main Backend Calculation'!AH698)-1)/'Main Backend Calculation'!$M$4)*(1+$M$4)</f>
        <v>1790468957472.7888</v>
      </c>
      <c r="AF698">
        <f>$AK$60*(((1+$M$4)^($AH$60)-1)/$AC$3)*(1+$AC$3)</f>
        <v>3.3540899438220614E+34</v>
      </c>
      <c r="AH698">
        <f t="shared" si="330"/>
        <v>697</v>
      </c>
      <c r="AI698" s="60">
        <f t="shared" si="327"/>
        <v>3.3540899438220614E+34</v>
      </c>
      <c r="AM698" s="36" t="str">
        <f>IF('SIP CALCULATOR'!$E$6&gt;'Main Backend Calculation'!AM697,AM697+1,"")</f>
        <v/>
      </c>
      <c r="AN698" t="str">
        <f t="shared" si="334"/>
        <v/>
      </c>
      <c r="AO698" s="49" t="str">
        <f t="shared" si="331"/>
        <v/>
      </c>
      <c r="AP698" s="49" t="str">
        <f t="shared" si="332"/>
        <v/>
      </c>
      <c r="AQ698" s="66" t="str">
        <f>IF(AM698="","",('SIP CALCULATOR'!$E$7/12)*100)</f>
        <v/>
      </c>
      <c r="AR698" s="62" t="str">
        <f>IF(AM698="","",ROUND(IF(((AM698-1)/12)=0,'SIP CALCULATOR'!$E$4,IF(INT(((AM698-1)/12))-((AM698-1)/12)=0,AR697+('SIP CALCULATOR'!$E$5/100)*AR697,AR697)),2))</f>
        <v/>
      </c>
      <c r="AS698" t="e">
        <f t="shared" si="333"/>
        <v>#VALUE!</v>
      </c>
      <c r="AY698">
        <f t="shared" si="338"/>
        <v>691</v>
      </c>
      <c r="AZ698">
        <f t="shared" si="339"/>
        <v>0</v>
      </c>
      <c r="BA698">
        <f t="shared" si="340"/>
        <v>691</v>
      </c>
      <c r="BB698" s="110">
        <f t="shared" si="346"/>
        <v>-452907086305.1983</v>
      </c>
      <c r="BC698">
        <f>$BB$8*'SIP CALCULATOR'!$E$48/100</f>
        <v>13148944.405985834</v>
      </c>
      <c r="BD698" s="110">
        <f t="shared" si="347"/>
        <v>-3774335293.7467027</v>
      </c>
      <c r="BF698" s="110">
        <f t="shared" si="342"/>
        <v>-447718224495.5307</v>
      </c>
      <c r="BG698" t="str">
        <f t="shared" si="343"/>
        <v>-</v>
      </c>
      <c r="BI698" t="str">
        <f t="shared" si="341"/>
        <v>-</v>
      </c>
      <c r="BL698">
        <f t="shared" si="353"/>
        <v>695</v>
      </c>
      <c r="BM698" s="110">
        <f t="shared" si="335"/>
        <v>1503994092756.9685</v>
      </c>
      <c r="BO698">
        <f>('SIP CALCULATOR'!$D$32/12)/100</f>
        <v>5.0000000000000001E-3</v>
      </c>
      <c r="BP698">
        <f t="shared" si="336"/>
        <v>52263794723.304657</v>
      </c>
      <c r="BQ698" s="110">
        <f t="shared" si="337"/>
        <v>1556257887480.2732</v>
      </c>
    </row>
    <row r="699" spans="14:69" x14ac:dyDescent="0.3">
      <c r="N699">
        <f t="shared" si="328"/>
        <v>698</v>
      </c>
      <c r="O699" s="48">
        <f t="shared" si="348"/>
        <v>4.6476450323174467E+33</v>
      </c>
      <c r="P699" s="3">
        <f t="shared" ref="P699:P709" si="356">$P$697+($P$697*$M$5)</f>
        <v>4.7101286972462458E+32</v>
      </c>
      <c r="Q699">
        <f t="shared" si="329"/>
        <v>3.7681029577969955E+33</v>
      </c>
      <c r="AD699" s="50">
        <f>$M$2*(((1+'Main Backend Calculation'!$M$4)^('Main Backend Calculation'!AH699)-1)/'Main Backend Calculation'!$M$4)*(1+$M$4)</f>
        <v>1823353247863.1382</v>
      </c>
      <c r="AF699">
        <f t="shared" ref="AF699:AF709" si="357">$AK$60*(((1+$M$4)^($AH$60)-1)/$AC$3)*(1+$AC$3)</f>
        <v>3.3540899438220614E+34</v>
      </c>
      <c r="AH699">
        <f t="shared" si="330"/>
        <v>698</v>
      </c>
      <c r="AI699" s="60">
        <f t="shared" si="327"/>
        <v>3.3540899438220614E+34</v>
      </c>
      <c r="AM699" s="36" t="str">
        <f>IF('SIP CALCULATOR'!$E$6&gt;'Main Backend Calculation'!AM698,AM698+1,"")</f>
        <v/>
      </c>
      <c r="AN699" t="str">
        <f t="shared" si="334"/>
        <v/>
      </c>
      <c r="AO699" s="49" t="str">
        <f t="shared" si="331"/>
        <v/>
      </c>
      <c r="AP699" s="49" t="str">
        <f t="shared" si="332"/>
        <v/>
      </c>
      <c r="AQ699" s="66" t="str">
        <f>IF(AM699="","",('SIP CALCULATOR'!$E$7/12)*100)</f>
        <v/>
      </c>
      <c r="AR699" s="62" t="str">
        <f>IF(AM699="","",ROUND(IF(((AM699-1)/12)=0,'SIP CALCULATOR'!$E$4,IF(INT(((AM699-1)/12))-((AM699-1)/12)=0,AR698+('SIP CALCULATOR'!$E$5/100)*AR698,AR698)),2))</f>
        <v/>
      </c>
      <c r="AS699" t="e">
        <f t="shared" si="333"/>
        <v>#VALUE!</v>
      </c>
      <c r="AY699">
        <f t="shared" si="338"/>
        <v>692</v>
      </c>
      <c r="AZ699">
        <f t="shared" si="339"/>
        <v>0</v>
      </c>
      <c r="BA699">
        <f t="shared" si="340"/>
        <v>692</v>
      </c>
      <c r="BB699" s="110">
        <f t="shared" si="346"/>
        <v>-456694570543.35101</v>
      </c>
      <c r="BC699">
        <f>$BB$8*'SIP CALCULATOR'!$E$48/100</f>
        <v>13148944.405985834</v>
      </c>
      <c r="BD699" s="110">
        <f t="shared" si="347"/>
        <v>-3805897662.3979754</v>
      </c>
      <c r="BF699" s="110">
        <f t="shared" si="342"/>
        <v>-451524122157.92865</v>
      </c>
      <c r="BG699" t="str">
        <f t="shared" si="343"/>
        <v>-</v>
      </c>
      <c r="BI699" t="str">
        <f t="shared" si="341"/>
        <v>-</v>
      </c>
      <c r="BL699">
        <f t="shared" si="353"/>
        <v>696</v>
      </c>
      <c r="BM699" s="110">
        <f t="shared" si="335"/>
        <v>1556257887480.2732</v>
      </c>
      <c r="BO699">
        <f>('SIP CALCULATOR'!$D$32/12)/100</f>
        <v>5.0000000000000001E-3</v>
      </c>
      <c r="BP699">
        <f t="shared" si="336"/>
        <v>54157774484.313507</v>
      </c>
      <c r="BQ699" s="110">
        <f t="shared" si="337"/>
        <v>1610415661964.5867</v>
      </c>
    </row>
    <row r="700" spans="14:69" x14ac:dyDescent="0.3">
      <c r="N700">
        <f t="shared" si="328"/>
        <v>699</v>
      </c>
      <c r="O700" s="48">
        <f t="shared" si="348"/>
        <v>5.2040176816325706E+33</v>
      </c>
      <c r="P700" s="3">
        <f t="shared" si="356"/>
        <v>4.7101286972462458E+32</v>
      </c>
      <c r="Q700">
        <f t="shared" si="329"/>
        <v>4.2391158275216202E+33</v>
      </c>
      <c r="AD700" s="50">
        <f>$M$2*(((1+'Main Backend Calculation'!$M$4)^('Main Backend Calculation'!AH700)-1)/'Main Backend Calculation'!$M$4)*(1+$M$4)</f>
        <v>1856841499132.6409</v>
      </c>
      <c r="AF700">
        <f t="shared" si="357"/>
        <v>3.3540899438220614E+34</v>
      </c>
      <c r="AH700">
        <f t="shared" si="330"/>
        <v>699</v>
      </c>
      <c r="AI700" s="60">
        <f t="shared" si="327"/>
        <v>3.3540899438220614E+34</v>
      </c>
      <c r="AM700" s="36" t="str">
        <f>IF('SIP CALCULATOR'!$E$6&gt;'Main Backend Calculation'!AM699,AM699+1,"")</f>
        <v/>
      </c>
      <c r="AN700" t="str">
        <f t="shared" si="334"/>
        <v/>
      </c>
      <c r="AO700" s="49" t="str">
        <f t="shared" si="331"/>
        <v/>
      </c>
      <c r="AP700" s="49" t="str">
        <f t="shared" si="332"/>
        <v/>
      </c>
      <c r="AQ700" s="66" t="str">
        <f>IF(AM700="","",('SIP CALCULATOR'!$E$7/12)*100)</f>
        <v/>
      </c>
      <c r="AR700" s="62" t="str">
        <f>IF(AM700="","",ROUND(IF(((AM700-1)/12)=0,'SIP CALCULATOR'!$E$4,IF(INT(((AM700-1)/12))-((AM700-1)/12)=0,AR699+('SIP CALCULATOR'!$E$5/100)*AR699,AR699)),2))</f>
        <v/>
      </c>
      <c r="AS700" t="e">
        <f t="shared" si="333"/>
        <v>#VALUE!</v>
      </c>
      <c r="AY700">
        <f t="shared" si="338"/>
        <v>693</v>
      </c>
      <c r="AZ700">
        <f t="shared" si="339"/>
        <v>0</v>
      </c>
      <c r="BA700">
        <f t="shared" si="340"/>
        <v>693</v>
      </c>
      <c r="BB700" s="110">
        <f t="shared" si="346"/>
        <v>-460513617150.15497</v>
      </c>
      <c r="BC700">
        <f>$BB$8*'SIP CALCULATOR'!$E$48/100</f>
        <v>13148944.405985834</v>
      </c>
      <c r="BD700" s="110">
        <f t="shared" si="347"/>
        <v>-3837723050.7880082</v>
      </c>
      <c r="BF700" s="110">
        <f t="shared" si="342"/>
        <v>-455361845208.71667</v>
      </c>
      <c r="BG700" t="str">
        <f t="shared" si="343"/>
        <v>-</v>
      </c>
      <c r="BI700" t="str">
        <f t="shared" si="341"/>
        <v>-</v>
      </c>
      <c r="BL700">
        <f t="shared" si="353"/>
        <v>697</v>
      </c>
      <c r="BM700" s="110">
        <f t="shared" si="335"/>
        <v>1610415661964.5867</v>
      </c>
      <c r="BO700">
        <f>('SIP CALCULATOR'!$D$32/12)/100</f>
        <v>5.0000000000000001E-3</v>
      </c>
      <c r="BP700">
        <f t="shared" si="336"/>
        <v>56122985819.465843</v>
      </c>
      <c r="BQ700" s="110">
        <f t="shared" si="337"/>
        <v>1666538647784.0525</v>
      </c>
    </row>
    <row r="701" spans="14:69" x14ac:dyDescent="0.3">
      <c r="N701">
        <f t="shared" si="328"/>
        <v>700</v>
      </c>
      <c r="O701" s="48">
        <f t="shared" si="348"/>
        <v>5.7706088064090286E+33</v>
      </c>
      <c r="P701" s="3">
        <f t="shared" si="356"/>
        <v>4.7101286972462458E+32</v>
      </c>
      <c r="Q701">
        <f t="shared" si="329"/>
        <v>4.7101286972462449E+33</v>
      </c>
      <c r="AD701" s="50">
        <f>$M$2*(((1+'Main Backend Calculation'!$M$4)^('Main Backend Calculation'!AH701)-1)/'Main Backend Calculation'!$M$4)*(1+$M$4)</f>
        <v>1890944803773.7671</v>
      </c>
      <c r="AF701">
        <f t="shared" si="357"/>
        <v>3.3540899438220614E+34</v>
      </c>
      <c r="AH701">
        <f t="shared" si="330"/>
        <v>700</v>
      </c>
      <c r="AI701" s="60">
        <f t="shared" si="327"/>
        <v>3.3540899438220614E+34</v>
      </c>
      <c r="AM701" s="36" t="str">
        <f>IF('SIP CALCULATOR'!$E$6&gt;'Main Backend Calculation'!AM700,AM700+1,"")</f>
        <v/>
      </c>
      <c r="AN701" t="str">
        <f t="shared" si="334"/>
        <v/>
      </c>
      <c r="AO701" s="49" t="str">
        <f t="shared" si="331"/>
        <v/>
      </c>
      <c r="AP701" s="49" t="str">
        <f t="shared" si="332"/>
        <v/>
      </c>
      <c r="AQ701" s="66" t="str">
        <f>IF(AM701="","",('SIP CALCULATOR'!$E$7/12)*100)</f>
        <v/>
      </c>
      <c r="AR701" s="62" t="str">
        <f>IF(AM701="","",ROUND(IF(((AM701-1)/12)=0,'SIP CALCULATOR'!$E$4,IF(INT(((AM701-1)/12))-((AM701-1)/12)=0,AR700+('SIP CALCULATOR'!$E$5/100)*AR700,AR700)),2))</f>
        <v/>
      </c>
      <c r="AS701" t="e">
        <f t="shared" si="333"/>
        <v>#VALUE!</v>
      </c>
      <c r="AY701">
        <f t="shared" si="338"/>
        <v>694</v>
      </c>
      <c r="AZ701">
        <f t="shared" si="339"/>
        <v>0</v>
      </c>
      <c r="BA701">
        <f t="shared" si="340"/>
        <v>694</v>
      </c>
      <c r="BB701" s="110">
        <f t="shared" si="346"/>
        <v>-464364489145.349</v>
      </c>
      <c r="BC701">
        <f>$BB$8*'SIP CALCULATOR'!$E$48/100</f>
        <v>13148944.405985834</v>
      </c>
      <c r="BD701" s="110">
        <f t="shared" si="347"/>
        <v>-3869813650.7479582</v>
      </c>
      <c r="BF701" s="110">
        <f t="shared" si="342"/>
        <v>-459231658859.46466</v>
      </c>
      <c r="BG701" t="str">
        <f t="shared" si="343"/>
        <v>-</v>
      </c>
      <c r="BI701" t="str">
        <f t="shared" si="341"/>
        <v>-</v>
      </c>
      <c r="BL701">
        <f t="shared" si="353"/>
        <v>698</v>
      </c>
      <c r="BM701" s="110">
        <f t="shared" si="335"/>
        <v>1666538647784.0525</v>
      </c>
      <c r="BO701">
        <f>('SIP CALCULATOR'!$D$32/12)/100</f>
        <v>5.0000000000000001E-3</v>
      </c>
      <c r="BP701">
        <f t="shared" si="336"/>
        <v>58162198807.663429</v>
      </c>
      <c r="BQ701" s="110">
        <f t="shared" si="337"/>
        <v>1724700846591.7158</v>
      </c>
    </row>
    <row r="702" spans="14:69" x14ac:dyDescent="0.3">
      <c r="N702">
        <f t="shared" si="328"/>
        <v>701</v>
      </c>
      <c r="O702" s="48">
        <f t="shared" si="348"/>
        <v>6.3476060816536372E+33</v>
      </c>
      <c r="P702" s="3">
        <f t="shared" si="356"/>
        <v>4.7101286972462458E+32</v>
      </c>
      <c r="Q702">
        <f t="shared" si="329"/>
        <v>5.1811415669708696E+33</v>
      </c>
      <c r="AD702" s="50">
        <f>$M$2*(((1+'Main Backend Calculation'!$M$4)^('Main Backend Calculation'!AH702)-1)/'Main Backend Calculation'!$M$4)*(1+$M$4)</f>
        <v>1925674458006.4021</v>
      </c>
      <c r="AF702">
        <f t="shared" si="357"/>
        <v>3.3540899438220614E+34</v>
      </c>
      <c r="AH702">
        <f t="shared" si="330"/>
        <v>701</v>
      </c>
      <c r="AI702" s="60">
        <f t="shared" si="327"/>
        <v>3.3540899438220614E+34</v>
      </c>
      <c r="AM702" s="36" t="str">
        <f>IF('SIP CALCULATOR'!$E$6&gt;'Main Backend Calculation'!AM701,AM701+1,"")</f>
        <v/>
      </c>
      <c r="AN702" t="str">
        <f t="shared" si="334"/>
        <v/>
      </c>
      <c r="AO702" s="49" t="str">
        <f t="shared" si="331"/>
        <v/>
      </c>
      <c r="AP702" s="49" t="str">
        <f t="shared" si="332"/>
        <v/>
      </c>
      <c r="AQ702" s="66" t="str">
        <f>IF(AM702="","",('SIP CALCULATOR'!$E$7/12)*100)</f>
        <v/>
      </c>
      <c r="AR702" s="62" t="str">
        <f>IF(AM702="","",ROUND(IF(((AM702-1)/12)=0,'SIP CALCULATOR'!$E$4,IF(INT(((AM702-1)/12))-((AM702-1)/12)=0,AR701+('SIP CALCULATOR'!$E$5/100)*AR701,AR701)),2))</f>
        <v/>
      </c>
      <c r="AS702" t="e">
        <f t="shared" si="333"/>
        <v>#VALUE!</v>
      </c>
      <c r="AY702">
        <f t="shared" si="338"/>
        <v>695</v>
      </c>
      <c r="AZ702">
        <f t="shared" si="339"/>
        <v>0</v>
      </c>
      <c r="BA702">
        <f t="shared" si="340"/>
        <v>695</v>
      </c>
      <c r="BB702" s="110">
        <f t="shared" si="346"/>
        <v>-468247451740.50299</v>
      </c>
      <c r="BC702">
        <f>$BB$8*'SIP CALCULATOR'!$E$48/100</f>
        <v>13148944.405985834</v>
      </c>
      <c r="BD702" s="110">
        <f t="shared" si="347"/>
        <v>-3902171672.3742418</v>
      </c>
      <c r="BF702" s="110">
        <f t="shared" si="342"/>
        <v>-463133830531.83893</v>
      </c>
      <c r="BG702" t="str">
        <f t="shared" si="343"/>
        <v>-</v>
      </c>
      <c r="BI702" t="str">
        <f t="shared" si="341"/>
        <v>-</v>
      </c>
      <c r="BL702">
        <f t="shared" si="353"/>
        <v>699</v>
      </c>
      <c r="BM702" s="110">
        <f t="shared" si="335"/>
        <v>1724700846591.7158</v>
      </c>
      <c r="BO702">
        <f>('SIP CALCULATOR'!$D$32/12)/100</f>
        <v>5.0000000000000001E-3</v>
      </c>
      <c r="BP702">
        <f t="shared" si="336"/>
        <v>60278294588.380478</v>
      </c>
      <c r="BQ702" s="110">
        <f t="shared" si="337"/>
        <v>1784979141180.0962</v>
      </c>
    </row>
    <row r="703" spans="14:69" x14ac:dyDescent="0.3">
      <c r="N703">
        <f t="shared" si="328"/>
        <v>702</v>
      </c>
      <c r="O703" s="48">
        <f t="shared" si="348"/>
        <v>6.935200629258059E+33</v>
      </c>
      <c r="P703" s="3">
        <f t="shared" si="356"/>
        <v>4.7101286972462458E+32</v>
      </c>
      <c r="Q703">
        <f t="shared" si="329"/>
        <v>5.6521544366954943E+33</v>
      </c>
      <c r="AD703" s="50">
        <f>$M$2*(((1+'Main Backend Calculation'!$M$4)^('Main Backend Calculation'!AH703)-1)/'Main Backend Calculation'!$M$4)*(1+$M$4)</f>
        <v>1961041965519.5574</v>
      </c>
      <c r="AF703">
        <f t="shared" si="357"/>
        <v>3.3540899438220614E+34</v>
      </c>
      <c r="AH703">
        <f t="shared" si="330"/>
        <v>702</v>
      </c>
      <c r="AI703" s="60">
        <f t="shared" si="327"/>
        <v>3.3540899438220614E+34</v>
      </c>
      <c r="AM703" s="36" t="str">
        <f>IF('SIP CALCULATOR'!$E$6&gt;'Main Backend Calculation'!AM702,AM702+1,"")</f>
        <v/>
      </c>
      <c r="AN703" t="str">
        <f t="shared" si="334"/>
        <v/>
      </c>
      <c r="AO703" s="49" t="str">
        <f t="shared" si="331"/>
        <v/>
      </c>
      <c r="AP703" s="49" t="str">
        <f t="shared" si="332"/>
        <v/>
      </c>
      <c r="AQ703" s="66" t="str">
        <f>IF(AM703="","",('SIP CALCULATOR'!$E$7/12)*100)</f>
        <v/>
      </c>
      <c r="AR703" s="62" t="str">
        <f>IF(AM703="","",ROUND(IF(((AM703-1)/12)=0,'SIP CALCULATOR'!$E$4,IF(INT(((AM703-1)/12))-((AM703-1)/12)=0,AR702+('SIP CALCULATOR'!$E$5/100)*AR702,AR702)),2))</f>
        <v/>
      </c>
      <c r="AS703" t="e">
        <f t="shared" si="333"/>
        <v>#VALUE!</v>
      </c>
      <c r="AY703">
        <f t="shared" si="338"/>
        <v>696</v>
      </c>
      <c r="AZ703">
        <f t="shared" si="339"/>
        <v>0</v>
      </c>
      <c r="BA703">
        <f t="shared" si="340"/>
        <v>696</v>
      </c>
      <c r="BB703" s="110">
        <f t="shared" si="346"/>
        <v>-472162772357.28326</v>
      </c>
      <c r="BC703">
        <f>$BB$8*'SIP CALCULATOR'!$E$48/100</f>
        <v>13148944.405985834</v>
      </c>
      <c r="BD703" s="110">
        <f t="shared" si="347"/>
        <v>-3934799344.1807442</v>
      </c>
      <c r="BF703" s="110">
        <f t="shared" si="342"/>
        <v>-467068629876.01965</v>
      </c>
      <c r="BG703" t="str">
        <f t="shared" si="343"/>
        <v>-</v>
      </c>
      <c r="BI703" t="str">
        <f t="shared" si="341"/>
        <v>-</v>
      </c>
      <c r="BL703">
        <f t="shared" si="353"/>
        <v>700</v>
      </c>
      <c r="BM703" s="110">
        <f t="shared" si="335"/>
        <v>1784979141180.0962</v>
      </c>
      <c r="BO703">
        <f>('SIP CALCULATOR'!$D$32/12)/100</f>
        <v>5.0000000000000001E-3</v>
      </c>
      <c r="BP703">
        <f t="shared" si="336"/>
        <v>62474269941.30336</v>
      </c>
      <c r="BQ703" s="110">
        <f t="shared" si="337"/>
        <v>1847453411121.3997</v>
      </c>
    </row>
    <row r="704" spans="14:69" x14ac:dyDescent="0.3">
      <c r="N704">
        <f t="shared" si="328"/>
        <v>703</v>
      </c>
      <c r="O704" s="48">
        <f t="shared" si="348"/>
        <v>7.5335870813051243E+33</v>
      </c>
      <c r="P704" s="3">
        <f t="shared" si="356"/>
        <v>4.7101286972462458E+32</v>
      </c>
      <c r="Q704">
        <f t="shared" si="329"/>
        <v>6.1231673064201191E+33</v>
      </c>
      <c r="AD704" s="50">
        <f>$M$2*(((1+'Main Backend Calculation'!$M$4)^('Main Backend Calculation'!AH704)-1)/'Main Backend Calculation'!$M$4)*(1+$M$4)</f>
        <v>1997059041281.792</v>
      </c>
      <c r="AF704">
        <f t="shared" si="357"/>
        <v>3.3540899438220614E+34</v>
      </c>
      <c r="AH704">
        <f t="shared" si="330"/>
        <v>703</v>
      </c>
      <c r="AI704" s="60">
        <f t="shared" si="327"/>
        <v>3.3540899438220614E+34</v>
      </c>
      <c r="AM704" s="36" t="str">
        <f>IF('SIP CALCULATOR'!$E$6&gt;'Main Backend Calculation'!AM703,AM703+1,"")</f>
        <v/>
      </c>
      <c r="AN704" t="str">
        <f t="shared" si="334"/>
        <v/>
      </c>
      <c r="AO704" s="49" t="str">
        <f t="shared" si="331"/>
        <v/>
      </c>
      <c r="AP704" s="49" t="str">
        <f t="shared" si="332"/>
        <v/>
      </c>
      <c r="AQ704" s="66" t="str">
        <f>IF(AM704="","",('SIP CALCULATOR'!$E$7/12)*100)</f>
        <v/>
      </c>
      <c r="AR704" s="62" t="str">
        <f>IF(AM704="","",ROUND(IF(((AM704-1)/12)=0,'SIP CALCULATOR'!$E$4,IF(INT(((AM704-1)/12))-((AM704-1)/12)=0,AR703+('SIP CALCULATOR'!$E$5/100)*AR703,AR703)),2))</f>
        <v/>
      </c>
      <c r="AS704" t="e">
        <f t="shared" si="333"/>
        <v>#VALUE!</v>
      </c>
      <c r="AY704">
        <f t="shared" si="338"/>
        <v>697</v>
      </c>
      <c r="AZ704">
        <f t="shared" si="339"/>
        <v>0</v>
      </c>
      <c r="BA704">
        <f t="shared" si="340"/>
        <v>697</v>
      </c>
      <c r="BB704" s="110">
        <f t="shared" si="346"/>
        <v>-476110720645.87</v>
      </c>
      <c r="BC704">
        <f>$BB$8*'SIP CALCULATOR'!$E$48/100</f>
        <v>13148944.405985834</v>
      </c>
      <c r="BD704" s="110">
        <f t="shared" si="347"/>
        <v>-3967698913.2523003</v>
      </c>
      <c r="BF704" s="110">
        <f t="shared" si="342"/>
        <v>-471036328789.27197</v>
      </c>
      <c r="BG704" t="str">
        <f t="shared" si="343"/>
        <v>-</v>
      </c>
      <c r="BI704" t="str">
        <f t="shared" si="341"/>
        <v>-</v>
      </c>
      <c r="BL704">
        <f t="shared" si="353"/>
        <v>701</v>
      </c>
      <c r="BM704" s="110">
        <f t="shared" si="335"/>
        <v>1847453411121.3997</v>
      </c>
      <c r="BO704">
        <f>('SIP CALCULATOR'!$D$32/12)/100</f>
        <v>5.0000000000000001E-3</v>
      </c>
      <c r="BP704">
        <f t="shared" si="336"/>
        <v>64753242059.805061</v>
      </c>
      <c r="BQ704" s="110">
        <f t="shared" si="337"/>
        <v>1912206653181.2048</v>
      </c>
    </row>
    <row r="705" spans="14:69" x14ac:dyDescent="0.3">
      <c r="N705">
        <f t="shared" si="328"/>
        <v>704</v>
      </c>
      <c r="O705" s="48">
        <f t="shared" si="348"/>
        <v>8.1429636445378554E+33</v>
      </c>
      <c r="P705" s="3">
        <f t="shared" si="356"/>
        <v>4.7101286972462458E+32</v>
      </c>
      <c r="Q705">
        <f t="shared" si="329"/>
        <v>6.5941801761447438E+33</v>
      </c>
      <c r="AD705" s="50">
        <f>$M$2*(((1+'Main Backend Calculation'!$M$4)^('Main Backend Calculation'!AH705)-1)/'Main Backend Calculation'!$M$4)*(1+$M$4)</f>
        <v>2033737615421.6316</v>
      </c>
      <c r="AF705">
        <f t="shared" si="357"/>
        <v>3.3540899438220614E+34</v>
      </c>
      <c r="AH705">
        <f t="shared" si="330"/>
        <v>704</v>
      </c>
      <c r="AI705" s="60">
        <f t="shared" si="327"/>
        <v>3.3540899438220614E+34</v>
      </c>
      <c r="AM705" s="36" t="str">
        <f>IF('SIP CALCULATOR'!$E$6&gt;'Main Backend Calculation'!AM704,AM704+1,"")</f>
        <v/>
      </c>
      <c r="AN705" t="str">
        <f t="shared" si="334"/>
        <v/>
      </c>
      <c r="AO705" s="49" t="str">
        <f t="shared" si="331"/>
        <v/>
      </c>
      <c r="AP705" s="49" t="str">
        <f t="shared" si="332"/>
        <v/>
      </c>
      <c r="AQ705" s="66" t="str">
        <f>IF(AM705="","",('SIP CALCULATOR'!$E$7/12)*100)</f>
        <v/>
      </c>
      <c r="AR705" s="62" t="str">
        <f>IF(AM705="","",ROUND(IF(((AM705-1)/12)=0,'SIP CALCULATOR'!$E$4,IF(INT(((AM705-1)/12))-((AM705-1)/12)=0,AR704+('SIP CALCULATOR'!$E$5/100)*AR704,AR704)),2))</f>
        <v/>
      </c>
      <c r="AS705" t="e">
        <f t="shared" si="333"/>
        <v>#VALUE!</v>
      </c>
      <c r="AY705">
        <f t="shared" si="338"/>
        <v>698</v>
      </c>
      <c r="AZ705">
        <f t="shared" si="339"/>
        <v>0</v>
      </c>
      <c r="BA705">
        <f t="shared" si="340"/>
        <v>698</v>
      </c>
      <c r="BB705" s="110">
        <f t="shared" si="346"/>
        <v>-480091568503.52832</v>
      </c>
      <c r="BC705">
        <f>$BB$8*'SIP CALCULATOR'!$E$48/100</f>
        <v>13148944.405985834</v>
      </c>
      <c r="BD705" s="110">
        <f t="shared" si="347"/>
        <v>-4000872645.3994532</v>
      </c>
      <c r="BF705" s="110">
        <f t="shared" si="342"/>
        <v>-475037201434.67145</v>
      </c>
      <c r="BG705" t="str">
        <f t="shared" si="343"/>
        <v>-</v>
      </c>
      <c r="BI705" t="str">
        <f t="shared" si="341"/>
        <v>-</v>
      </c>
      <c r="BL705">
        <f t="shared" si="353"/>
        <v>702</v>
      </c>
      <c r="BM705" s="110">
        <f t="shared" si="335"/>
        <v>1912206653181.2048</v>
      </c>
      <c r="BO705">
        <f>('SIP CALCULATOR'!$D$32/12)/100</f>
        <v>5.0000000000000001E-3</v>
      </c>
      <c r="BP705">
        <f t="shared" si="336"/>
        <v>67118453526.660294</v>
      </c>
      <c r="BQ705" s="110">
        <f t="shared" si="337"/>
        <v>1979325106707.8652</v>
      </c>
    </row>
    <row r="706" spans="14:69" x14ac:dyDescent="0.3">
      <c r="N706">
        <f t="shared" si="328"/>
        <v>705</v>
      </c>
      <c r="O706" s="48">
        <f t="shared" si="348"/>
        <v>8.7635321660125488E+33</v>
      </c>
      <c r="P706" s="3">
        <f t="shared" si="356"/>
        <v>4.7101286972462458E+32</v>
      </c>
      <c r="Q706">
        <f t="shared" si="329"/>
        <v>7.0651930458693685E+33</v>
      </c>
      <c r="AD706" s="50">
        <f>$M$2*(((1+'Main Backend Calculation'!$M$4)^('Main Backend Calculation'!AH706)-1)/'Main Backend Calculation'!$M$4)*(1+$M$4)</f>
        <v>2071089837179.2427</v>
      </c>
      <c r="AF706">
        <f t="shared" si="357"/>
        <v>3.3540899438220614E+34</v>
      </c>
      <c r="AH706">
        <f t="shared" si="330"/>
        <v>705</v>
      </c>
      <c r="AI706" s="60">
        <f t="shared" si="327"/>
        <v>3.3540899438220614E+34</v>
      </c>
      <c r="AM706" s="36" t="str">
        <f>IF('SIP CALCULATOR'!$E$6&gt;'Main Backend Calculation'!AM705,AM705+1,"")</f>
        <v/>
      </c>
      <c r="AN706" t="str">
        <f t="shared" si="334"/>
        <v/>
      </c>
      <c r="AO706" s="49" t="str">
        <f t="shared" si="331"/>
        <v/>
      </c>
      <c r="AP706" s="49" t="str">
        <f t="shared" si="332"/>
        <v/>
      </c>
      <c r="AQ706" s="66" t="str">
        <f>IF(AM706="","",('SIP CALCULATOR'!$E$7/12)*100)</f>
        <v/>
      </c>
      <c r="AR706" s="62" t="str">
        <f>IF(AM706="","",ROUND(IF(((AM706-1)/12)=0,'SIP CALCULATOR'!$E$4,IF(INT(((AM706-1)/12))-((AM706-1)/12)=0,AR705+('SIP CALCULATOR'!$E$5/100)*AR705,AR705)),2))</f>
        <v/>
      </c>
      <c r="AS706" t="e">
        <f t="shared" si="333"/>
        <v>#VALUE!</v>
      </c>
      <c r="AY706">
        <f t="shared" si="338"/>
        <v>699</v>
      </c>
      <c r="AZ706">
        <f t="shared" si="339"/>
        <v>0</v>
      </c>
      <c r="BA706">
        <f t="shared" si="340"/>
        <v>699</v>
      </c>
      <c r="BB706" s="110">
        <f t="shared" si="346"/>
        <v>-484105590093.3338</v>
      </c>
      <c r="BC706">
        <f>$BB$8*'SIP CALCULATOR'!$E$48/100</f>
        <v>13148944.405985834</v>
      </c>
      <c r="BD706" s="110">
        <f t="shared" si="347"/>
        <v>-4034322825.3144984</v>
      </c>
      <c r="BF706" s="110">
        <f t="shared" si="342"/>
        <v>-479071524259.98596</v>
      </c>
      <c r="BG706" t="str">
        <f t="shared" si="343"/>
        <v>-</v>
      </c>
      <c r="BI706" t="str">
        <f t="shared" si="341"/>
        <v>-</v>
      </c>
      <c r="BL706">
        <f t="shared" si="353"/>
        <v>703</v>
      </c>
      <c r="BM706" s="110">
        <f t="shared" si="335"/>
        <v>1979325106707.8652</v>
      </c>
      <c r="BO706">
        <f>('SIP CALCULATOR'!$D$32/12)/100</f>
        <v>5.0000000000000001E-3</v>
      </c>
      <c r="BP706">
        <f t="shared" si="336"/>
        <v>69573277500.781448</v>
      </c>
      <c r="BQ706" s="110">
        <f t="shared" si="337"/>
        <v>2048898384208.6467</v>
      </c>
    </row>
    <row r="707" spans="14:69" x14ac:dyDescent="0.3">
      <c r="N707">
        <f t="shared" si="328"/>
        <v>706</v>
      </c>
      <c r="O707" s="48">
        <f t="shared" si="348"/>
        <v>9.3954981999576542E+33</v>
      </c>
      <c r="P707" s="3">
        <f t="shared" si="356"/>
        <v>4.7101286972462458E+32</v>
      </c>
      <c r="Q707">
        <f t="shared" si="329"/>
        <v>7.5362059155939932E+33</v>
      </c>
      <c r="AD707" s="50">
        <f>$M$2*(((1+'Main Backend Calculation'!$M$4)^('Main Backend Calculation'!AH707)-1)/'Main Backend Calculation'!$M$4)*(1+$M$4)</f>
        <v>2109128078930.6953</v>
      </c>
      <c r="AF707">
        <f t="shared" si="357"/>
        <v>3.3540899438220614E+34</v>
      </c>
      <c r="AH707">
        <f t="shared" si="330"/>
        <v>706</v>
      </c>
      <c r="AI707" s="60">
        <f t="shared" ref="AI707:AI721" si="358">AD707+AF707</f>
        <v>3.3540899438220614E+34</v>
      </c>
      <c r="AM707" s="36" t="str">
        <f>IF('SIP CALCULATOR'!$E$6&gt;'Main Backend Calculation'!AM706,AM706+1,"")</f>
        <v/>
      </c>
      <c r="AN707" t="str">
        <f t="shared" si="334"/>
        <v/>
      </c>
      <c r="AO707" s="49" t="str">
        <f t="shared" si="331"/>
        <v/>
      </c>
      <c r="AP707" s="49" t="str">
        <f t="shared" si="332"/>
        <v/>
      </c>
      <c r="AQ707" s="66" t="str">
        <f>IF(AM707="","",('SIP CALCULATOR'!$E$7/12)*100)</f>
        <v/>
      </c>
      <c r="AR707" s="62" t="str">
        <f>IF(AM707="","",ROUND(IF(((AM707-1)/12)=0,'SIP CALCULATOR'!$E$4,IF(INT(((AM707-1)/12))-((AM707-1)/12)=0,AR706+('SIP CALCULATOR'!$E$5/100)*AR706,AR706)),2))</f>
        <v/>
      </c>
      <c r="AS707" t="e">
        <f t="shared" si="333"/>
        <v>#VALUE!</v>
      </c>
      <c r="AY707">
        <f t="shared" si="338"/>
        <v>700</v>
      </c>
      <c r="AZ707">
        <f t="shared" si="339"/>
        <v>0</v>
      </c>
      <c r="BA707">
        <f t="shared" si="340"/>
        <v>700</v>
      </c>
      <c r="BB707" s="110">
        <f t="shared" si="346"/>
        <v>-488153061863.05432</v>
      </c>
      <c r="BC707">
        <f>$BB$8*'SIP CALCULATOR'!$E$48/100</f>
        <v>13148944.405985834</v>
      </c>
      <c r="BD707" s="110">
        <f t="shared" si="347"/>
        <v>-4068051756.7288361</v>
      </c>
      <c r="BF707" s="110">
        <f t="shared" si="342"/>
        <v>-483139576016.71478</v>
      </c>
      <c r="BG707" t="str">
        <f t="shared" si="343"/>
        <v>-</v>
      </c>
      <c r="BI707" t="str">
        <f t="shared" si="341"/>
        <v>-</v>
      </c>
      <c r="BL707">
        <f t="shared" si="353"/>
        <v>704</v>
      </c>
      <c r="BM707" s="110">
        <f t="shared" si="335"/>
        <v>2048898384208.6467</v>
      </c>
      <c r="BO707">
        <f>('SIP CALCULATOR'!$D$32/12)/100</f>
        <v>5.0000000000000001E-3</v>
      </c>
      <c r="BP707">
        <f t="shared" si="336"/>
        <v>72121223124.144363</v>
      </c>
      <c r="BQ707" s="110">
        <f t="shared" si="337"/>
        <v>2121019607332.791</v>
      </c>
    </row>
    <row r="708" spans="14:69" x14ac:dyDescent="0.3">
      <c r="N708">
        <f t="shared" ref="N708:N720" si="359">N707+1</f>
        <v>707</v>
      </c>
      <c r="O708" s="48">
        <f t="shared" si="348"/>
        <v>1.0039071075860596E+34</v>
      </c>
      <c r="P708" s="3">
        <f t="shared" si="356"/>
        <v>4.7101286972462458E+32</v>
      </c>
      <c r="Q708">
        <f t="shared" ref="Q708:Q720" si="360">Q707+P708</f>
        <v>8.0072187853186179E+33</v>
      </c>
      <c r="AD708" s="50">
        <f>$M$2*(((1+'Main Backend Calculation'!$M$4)^('Main Backend Calculation'!AH708)-1)/'Main Backend Calculation'!$M$4)*(1+$M$4)</f>
        <v>2147864940286.1265</v>
      </c>
      <c r="AF708">
        <f t="shared" si="357"/>
        <v>3.3540899438220614E+34</v>
      </c>
      <c r="AH708">
        <f t="shared" ref="AH708:AH721" si="361">AH707+1</f>
        <v>707</v>
      </c>
      <c r="AI708" s="60">
        <f t="shared" si="358"/>
        <v>3.3540899438220614E+34</v>
      </c>
      <c r="AM708" s="36" t="str">
        <f>IF('SIP CALCULATOR'!$E$6&gt;'Main Backend Calculation'!AM707,AM707+1,"")</f>
        <v/>
      </c>
      <c r="AN708" t="str">
        <f t="shared" si="334"/>
        <v/>
      </c>
      <c r="AO708" s="49" t="str">
        <f t="shared" si="331"/>
        <v/>
      </c>
      <c r="AP708" s="49" t="str">
        <f t="shared" si="332"/>
        <v/>
      </c>
      <c r="AQ708" s="66" t="str">
        <f>IF(AM708="","",('SIP CALCULATOR'!$E$7/12)*100)</f>
        <v/>
      </c>
      <c r="AR708" s="62" t="str">
        <f>IF(AM708="","",ROUND(IF(((AM708-1)/12)=0,'SIP CALCULATOR'!$E$4,IF(INT(((AM708-1)/12))-((AM708-1)/12)=0,AR707+('SIP CALCULATOR'!$E$5/100)*AR707,AR707)),2))</f>
        <v/>
      </c>
      <c r="AS708" t="e">
        <f t="shared" si="333"/>
        <v>#VALUE!</v>
      </c>
      <c r="AY708">
        <f t="shared" si="338"/>
        <v>701</v>
      </c>
      <c r="AZ708">
        <f t="shared" si="339"/>
        <v>0</v>
      </c>
      <c r="BA708">
        <f t="shared" si="340"/>
        <v>701</v>
      </c>
      <c r="BB708" s="110">
        <f t="shared" si="346"/>
        <v>-492234262564.18915</v>
      </c>
      <c r="BC708">
        <f>$BB$8*'SIP CALCULATOR'!$E$48/100</f>
        <v>13148944.405985834</v>
      </c>
      <c r="BD708" s="110">
        <f t="shared" si="347"/>
        <v>-4102061762.5716267</v>
      </c>
      <c r="BF708" s="110">
        <f t="shared" si="342"/>
        <v>-487241637779.28644</v>
      </c>
      <c r="BG708" t="str">
        <f t="shared" si="343"/>
        <v>-</v>
      </c>
      <c r="BI708" t="str">
        <f t="shared" si="341"/>
        <v>-</v>
      </c>
      <c r="BL708">
        <f t="shared" si="353"/>
        <v>705</v>
      </c>
      <c r="BM708" s="110">
        <f t="shared" si="335"/>
        <v>2121019607332.791</v>
      </c>
      <c r="BO708">
        <f>('SIP CALCULATOR'!$D$32/12)/100</f>
        <v>5.0000000000000001E-3</v>
      </c>
      <c r="BP708">
        <f t="shared" si="336"/>
        <v>74765941158.480896</v>
      </c>
      <c r="BQ708" s="110">
        <f t="shared" si="337"/>
        <v>2195785548491.272</v>
      </c>
    </row>
    <row r="709" spans="14:69" x14ac:dyDescent="0.3">
      <c r="N709">
        <f t="shared" si="359"/>
        <v>708</v>
      </c>
      <c r="O709" s="48">
        <f t="shared" si="348"/>
        <v>1.0694463967805105E+34</v>
      </c>
      <c r="P709" s="3">
        <f t="shared" si="356"/>
        <v>4.7101286972462458E+32</v>
      </c>
      <c r="Q709">
        <f t="shared" si="360"/>
        <v>8.4782316550432427E+33</v>
      </c>
      <c r="AD709" s="50">
        <f>$M$2*(((1+'Main Backend Calculation'!$M$4)^('Main Backend Calculation'!AH709)-1)/'Main Backend Calculation'!$M$4)*(1+$M$4)</f>
        <v>2187313252263.1816</v>
      </c>
      <c r="AF709">
        <f t="shared" si="357"/>
        <v>3.3540899438220614E+34</v>
      </c>
      <c r="AH709">
        <f t="shared" si="361"/>
        <v>708</v>
      </c>
      <c r="AI709" s="60">
        <f t="shared" si="358"/>
        <v>3.3540899438220614E+34</v>
      </c>
      <c r="AM709" s="36" t="str">
        <f>IF('SIP CALCULATOR'!$E$6&gt;'Main Backend Calculation'!AM708,AM708+1,"")</f>
        <v/>
      </c>
      <c r="AN709" t="str">
        <f t="shared" si="334"/>
        <v/>
      </c>
      <c r="AO709" s="49" t="str">
        <f t="shared" ref="AO709:AO722" si="362">IF(AM709="","",AN709*AQ709/100)</f>
        <v/>
      </c>
      <c r="AP709" s="49" t="str">
        <f t="shared" ref="AP709:AP722" si="363">IF(AM709="","",AN709+AO709)</f>
        <v/>
      </c>
      <c r="AQ709" s="66" t="str">
        <f>IF(AM709="","",('SIP CALCULATOR'!$E$7/12)*100)</f>
        <v/>
      </c>
      <c r="AR709" s="62" t="str">
        <f>IF(AM709="","",ROUND(IF(((AM709-1)/12)=0,'SIP CALCULATOR'!$E$4,IF(INT(((AM709-1)/12))-((AM709-1)/12)=0,AR708+('SIP CALCULATOR'!$E$5/100)*AR708,AR708)),2))</f>
        <v/>
      </c>
      <c r="AS709" t="e">
        <f t="shared" ref="AS709:AS722" si="364">AS708+AR709</f>
        <v>#VALUE!</v>
      </c>
      <c r="AY709">
        <f t="shared" si="338"/>
        <v>702</v>
      </c>
      <c r="AZ709">
        <f t="shared" si="339"/>
        <v>0</v>
      </c>
      <c r="BA709">
        <f t="shared" si="340"/>
        <v>702</v>
      </c>
      <c r="BB709" s="110">
        <f t="shared" si="346"/>
        <v>-496349473271.16681</v>
      </c>
      <c r="BC709">
        <f>$BB$8*'SIP CALCULATOR'!$E$48/100</f>
        <v>13148944.405985834</v>
      </c>
      <c r="BD709" s="110">
        <f t="shared" si="347"/>
        <v>-4136355185.1297736</v>
      </c>
      <c r="BF709" s="110">
        <f t="shared" si="342"/>
        <v>-491377992964.4162</v>
      </c>
      <c r="BG709" t="str">
        <f t="shared" si="343"/>
        <v>-</v>
      </c>
      <c r="BI709" t="str">
        <f t="shared" si="341"/>
        <v>-</v>
      </c>
      <c r="BL709">
        <f t="shared" si="353"/>
        <v>706</v>
      </c>
      <c r="BM709" s="110">
        <f t="shared" si="335"/>
        <v>2195785548491.272</v>
      </c>
      <c r="BO709">
        <f>('SIP CALCULATOR'!$D$32/12)/100</f>
        <v>5.0000000000000001E-3</v>
      </c>
      <c r="BP709">
        <f t="shared" si="336"/>
        <v>77511229861.741898</v>
      </c>
      <c r="BQ709" s="110">
        <f t="shared" si="337"/>
        <v>2273296778353.0137</v>
      </c>
    </row>
    <row r="710" spans="14:69" x14ac:dyDescent="0.3">
      <c r="N710">
        <f t="shared" si="359"/>
        <v>709</v>
      </c>
      <c r="O710" s="48">
        <f t="shared" si="348"/>
        <v>1.2303919704531253E+34</v>
      </c>
      <c r="P710" s="3">
        <f>$P$709+($P$709*$M$5)</f>
        <v>1.4130386091738736E+33</v>
      </c>
      <c r="Q710">
        <f t="shared" si="360"/>
        <v>9.8912702642171168E+33</v>
      </c>
      <c r="AD710" s="50">
        <f>$M$2*(((1+'Main Backend Calculation'!$M$4)^('Main Backend Calculation'!AH710)-1)/'Main Backend Calculation'!$M$4)*(1+$M$4)</f>
        <v>2227486081537.0962</v>
      </c>
      <c r="AF710" s="3">
        <f>$AK$61*(((1+$M$4)^($AH$61)-1)/$AC$3)*(1+$AC$3)</f>
        <v>1.0343008649017176E+35</v>
      </c>
      <c r="AH710">
        <f t="shared" si="361"/>
        <v>709</v>
      </c>
      <c r="AI710" s="60">
        <f t="shared" si="358"/>
        <v>1.0343008649017176E+35</v>
      </c>
      <c r="AM710" s="36" t="str">
        <f>IF('SIP CALCULATOR'!$E$6&gt;'Main Backend Calculation'!AM709,AM709+1,"")</f>
        <v/>
      </c>
      <c r="AN710" t="str">
        <f t="shared" ref="AN710:AN720" si="365">IF(AM709="","",AP709+AR710)</f>
        <v/>
      </c>
      <c r="AO710" s="49" t="str">
        <f t="shared" si="362"/>
        <v/>
      </c>
      <c r="AP710" s="49" t="str">
        <f t="shared" si="363"/>
        <v/>
      </c>
      <c r="AQ710" s="66" t="str">
        <f>IF(AM710="","",('SIP CALCULATOR'!$E$7/12)*100)</f>
        <v/>
      </c>
      <c r="AR710" s="62" t="str">
        <f>IF(AM710="","",ROUND(IF(((AM710-1)/12)=0,'SIP CALCULATOR'!$E$4,IF(INT(((AM710-1)/12))-((AM710-1)/12)=0,AR709+('SIP CALCULATOR'!$E$5/100)*AR709,AR709)),2))</f>
        <v/>
      </c>
      <c r="AS710" t="e">
        <f t="shared" si="364"/>
        <v>#VALUE!</v>
      </c>
      <c r="AY710">
        <f t="shared" si="338"/>
        <v>703</v>
      </c>
      <c r="AZ710">
        <f t="shared" si="339"/>
        <v>0</v>
      </c>
      <c r="BA710">
        <f t="shared" si="340"/>
        <v>703</v>
      </c>
      <c r="BB710" s="110">
        <f t="shared" si="346"/>
        <v>-500498977400.70258</v>
      </c>
      <c r="BC710">
        <f>$BB$8*'SIP CALCULATOR'!$E$48/100</f>
        <v>13148944.405985834</v>
      </c>
      <c r="BD710" s="110">
        <f t="shared" si="347"/>
        <v>-4170934386.2092381</v>
      </c>
      <c r="BF710" s="110">
        <f t="shared" si="342"/>
        <v>-495548927350.62543</v>
      </c>
      <c r="BG710" t="str">
        <f t="shared" si="343"/>
        <v>-</v>
      </c>
      <c r="BI710" t="str">
        <f t="shared" si="341"/>
        <v>-</v>
      </c>
      <c r="BL710">
        <f t="shared" si="353"/>
        <v>707</v>
      </c>
      <c r="BM710" s="110">
        <f t="shared" ref="BM710:BM722" si="366">BQ709</f>
        <v>2273296778353.0137</v>
      </c>
      <c r="BO710">
        <f>('SIP CALCULATOR'!$D$32/12)/100</f>
        <v>5.0000000000000001E-3</v>
      </c>
      <c r="BP710">
        <f t="shared" ref="BP710:BP723" si="367">(BM710*BO710*BL710)/100</f>
        <v>80361041114.779037</v>
      </c>
      <c r="BQ710" s="110">
        <f t="shared" ref="BQ710:BQ723" si="368">BM710+BP710</f>
        <v>2353657819467.7925</v>
      </c>
    </row>
    <row r="711" spans="14:69" x14ac:dyDescent="0.3">
      <c r="N711">
        <f t="shared" si="359"/>
        <v>710</v>
      </c>
      <c r="O711" s="48">
        <f t="shared" si="348"/>
        <v>1.3942935096952343E+34</v>
      </c>
      <c r="P711" s="3">
        <f t="shared" ref="P711:P721" si="369">$P$709+($P$709*$M$5)</f>
        <v>1.4130386091738736E+33</v>
      </c>
      <c r="Q711">
        <f t="shared" si="360"/>
        <v>1.1304308873390991E+34</v>
      </c>
      <c r="AD711" s="50">
        <f>$M$2*(((1+'Main Backend Calculation'!$M$4)^('Main Backend Calculation'!AH711)-1)/'Main Backend Calculation'!$M$4)*(1+$M$4)</f>
        <v>2268396734768.8442</v>
      </c>
      <c r="AF711" s="3">
        <f t="shared" ref="AF711:AF721" si="370">$AK$61*(((1+$M$4)^($AH$61)-1)/$AC$3)*(1+$AC$3)</f>
        <v>1.0343008649017176E+35</v>
      </c>
      <c r="AH711">
        <f t="shared" si="361"/>
        <v>710</v>
      </c>
      <c r="AI711" s="60">
        <f t="shared" si="358"/>
        <v>1.0343008649017176E+35</v>
      </c>
      <c r="AM711" s="36" t="str">
        <f>IF('SIP CALCULATOR'!$E$6&gt;'Main Backend Calculation'!AM710,AM710+1,"")</f>
        <v/>
      </c>
      <c r="AN711" t="str">
        <f t="shared" si="365"/>
        <v/>
      </c>
      <c r="AO711" s="49" t="str">
        <f t="shared" si="362"/>
        <v/>
      </c>
      <c r="AP711" s="49" t="str">
        <f t="shared" si="363"/>
        <v/>
      </c>
      <c r="AQ711" s="66" t="str">
        <f>IF(AM711="","",('SIP CALCULATOR'!$E$7/12)*100)</f>
        <v/>
      </c>
      <c r="AR711" s="62" t="str">
        <f>IF(AM711="","",ROUND(IF(((AM711-1)/12)=0,'SIP CALCULATOR'!$E$4,IF(INT(((AM711-1)/12))-((AM711-1)/12)=0,AR710+('SIP CALCULATOR'!$E$5/100)*AR710,AR710)),2))</f>
        <v/>
      </c>
      <c r="AS711" t="e">
        <f t="shared" si="364"/>
        <v>#VALUE!</v>
      </c>
      <c r="AY711">
        <f t="shared" si="338"/>
        <v>704</v>
      </c>
      <c r="AZ711">
        <f t="shared" si="339"/>
        <v>0</v>
      </c>
      <c r="BA711">
        <f t="shared" si="340"/>
        <v>704</v>
      </c>
      <c r="BB711" s="110">
        <f t="shared" si="346"/>
        <v>-504683060731.31781</v>
      </c>
      <c r="BC711">
        <f>$BB$8*'SIP CALCULATOR'!$E$48/100</f>
        <v>13148944.405985834</v>
      </c>
      <c r="BD711" s="110">
        <f t="shared" si="347"/>
        <v>-4205801747.2976985</v>
      </c>
      <c r="BF711" s="110">
        <f t="shared" si="342"/>
        <v>-499754729097.9231</v>
      </c>
      <c r="BG711" t="str">
        <f t="shared" si="343"/>
        <v>-</v>
      </c>
      <c r="BI711" t="str">
        <f t="shared" si="341"/>
        <v>-</v>
      </c>
      <c r="BL711">
        <f t="shared" si="353"/>
        <v>708</v>
      </c>
      <c r="BM711" s="110">
        <f t="shared" si="366"/>
        <v>2353657819467.7925</v>
      </c>
      <c r="BO711">
        <f>('SIP CALCULATOR'!$D$32/12)/100</f>
        <v>5.0000000000000001E-3</v>
      </c>
      <c r="BP711">
        <f t="shared" si="367"/>
        <v>83319486809.159851</v>
      </c>
      <c r="BQ711" s="110">
        <f t="shared" si="368"/>
        <v>2436977306276.9521</v>
      </c>
    </row>
    <row r="712" spans="14:69" x14ac:dyDescent="0.3">
      <c r="N712">
        <f t="shared" si="359"/>
        <v>711</v>
      </c>
      <c r="O712" s="48">
        <f t="shared" si="348"/>
        <v>1.5612053044897718E+34</v>
      </c>
      <c r="P712" s="3">
        <f t="shared" si="369"/>
        <v>1.4130386091738736E+33</v>
      </c>
      <c r="Q712">
        <f t="shared" si="360"/>
        <v>1.2717347482564865E+34</v>
      </c>
      <c r="AD712" s="50">
        <f>$M$2*(((1+'Main Backend Calculation'!$M$4)^('Main Backend Calculation'!AH712)-1)/'Main Backend Calculation'!$M$4)*(1+$M$4)</f>
        <v>2310058763012.772</v>
      </c>
      <c r="AF712" s="3">
        <f t="shared" si="370"/>
        <v>1.0343008649017176E+35</v>
      </c>
      <c r="AH712">
        <f t="shared" si="361"/>
        <v>711</v>
      </c>
      <c r="AI712" s="60">
        <f t="shared" si="358"/>
        <v>1.0343008649017176E+35</v>
      </c>
      <c r="AM712" s="36" t="str">
        <f>IF('SIP CALCULATOR'!$E$6&gt;'Main Backend Calculation'!AM711,AM711+1,"")</f>
        <v/>
      </c>
      <c r="AN712" t="str">
        <f t="shared" si="365"/>
        <v/>
      </c>
      <c r="AO712" s="49" t="str">
        <f t="shared" si="362"/>
        <v/>
      </c>
      <c r="AP712" s="49" t="str">
        <f t="shared" si="363"/>
        <v/>
      </c>
      <c r="AQ712" s="66" t="str">
        <f>IF(AM712="","",('SIP CALCULATOR'!$E$7/12)*100)</f>
        <v/>
      </c>
      <c r="AR712" s="62" t="str">
        <f>IF(AM712="","",ROUND(IF(((AM712-1)/12)=0,'SIP CALCULATOR'!$E$4,IF(INT(((AM712-1)/12))-((AM712-1)/12)=0,AR711+('SIP CALCULATOR'!$E$5/100)*AR711,AR711)),2))</f>
        <v/>
      </c>
      <c r="AS712" t="e">
        <f t="shared" si="364"/>
        <v>#VALUE!</v>
      </c>
      <c r="AY712">
        <f t="shared" si="338"/>
        <v>705</v>
      </c>
      <c r="AZ712">
        <f t="shared" si="339"/>
        <v>0</v>
      </c>
      <c r="BA712">
        <f t="shared" si="340"/>
        <v>705</v>
      </c>
      <c r="BB712" s="110">
        <f t="shared" si="346"/>
        <v>-508902011423.02148</v>
      </c>
      <c r="BC712">
        <f>$BB$8*'SIP CALCULATOR'!$E$48/100</f>
        <v>13148944.405985834</v>
      </c>
      <c r="BD712" s="110">
        <f t="shared" si="347"/>
        <v>-4240959669.7285628</v>
      </c>
      <c r="BF712" s="110">
        <f t="shared" si="342"/>
        <v>-503995688767.65167</v>
      </c>
      <c r="BG712" t="str">
        <f t="shared" si="343"/>
        <v>-</v>
      </c>
      <c r="BI712" t="str">
        <f t="shared" si="341"/>
        <v>-</v>
      </c>
      <c r="BL712">
        <f t="shared" si="353"/>
        <v>709</v>
      </c>
      <c r="BM712" s="110">
        <f t="shared" si="366"/>
        <v>2436977306276.9521</v>
      </c>
      <c r="BO712">
        <f>('SIP CALCULATOR'!$D$32/12)/100</f>
        <v>5.0000000000000001E-3</v>
      </c>
      <c r="BP712">
        <f t="shared" si="367"/>
        <v>86390845507.51796</v>
      </c>
      <c r="BQ712" s="110">
        <f t="shared" si="368"/>
        <v>2523368151784.4702</v>
      </c>
    </row>
    <row r="713" spans="14:69" x14ac:dyDescent="0.3">
      <c r="N713">
        <f t="shared" si="359"/>
        <v>712</v>
      </c>
      <c r="O713" s="48">
        <f t="shared" si="348"/>
        <v>1.731182641922709E+34</v>
      </c>
      <c r="P713" s="3">
        <f t="shared" si="369"/>
        <v>1.4130386091738736E+33</v>
      </c>
      <c r="Q713">
        <f t="shared" si="360"/>
        <v>1.4130386091738739E+34</v>
      </c>
      <c r="AD713" s="50">
        <f>$M$2*(((1+'Main Backend Calculation'!$M$4)^('Main Backend Calculation'!AH713)-1)/'Main Backend Calculation'!$M$4)*(1+$M$4)</f>
        <v>2352485966205.188</v>
      </c>
      <c r="AF713" s="3">
        <f t="shared" si="370"/>
        <v>1.0343008649017176E+35</v>
      </c>
      <c r="AH713">
        <f t="shared" si="361"/>
        <v>712</v>
      </c>
      <c r="AI713" s="60">
        <f t="shared" si="358"/>
        <v>1.0343008649017176E+35</v>
      </c>
      <c r="AM713" s="36" t="str">
        <f>IF('SIP CALCULATOR'!$E$6&gt;'Main Backend Calculation'!AM712,AM712+1,"")</f>
        <v/>
      </c>
      <c r="AN713" t="str">
        <f t="shared" si="365"/>
        <v/>
      </c>
      <c r="AO713" s="49" t="str">
        <f t="shared" si="362"/>
        <v/>
      </c>
      <c r="AP713" s="49" t="str">
        <f t="shared" si="363"/>
        <v/>
      </c>
      <c r="AQ713" s="66" t="str">
        <f>IF(AM713="","",('SIP CALCULATOR'!$E$7/12)*100)</f>
        <v/>
      </c>
      <c r="AR713" s="62" t="str">
        <f>IF(AM713="","",ROUND(IF(((AM713-1)/12)=0,'SIP CALCULATOR'!$E$4,IF(INT(((AM713-1)/12))-((AM713-1)/12)=0,AR712+('SIP CALCULATOR'!$E$5/100)*AR712,AR712)),2))</f>
        <v/>
      </c>
      <c r="AS713" t="e">
        <f t="shared" si="364"/>
        <v>#VALUE!</v>
      </c>
      <c r="AY713">
        <f t="shared" ref="AY713:AY727" si="371">BA713</f>
        <v>706</v>
      </c>
      <c r="AZ713">
        <f t="shared" ref="AZ713:AZ727" si="372">IF(BB713&lt;0,0,BB713)</f>
        <v>0</v>
      </c>
      <c r="BA713">
        <f>BA712+1</f>
        <v>706</v>
      </c>
      <c r="BB713" s="110">
        <f t="shared" si="346"/>
        <v>-513156120037.15607</v>
      </c>
      <c r="BC713">
        <f>$BB$8*'SIP CALCULATOR'!$E$48/100</f>
        <v>13148944.405985834</v>
      </c>
      <c r="BD713" s="110">
        <f t="shared" si="347"/>
        <v>-4276410574.8463507</v>
      </c>
      <c r="BF713" s="110">
        <f t="shared" si="342"/>
        <v>-508272099342.49805</v>
      </c>
      <c r="BG713" t="str">
        <f t="shared" si="343"/>
        <v>-</v>
      </c>
      <c r="BI713" t="str">
        <f t="shared" ref="BI713:BI727" si="373">IF(BD713&gt;0,BD713,"-")</f>
        <v>-</v>
      </c>
      <c r="BL713">
        <f t="shared" si="353"/>
        <v>710</v>
      </c>
      <c r="BM713" s="110">
        <f t="shared" si="366"/>
        <v>2523368151784.4702</v>
      </c>
      <c r="BO713">
        <f>('SIP CALCULATOR'!$D$32/12)/100</f>
        <v>5.0000000000000001E-3</v>
      </c>
      <c r="BP713">
        <f t="shared" si="367"/>
        <v>89579569388.348694</v>
      </c>
      <c r="BQ713" s="110">
        <f t="shared" si="368"/>
        <v>2612947721172.8188</v>
      </c>
    </row>
    <row r="714" spans="14:69" x14ac:dyDescent="0.3">
      <c r="N714">
        <f t="shared" si="359"/>
        <v>713</v>
      </c>
      <c r="O714" s="48">
        <f t="shared" si="348"/>
        <v>1.9042818244960917E+34</v>
      </c>
      <c r="P714" s="3">
        <f t="shared" si="369"/>
        <v>1.4130386091738736E+33</v>
      </c>
      <c r="Q714">
        <f t="shared" si="360"/>
        <v>1.5543424700912613E+34</v>
      </c>
      <c r="AD714" s="50">
        <f>$M$2*(((1+'Main Backend Calculation'!$M$4)^('Main Backend Calculation'!AH714)-1)/'Main Backend Calculation'!$M$4)*(1+$M$4)</f>
        <v>2395692397735.3887</v>
      </c>
      <c r="AF714" s="3">
        <f t="shared" si="370"/>
        <v>1.0343008649017176E+35</v>
      </c>
      <c r="AH714">
        <f t="shared" si="361"/>
        <v>713</v>
      </c>
      <c r="AI714" s="60">
        <f t="shared" si="358"/>
        <v>1.0343008649017176E+35</v>
      </c>
      <c r="AM714" s="36" t="str">
        <f>IF('SIP CALCULATOR'!$E$6&gt;'Main Backend Calculation'!AM713,AM713+1,"")</f>
        <v/>
      </c>
      <c r="AN714" t="str">
        <f t="shared" si="365"/>
        <v/>
      </c>
      <c r="AO714" s="49" t="str">
        <f t="shared" si="362"/>
        <v/>
      </c>
      <c r="AP714" s="49" t="str">
        <f t="shared" si="363"/>
        <v/>
      </c>
      <c r="AQ714" s="66" t="str">
        <f>IF(AM714="","",('SIP CALCULATOR'!$E$7/12)*100)</f>
        <v/>
      </c>
      <c r="AR714" s="62" t="str">
        <f>IF(AM714="","",ROUND(IF(((AM714-1)/12)=0,'SIP CALCULATOR'!$E$4,IF(INT(((AM714-1)/12))-((AM714-1)/12)=0,AR713+('SIP CALCULATOR'!$E$5/100)*AR713,AR713)),2))</f>
        <v/>
      </c>
      <c r="AS714" t="e">
        <f t="shared" si="364"/>
        <v>#VALUE!</v>
      </c>
      <c r="AY714">
        <f t="shared" si="371"/>
        <v>707</v>
      </c>
      <c r="AZ714">
        <f t="shared" si="372"/>
        <v>0</v>
      </c>
      <c r="BA714">
        <f t="shared" ref="BA714:BA720" si="374">BA713+1</f>
        <v>707</v>
      </c>
      <c r="BB714" s="110">
        <f t="shared" si="346"/>
        <v>-517445679556.40845</v>
      </c>
      <c r="BC714">
        <f>$BB$8*'SIP CALCULATOR'!$E$48/100</f>
        <v>13148944.405985834</v>
      </c>
      <c r="BD714" s="110">
        <f t="shared" si="347"/>
        <v>-4312156904.1734543</v>
      </c>
      <c r="BF714" s="110">
        <f t="shared" ref="BF714:BF727" si="375">BF713+BD714</f>
        <v>-512584256246.67151</v>
      </c>
      <c r="BG714" t="str">
        <f t="shared" ref="BG714:BG727" si="376">IF(BB714&gt;0,BB714,"-")</f>
        <v>-</v>
      </c>
      <c r="BI714" t="str">
        <f t="shared" si="373"/>
        <v>-</v>
      </c>
      <c r="BL714">
        <f t="shared" si="353"/>
        <v>711</v>
      </c>
      <c r="BM714" s="110">
        <f t="shared" si="366"/>
        <v>2612947721172.8188</v>
      </c>
      <c r="BO714">
        <f>('SIP CALCULATOR'!$D$32/12)/100</f>
        <v>5.0000000000000001E-3</v>
      </c>
      <c r="BP714">
        <f t="shared" si="367"/>
        <v>92890291487.69371</v>
      </c>
      <c r="BQ714" s="110">
        <f t="shared" si="368"/>
        <v>2705838012660.5127</v>
      </c>
    </row>
    <row r="715" spans="14:69" x14ac:dyDescent="0.3">
      <c r="N715">
        <f t="shared" si="359"/>
        <v>714</v>
      </c>
      <c r="O715" s="48">
        <f t="shared" si="348"/>
        <v>2.0805601887774182E+34</v>
      </c>
      <c r="P715" s="3">
        <f t="shared" si="369"/>
        <v>1.4130386091738736E+33</v>
      </c>
      <c r="Q715">
        <f t="shared" si="360"/>
        <v>1.6956463310086488E+34</v>
      </c>
      <c r="AD715" s="50">
        <f>$M$2*(((1+'Main Backend Calculation'!$M$4)^('Main Backend Calculation'!AH715)-1)/'Main Backend Calculation'!$M$4)*(1+$M$4)</f>
        <v>2439692369100.6387</v>
      </c>
      <c r="AF715" s="3">
        <f t="shared" si="370"/>
        <v>1.0343008649017176E+35</v>
      </c>
      <c r="AH715">
        <f t="shared" si="361"/>
        <v>714</v>
      </c>
      <c r="AI715" s="60">
        <f t="shared" si="358"/>
        <v>1.0343008649017176E+35</v>
      </c>
      <c r="AM715" s="36" t="str">
        <f>IF('SIP CALCULATOR'!$E$6&gt;'Main Backend Calculation'!AM714,AM714+1,"")</f>
        <v/>
      </c>
      <c r="AN715" t="str">
        <f t="shared" si="365"/>
        <v/>
      </c>
      <c r="AO715" s="49" t="str">
        <f t="shared" si="362"/>
        <v/>
      </c>
      <c r="AP715" s="49" t="str">
        <f t="shared" si="363"/>
        <v/>
      </c>
      <c r="AQ715" s="66" t="str">
        <f>IF(AM715="","",('SIP CALCULATOR'!$E$7/12)*100)</f>
        <v/>
      </c>
      <c r="AR715" s="62" t="str">
        <f>IF(AM715="","",ROUND(IF(((AM715-1)/12)=0,'SIP CALCULATOR'!$E$4,IF(INT(((AM715-1)/12))-((AM715-1)/12)=0,AR714+('SIP CALCULATOR'!$E$5/100)*AR714,AR714)),2))</f>
        <v/>
      </c>
      <c r="AS715" t="e">
        <f t="shared" si="364"/>
        <v>#VALUE!</v>
      </c>
      <c r="AY715">
        <f t="shared" si="371"/>
        <v>708</v>
      </c>
      <c r="AZ715">
        <f t="shared" si="372"/>
        <v>0</v>
      </c>
      <c r="BA715">
        <f t="shared" si="374"/>
        <v>708</v>
      </c>
      <c r="BB715" s="110">
        <f t="shared" ref="BB715:BB727" si="377">(BB714-BC714)+BD714</f>
        <v>-521770985404.98792</v>
      </c>
      <c r="BC715">
        <f>$BB$8*'SIP CALCULATOR'!$E$48/100</f>
        <v>13148944.405985834</v>
      </c>
      <c r="BD715" s="110">
        <f t="shared" ref="BD715:BD727" si="378">(BB715-BC715)*$BE$8/100</f>
        <v>-4348201119.5782833</v>
      </c>
      <c r="BF715" s="110">
        <f t="shared" si="375"/>
        <v>-516932457366.24982</v>
      </c>
      <c r="BG715" t="str">
        <f t="shared" si="376"/>
        <v>-</v>
      </c>
      <c r="BI715" t="str">
        <f t="shared" si="373"/>
        <v>-</v>
      </c>
      <c r="BL715">
        <f t="shared" si="353"/>
        <v>712</v>
      </c>
      <c r="BM715" s="110">
        <f t="shared" si="366"/>
        <v>2705838012660.5127</v>
      </c>
      <c r="BO715">
        <f>('SIP CALCULATOR'!$D$32/12)/100</f>
        <v>5.0000000000000001E-3</v>
      </c>
      <c r="BP715">
        <f t="shared" si="367"/>
        <v>96327833250.714264</v>
      </c>
      <c r="BQ715" s="110">
        <f t="shared" si="368"/>
        <v>2802165845911.2271</v>
      </c>
    </row>
    <row r="716" spans="14:69" x14ac:dyDescent="0.3">
      <c r="N716">
        <f t="shared" si="359"/>
        <v>715</v>
      </c>
      <c r="O716" s="48">
        <f t="shared" si="348"/>
        <v>2.2600761243915374E+34</v>
      </c>
      <c r="P716" s="3">
        <f t="shared" si="369"/>
        <v>1.4130386091738736E+33</v>
      </c>
      <c r="Q716">
        <f t="shared" si="360"/>
        <v>1.8369501919260362E+34</v>
      </c>
      <c r="AD716" s="50">
        <f>$M$2*(((1+'Main Backend Calculation'!$M$4)^('Main Backend Calculation'!AH716)-1)/'Main Backend Calculation'!$M$4)*(1+$M$4)</f>
        <v>2484500454646.6421</v>
      </c>
      <c r="AF716" s="3">
        <f t="shared" si="370"/>
        <v>1.0343008649017176E+35</v>
      </c>
      <c r="AH716">
        <f t="shared" si="361"/>
        <v>715</v>
      </c>
      <c r="AI716" s="60">
        <f t="shared" si="358"/>
        <v>1.0343008649017176E+35</v>
      </c>
      <c r="AM716" s="36" t="str">
        <f>IF('SIP CALCULATOR'!$E$6&gt;'Main Backend Calculation'!AM715,AM715+1,"")</f>
        <v/>
      </c>
      <c r="AN716" t="str">
        <f t="shared" si="365"/>
        <v/>
      </c>
      <c r="AO716" s="49" t="str">
        <f t="shared" si="362"/>
        <v/>
      </c>
      <c r="AP716" s="49" t="str">
        <f t="shared" si="363"/>
        <v/>
      </c>
      <c r="AQ716" s="66" t="str">
        <f>IF(AM716="","",('SIP CALCULATOR'!$E$7/12)*100)</f>
        <v/>
      </c>
      <c r="AR716" s="62" t="str">
        <f>IF(AM716="","",ROUND(IF(((AM716-1)/12)=0,'SIP CALCULATOR'!$E$4,IF(INT(((AM716-1)/12))-((AM716-1)/12)=0,AR715+('SIP CALCULATOR'!$E$5/100)*AR715,AR715)),2))</f>
        <v/>
      </c>
      <c r="AS716" t="e">
        <f t="shared" si="364"/>
        <v>#VALUE!</v>
      </c>
      <c r="AY716">
        <f t="shared" si="371"/>
        <v>709</v>
      </c>
      <c r="AZ716">
        <f t="shared" si="372"/>
        <v>0</v>
      </c>
      <c r="BA716">
        <f t="shared" si="374"/>
        <v>709</v>
      </c>
      <c r="BB716" s="110">
        <f t="shared" si="377"/>
        <v>-526132335468.97223</v>
      </c>
      <c r="BC716">
        <f>$BB$8*'SIP CALCULATOR'!$E$48/100</f>
        <v>13148944.405985834</v>
      </c>
      <c r="BD716" s="110">
        <f t="shared" si="378"/>
        <v>-4384545703.4448185</v>
      </c>
      <c r="BF716" s="110">
        <f t="shared" si="375"/>
        <v>-521317003069.69464</v>
      </c>
      <c r="BG716" t="str">
        <f t="shared" si="376"/>
        <v>-</v>
      </c>
      <c r="BI716" t="str">
        <f t="shared" si="373"/>
        <v>-</v>
      </c>
      <c r="BL716">
        <f t="shared" si="353"/>
        <v>713</v>
      </c>
      <c r="BM716" s="110">
        <f t="shared" si="366"/>
        <v>2802165845911.2271</v>
      </c>
      <c r="BO716">
        <f>('SIP CALCULATOR'!$D$32/12)/100</f>
        <v>5.0000000000000001E-3</v>
      </c>
      <c r="BP716">
        <f t="shared" si="367"/>
        <v>99897212406.735229</v>
      </c>
      <c r="BQ716" s="110">
        <f t="shared" si="368"/>
        <v>2902063058317.9624</v>
      </c>
    </row>
    <row r="717" spans="14:69" x14ac:dyDescent="0.3">
      <c r="N717">
        <f t="shared" si="359"/>
        <v>716</v>
      </c>
      <c r="O717" s="48">
        <f t="shared" si="348"/>
        <v>2.4428890933613565E+34</v>
      </c>
      <c r="P717" s="3">
        <f t="shared" si="369"/>
        <v>1.4130386091738736E+33</v>
      </c>
      <c r="Q717">
        <f t="shared" si="360"/>
        <v>1.9782540528434236E+34</v>
      </c>
      <c r="AD717" s="50">
        <f>$M$2*(((1+'Main Backend Calculation'!$M$4)^('Main Backend Calculation'!AH717)-1)/'Main Backend Calculation'!$M$4)*(1+$M$4)</f>
        <v>2530131496395.0835</v>
      </c>
      <c r="AF717" s="3">
        <f t="shared" si="370"/>
        <v>1.0343008649017176E+35</v>
      </c>
      <c r="AH717">
        <f t="shared" si="361"/>
        <v>716</v>
      </c>
      <c r="AI717" s="60">
        <f t="shared" si="358"/>
        <v>1.0343008649017176E+35</v>
      </c>
      <c r="AM717" s="36" t="str">
        <f>IF('SIP CALCULATOR'!$E$6&gt;'Main Backend Calculation'!AM716,AM716+1,"")</f>
        <v/>
      </c>
      <c r="AN717" t="str">
        <f t="shared" si="365"/>
        <v/>
      </c>
      <c r="AO717" s="49" t="str">
        <f t="shared" si="362"/>
        <v/>
      </c>
      <c r="AP717" s="49" t="str">
        <f t="shared" si="363"/>
        <v/>
      </c>
      <c r="AQ717" s="66" t="str">
        <f>IF(AM717="","",('SIP CALCULATOR'!$E$7/12)*100)</f>
        <v/>
      </c>
      <c r="AR717" s="62" t="str">
        <f>IF(AM717="","",ROUND(IF(((AM717-1)/12)=0,'SIP CALCULATOR'!$E$4,IF(INT(((AM717-1)/12))-((AM717-1)/12)=0,AR716+('SIP CALCULATOR'!$E$5/100)*AR716,AR716)),2))</f>
        <v/>
      </c>
      <c r="AS717" t="e">
        <f t="shared" si="364"/>
        <v>#VALUE!</v>
      </c>
      <c r="AY717">
        <f t="shared" si="371"/>
        <v>710</v>
      </c>
      <c r="AZ717">
        <f t="shared" si="372"/>
        <v>0</v>
      </c>
      <c r="BA717">
        <f t="shared" si="374"/>
        <v>710</v>
      </c>
      <c r="BB717" s="110">
        <f t="shared" si="377"/>
        <v>-530530030116.82306</v>
      </c>
      <c r="BC717">
        <f>$BB$8*'SIP CALCULATOR'!$E$48/100</f>
        <v>13148944.405985834</v>
      </c>
      <c r="BD717" s="110">
        <f t="shared" si="378"/>
        <v>-4421193158.8435755</v>
      </c>
      <c r="BF717" s="110">
        <f t="shared" si="375"/>
        <v>-525738196228.53821</v>
      </c>
      <c r="BG717" t="str">
        <f t="shared" si="376"/>
        <v>-</v>
      </c>
      <c r="BI717" t="str">
        <f t="shared" si="373"/>
        <v>-</v>
      </c>
      <c r="BL717">
        <f t="shared" si="353"/>
        <v>714</v>
      </c>
      <c r="BM717" s="110">
        <f t="shared" si="366"/>
        <v>2902063058317.9624</v>
      </c>
      <c r="BO717">
        <f>('SIP CALCULATOR'!$D$32/12)/100</f>
        <v>5.0000000000000001E-3</v>
      </c>
      <c r="BP717">
        <f t="shared" si="367"/>
        <v>103603651181.95126</v>
      </c>
      <c r="BQ717" s="110">
        <f t="shared" si="368"/>
        <v>3005666709499.9136</v>
      </c>
    </row>
    <row r="718" spans="14:69" x14ac:dyDescent="0.3">
      <c r="N718">
        <f t="shared" si="359"/>
        <v>717</v>
      </c>
      <c r="O718" s="48">
        <f t="shared" si="348"/>
        <v>2.6290596498037645E+34</v>
      </c>
      <c r="P718" s="3">
        <f t="shared" si="369"/>
        <v>1.4130386091738736E+33</v>
      </c>
      <c r="Q718">
        <f t="shared" si="360"/>
        <v>2.1195579137608108E+34</v>
      </c>
      <c r="AD718" s="50">
        <f>$M$2*(((1+'Main Backend Calculation'!$M$4)^('Main Backend Calculation'!AH718)-1)/'Main Backend Calculation'!$M$4)*(1+$M$4)</f>
        <v>2576600608959.8315</v>
      </c>
      <c r="AF718" s="3">
        <f t="shared" si="370"/>
        <v>1.0343008649017176E+35</v>
      </c>
      <c r="AH718">
        <f t="shared" si="361"/>
        <v>717</v>
      </c>
      <c r="AI718" s="60">
        <f t="shared" si="358"/>
        <v>1.0343008649017176E+35</v>
      </c>
      <c r="AM718" s="36" t="str">
        <f>IF('SIP CALCULATOR'!$E$6&gt;'Main Backend Calculation'!AM717,AM717+1,"")</f>
        <v/>
      </c>
      <c r="AN718" t="str">
        <f t="shared" si="365"/>
        <v/>
      </c>
      <c r="AO718" s="49" t="str">
        <f t="shared" si="362"/>
        <v/>
      </c>
      <c r="AP718" s="49" t="str">
        <f t="shared" si="363"/>
        <v/>
      </c>
      <c r="AQ718" s="66" t="str">
        <f>IF(AM718="","",('SIP CALCULATOR'!$E$7/12)*100)</f>
        <v/>
      </c>
      <c r="AR718" s="62" t="str">
        <f>IF(AM718="","",ROUND(IF(((AM718-1)/12)=0,'SIP CALCULATOR'!$E$4,IF(INT(((AM718-1)/12))-((AM718-1)/12)=0,AR717+('SIP CALCULATOR'!$E$5/100)*AR717,AR717)),2))</f>
        <v/>
      </c>
      <c r="AS718" t="e">
        <f t="shared" si="364"/>
        <v>#VALUE!</v>
      </c>
      <c r="AY718">
        <f t="shared" si="371"/>
        <v>711</v>
      </c>
      <c r="AZ718">
        <f t="shared" si="372"/>
        <v>0</v>
      </c>
      <c r="BA718">
        <f t="shared" si="374"/>
        <v>711</v>
      </c>
      <c r="BB718" s="110">
        <f t="shared" si="377"/>
        <v>-534964372220.07263</v>
      </c>
      <c r="BC718">
        <f>$BB$8*'SIP CALCULATOR'!$E$48/100</f>
        <v>13148944.405985834</v>
      </c>
      <c r="BD718" s="110">
        <f t="shared" si="378"/>
        <v>-4458146009.703989</v>
      </c>
      <c r="BF718" s="110">
        <f t="shared" si="375"/>
        <v>-530196342238.24219</v>
      </c>
      <c r="BG718" t="str">
        <f t="shared" si="376"/>
        <v>-</v>
      </c>
      <c r="BI718" t="str">
        <f t="shared" si="373"/>
        <v>-</v>
      </c>
      <c r="BL718">
        <f t="shared" si="353"/>
        <v>715</v>
      </c>
      <c r="BM718" s="110">
        <f t="shared" si="366"/>
        <v>3005666709499.9136</v>
      </c>
      <c r="BO718">
        <f>('SIP CALCULATOR'!$D$32/12)/100</f>
        <v>5.0000000000000001E-3</v>
      </c>
      <c r="BP718">
        <f t="shared" si="367"/>
        <v>107452584864.62192</v>
      </c>
      <c r="BQ718" s="110">
        <f t="shared" si="368"/>
        <v>3113119294364.5356</v>
      </c>
    </row>
    <row r="719" spans="14:69" x14ac:dyDescent="0.3">
      <c r="N719">
        <f t="shared" si="359"/>
        <v>718</v>
      </c>
      <c r="O719" s="48">
        <f t="shared" ref="O719:O721" si="379">(O718+(O718*$M$4)+P719)</f>
        <v>2.8186494599872958E+34</v>
      </c>
      <c r="P719" s="3">
        <f t="shared" si="369"/>
        <v>1.4130386091738736E+33</v>
      </c>
      <c r="Q719">
        <f t="shared" si="360"/>
        <v>2.2608617746781982E+34</v>
      </c>
      <c r="AD719" s="50">
        <f>$M$2*(((1+'Main Backend Calculation'!$M$4)^('Main Backend Calculation'!AH719)-1)/'Main Backend Calculation'!$M$4)*(1+$M$4)</f>
        <v>2623923184553.4268</v>
      </c>
      <c r="AF719" s="3">
        <f t="shared" si="370"/>
        <v>1.0343008649017176E+35</v>
      </c>
      <c r="AH719">
        <f t="shared" si="361"/>
        <v>718</v>
      </c>
      <c r="AI719" s="60">
        <f t="shared" si="358"/>
        <v>1.0343008649017176E+35</v>
      </c>
      <c r="AM719" s="36" t="str">
        <f>IF('SIP CALCULATOR'!$E$6&gt;'Main Backend Calculation'!AM718,AM718+1,"")</f>
        <v/>
      </c>
      <c r="AN719" t="str">
        <f t="shared" si="365"/>
        <v/>
      </c>
      <c r="AO719" s="49" t="str">
        <f t="shared" si="362"/>
        <v/>
      </c>
      <c r="AP719" s="49" t="str">
        <f t="shared" si="363"/>
        <v/>
      </c>
      <c r="AQ719" s="66" t="str">
        <f>IF(AM719="","",('SIP CALCULATOR'!$E$7/12)*100)</f>
        <v/>
      </c>
      <c r="AR719" s="62" t="str">
        <f>IF(AM719="","",ROUND(IF(((AM719-1)/12)=0,'SIP CALCULATOR'!$E$4,IF(INT(((AM719-1)/12))-((AM719-1)/12)=0,AR718+('SIP CALCULATOR'!$E$5/100)*AR718,AR718)),2))</f>
        <v/>
      </c>
      <c r="AS719" t="e">
        <f t="shared" si="364"/>
        <v>#VALUE!</v>
      </c>
      <c r="AY719">
        <f t="shared" si="371"/>
        <v>712</v>
      </c>
      <c r="AZ719">
        <f t="shared" si="372"/>
        <v>0</v>
      </c>
      <c r="BA719">
        <f t="shared" si="374"/>
        <v>712</v>
      </c>
      <c r="BB719" s="110">
        <f t="shared" si="377"/>
        <v>-539435667174.18262</v>
      </c>
      <c r="BC719">
        <f>$BB$8*'SIP CALCULATOR'!$E$48/100</f>
        <v>13148944.405985834</v>
      </c>
      <c r="BD719" s="110">
        <f t="shared" si="378"/>
        <v>-4495406800.9882383</v>
      </c>
      <c r="BF719" s="110">
        <f t="shared" si="375"/>
        <v>-534691749039.23041</v>
      </c>
      <c r="BG719" t="str">
        <f t="shared" si="376"/>
        <v>-</v>
      </c>
      <c r="BI719" t="str">
        <f t="shared" si="373"/>
        <v>-</v>
      </c>
      <c r="BL719">
        <f t="shared" si="353"/>
        <v>716</v>
      </c>
      <c r="BM719" s="110">
        <f t="shared" si="366"/>
        <v>3113119294364.5356</v>
      </c>
      <c r="BO719">
        <f>('SIP CALCULATOR'!$D$32/12)/100</f>
        <v>5.0000000000000001E-3</v>
      </c>
      <c r="BP719">
        <f t="shared" si="367"/>
        <v>111449670738.25037</v>
      </c>
      <c r="BQ719" s="110">
        <f t="shared" si="368"/>
        <v>3224568965102.7861</v>
      </c>
    </row>
    <row r="720" spans="14:69" x14ac:dyDescent="0.3">
      <c r="N720">
        <f t="shared" si="359"/>
        <v>719</v>
      </c>
      <c r="O720" s="48">
        <f t="shared" si="379"/>
        <v>3.0117213227581783E+34</v>
      </c>
      <c r="P720" s="3">
        <f t="shared" si="369"/>
        <v>1.4130386091738736E+33</v>
      </c>
      <c r="Q720">
        <f t="shared" si="360"/>
        <v>2.4021656355955856E+34</v>
      </c>
      <c r="AD720" s="50">
        <f>$M$2*(((1+'Main Backend Calculation'!$M$4)^('Main Backend Calculation'!AH720)-1)/'Main Backend Calculation'!$M$4)*(1+$M$4)</f>
        <v>2672114898085.5337</v>
      </c>
      <c r="AF720" s="3">
        <f t="shared" si="370"/>
        <v>1.0343008649017176E+35</v>
      </c>
      <c r="AH720">
        <f t="shared" si="361"/>
        <v>719</v>
      </c>
      <c r="AI720" s="60">
        <f t="shared" si="358"/>
        <v>1.0343008649017176E+35</v>
      </c>
      <c r="AM720" s="36" t="str">
        <f>IF('SIP CALCULATOR'!$E$6&gt;'Main Backend Calculation'!AM719,AM719+1,"")</f>
        <v/>
      </c>
      <c r="AN720" t="str">
        <f t="shared" si="365"/>
        <v/>
      </c>
      <c r="AO720" s="49" t="str">
        <f t="shared" si="362"/>
        <v/>
      </c>
      <c r="AP720" s="49" t="str">
        <f t="shared" si="363"/>
        <v/>
      </c>
      <c r="AQ720" s="66" t="str">
        <f>IF(AM720="","",('SIP CALCULATOR'!$E$7/12)*100)</f>
        <v/>
      </c>
      <c r="AR720" s="62" t="str">
        <f>IF(AM720="","",ROUND(IF(((AM720-1)/12)=0,'SIP CALCULATOR'!$E$4,IF(INT(((AM720-1)/12))-((AM720-1)/12)=0,AR719+('SIP CALCULATOR'!$E$5/100)*AR719,AR719)),2))</f>
        <v/>
      </c>
      <c r="AS720" t="e">
        <f t="shared" si="364"/>
        <v>#VALUE!</v>
      </c>
      <c r="AY720">
        <f t="shared" si="371"/>
        <v>713</v>
      </c>
      <c r="AZ720">
        <f t="shared" si="372"/>
        <v>0</v>
      </c>
      <c r="BA720">
        <f t="shared" si="374"/>
        <v>713</v>
      </c>
      <c r="BB720" s="110">
        <f t="shared" si="377"/>
        <v>-543944222919.57684</v>
      </c>
      <c r="BC720">
        <f>$BB$8*'SIP CALCULATOR'!$E$48/100</f>
        <v>13148944.405985834</v>
      </c>
      <c r="BD720" s="110">
        <f t="shared" si="378"/>
        <v>-4532978098.8665237</v>
      </c>
      <c r="BF720" s="110">
        <f t="shared" si="375"/>
        <v>-539224727138.09692</v>
      </c>
      <c r="BG720" t="str">
        <f t="shared" si="376"/>
        <v>-</v>
      </c>
      <c r="BI720" t="str">
        <f t="shared" si="373"/>
        <v>-</v>
      </c>
      <c r="BL720">
        <f t="shared" si="353"/>
        <v>717</v>
      </c>
      <c r="BM720" s="110">
        <f t="shared" si="366"/>
        <v>3224568965102.7861</v>
      </c>
      <c r="BO720">
        <f>('SIP CALCULATOR'!$D$32/12)/100</f>
        <v>5.0000000000000001E-3</v>
      </c>
      <c r="BP720">
        <f t="shared" si="367"/>
        <v>115600797398.93488</v>
      </c>
      <c r="BQ720" s="110">
        <f t="shared" si="368"/>
        <v>3340169762501.7212</v>
      </c>
    </row>
    <row r="721" spans="14:69" x14ac:dyDescent="0.3">
      <c r="N721">
        <f>N720+1</f>
        <v>720</v>
      </c>
      <c r="O721" s="48">
        <f t="shared" si="379"/>
        <v>3.2083391903415308E+34</v>
      </c>
      <c r="P721" s="3">
        <f t="shared" si="369"/>
        <v>1.4130386091738736E+33</v>
      </c>
      <c r="Q721">
        <f>Q720+P721</f>
        <v>2.543469496512973E+34</v>
      </c>
      <c r="AD721" s="50">
        <f>$M$2*(((1+'Main Backend Calculation'!$M$4)^('Main Backend Calculation'!AH721)-1)/'Main Backend Calculation'!$M$4)*(1+$M$4)</f>
        <v>2721191712355.0234</v>
      </c>
      <c r="AF721" s="3">
        <f t="shared" si="370"/>
        <v>1.0343008649017176E+35</v>
      </c>
      <c r="AH721">
        <f t="shared" si="361"/>
        <v>720</v>
      </c>
      <c r="AI721" s="60">
        <f t="shared" si="358"/>
        <v>1.0343008649017176E+35</v>
      </c>
      <c r="AM721" s="36" t="str">
        <f>IF('SIP CALCULATOR'!$E$6&gt;'Main Backend Calculation'!AM720,AM720+1,"")</f>
        <v/>
      </c>
      <c r="AN721" t="str">
        <f>IF(AM720="","",AP720+AR721)</f>
        <v/>
      </c>
      <c r="AO721" s="49" t="str">
        <f t="shared" si="362"/>
        <v/>
      </c>
      <c r="AP721" s="49" t="str">
        <f t="shared" si="363"/>
        <v/>
      </c>
      <c r="AQ721" s="66" t="str">
        <f>IF(AM721="","",('SIP CALCULATOR'!$E$7/12)*100)</f>
        <v/>
      </c>
      <c r="AR721" s="62" t="str">
        <f>IF(AM721="","",ROUND(IF(((AM721-1)/12)=0,'SIP CALCULATOR'!$E$4,IF(INT(((AM721-1)/12))-((AM721-1)/12)=0,AR720+('SIP CALCULATOR'!$E$5/100)*AR720,AR720)),2))</f>
        <v/>
      </c>
      <c r="AS721" t="e">
        <f t="shared" si="364"/>
        <v>#VALUE!</v>
      </c>
      <c r="AY721">
        <f t="shared" si="371"/>
        <v>714</v>
      </c>
      <c r="AZ721">
        <f t="shared" si="372"/>
        <v>0</v>
      </c>
      <c r="BA721">
        <f>BA720+1</f>
        <v>714</v>
      </c>
      <c r="BB721" s="110">
        <f t="shared" si="377"/>
        <v>-548490349962.84937</v>
      </c>
      <c r="BC721">
        <f>$BB$8*'SIP CALCULATOR'!$E$48/100</f>
        <v>13148944.405985834</v>
      </c>
      <c r="BD721" s="110">
        <f t="shared" si="378"/>
        <v>-4570862490.893795</v>
      </c>
      <c r="BF721" s="110">
        <f t="shared" si="375"/>
        <v>-543795589628.99072</v>
      </c>
      <c r="BG721" t="str">
        <f t="shared" si="376"/>
        <v>-</v>
      </c>
      <c r="BI721" t="str">
        <f t="shared" si="373"/>
        <v>-</v>
      </c>
      <c r="BL721">
        <f t="shared" si="353"/>
        <v>718</v>
      </c>
      <c r="BM721" s="110">
        <f t="shared" si="366"/>
        <v>3340169762501.7212</v>
      </c>
      <c r="BO721">
        <f>('SIP CALCULATOR'!$D$32/12)/100</f>
        <v>5.0000000000000001E-3</v>
      </c>
      <c r="BP721">
        <f t="shared" si="367"/>
        <v>119912094473.8118</v>
      </c>
      <c r="BQ721" s="110">
        <f t="shared" si="368"/>
        <v>3460081856975.5332</v>
      </c>
    </row>
    <row r="722" spans="14:69" x14ac:dyDescent="0.3">
      <c r="AM722" s="36" t="str">
        <f>IF('SIP CALCULATOR'!$E$6&gt;'Main Backend Calculation'!AM721,AM721+1,"")</f>
        <v/>
      </c>
      <c r="AN722" t="str">
        <f t="shared" ref="AN722" si="380">IF(AM721="","",AP721+AR722)</f>
        <v/>
      </c>
      <c r="AO722" s="49" t="str">
        <f t="shared" si="362"/>
        <v/>
      </c>
      <c r="AP722" s="49" t="str">
        <f t="shared" si="363"/>
        <v/>
      </c>
      <c r="AQ722" s="66" t="str">
        <f>IF(AM722="","",('SIP CALCULATOR'!$E$7/12)*100)</f>
        <v/>
      </c>
      <c r="AR722" s="62" t="str">
        <f>IF(AM722="","",ROUND(IF(((AM722-1)/12)=0,'SIP CALCULATOR'!$E$4,IF(INT(((AM722-1)/12))-((AM722-1)/12)=0,AR721+('SIP CALCULATOR'!$E$5/100)*AR721,AR721)),2))</f>
        <v/>
      </c>
      <c r="AS722" t="e">
        <f t="shared" si="364"/>
        <v>#VALUE!</v>
      </c>
      <c r="AY722">
        <f t="shared" si="371"/>
        <v>715</v>
      </c>
      <c r="AZ722">
        <f t="shared" si="372"/>
        <v>0</v>
      </c>
      <c r="BA722">
        <f t="shared" ref="BA722:BA726" si="381">BA721+1</f>
        <v>715</v>
      </c>
      <c r="BB722" s="110">
        <f t="shared" si="377"/>
        <v>-553074361398.14917</v>
      </c>
      <c r="BC722">
        <f>$BB$8*'SIP CALCULATOR'!$E$48/100</f>
        <v>13148944.405985834</v>
      </c>
      <c r="BD722" s="110">
        <f t="shared" si="378"/>
        <v>-4609062586.1879606</v>
      </c>
      <c r="BF722" s="110">
        <f t="shared" si="375"/>
        <v>-548404652215.17871</v>
      </c>
      <c r="BG722" t="str">
        <f t="shared" si="376"/>
        <v>-</v>
      </c>
      <c r="BI722" t="str">
        <f t="shared" si="373"/>
        <v>-</v>
      </c>
      <c r="BL722">
        <f t="shared" si="353"/>
        <v>719</v>
      </c>
      <c r="BM722" s="110">
        <f t="shared" si="366"/>
        <v>3460081856975.5332</v>
      </c>
      <c r="BO722">
        <f>('SIP CALCULATOR'!$D$32/12)/100</f>
        <v>5.0000000000000001E-3</v>
      </c>
      <c r="BP722">
        <f t="shared" si="367"/>
        <v>124389942758.27043</v>
      </c>
      <c r="BQ722" s="110">
        <f t="shared" si="368"/>
        <v>3584471799733.8037</v>
      </c>
    </row>
    <row r="723" spans="14:69" x14ac:dyDescent="0.3">
      <c r="AY723">
        <f t="shared" si="371"/>
        <v>716</v>
      </c>
      <c r="AZ723">
        <f t="shared" si="372"/>
        <v>0</v>
      </c>
      <c r="BA723">
        <f t="shared" si="381"/>
        <v>716</v>
      </c>
      <c r="BB723" s="110">
        <f t="shared" si="377"/>
        <v>-557696572928.74316</v>
      </c>
      <c r="BC723">
        <f>$BB$8*'SIP CALCULATOR'!$E$48/100</f>
        <v>13148944.405985834</v>
      </c>
      <c r="BD723" s="110">
        <f t="shared" si="378"/>
        <v>-4647581015.6095762</v>
      </c>
      <c r="BF723" s="110">
        <f t="shared" si="375"/>
        <v>-553052233230.78833</v>
      </c>
      <c r="BG723" t="str">
        <f t="shared" si="376"/>
        <v>-</v>
      </c>
      <c r="BI723" t="str">
        <f t="shared" si="373"/>
        <v>-</v>
      </c>
      <c r="BL723">
        <f t="shared" si="353"/>
        <v>720</v>
      </c>
      <c r="BM723" s="110">
        <f>BQ722</f>
        <v>3584471799733.8037</v>
      </c>
      <c r="BO723">
        <f>('SIP CALCULATOR'!$D$32/12)/100</f>
        <v>5.0000000000000001E-3</v>
      </c>
      <c r="BP723">
        <f t="shared" si="367"/>
        <v>129040984790.41693</v>
      </c>
      <c r="BQ723" s="110">
        <f t="shared" si="368"/>
        <v>3713512784524.2207</v>
      </c>
    </row>
    <row r="724" spans="14:69" x14ac:dyDescent="0.3">
      <c r="AY724">
        <f t="shared" si="371"/>
        <v>717</v>
      </c>
      <c r="AZ724">
        <f t="shared" si="372"/>
        <v>0</v>
      </c>
      <c r="BA724">
        <f t="shared" si="381"/>
        <v>717</v>
      </c>
      <c r="BB724" s="110">
        <f t="shared" si="377"/>
        <v>-562357302888.75879</v>
      </c>
      <c r="BC724">
        <f>$BB$8*'SIP CALCULATOR'!$E$48/100</f>
        <v>13148944.405985834</v>
      </c>
      <c r="BD724" s="110">
        <f t="shared" si="378"/>
        <v>-4686420431.9430399</v>
      </c>
      <c r="BF724" s="110">
        <f t="shared" si="375"/>
        <v>-557738653662.73132</v>
      </c>
      <c r="BG724" t="str">
        <f t="shared" si="376"/>
        <v>-</v>
      </c>
      <c r="BI724" t="str">
        <f t="shared" si="373"/>
        <v>-</v>
      </c>
    </row>
    <row r="725" spans="14:69" x14ac:dyDescent="0.3">
      <c r="AY725">
        <f t="shared" si="371"/>
        <v>718</v>
      </c>
      <c r="AZ725">
        <f t="shared" si="372"/>
        <v>0</v>
      </c>
      <c r="BA725">
        <f t="shared" si="381"/>
        <v>718</v>
      </c>
      <c r="BB725" s="110">
        <f t="shared" si="377"/>
        <v>-567056872265.10779</v>
      </c>
      <c r="BC725">
        <f>$BB$8*'SIP CALCULATOR'!$E$48/100</f>
        <v>13148944.405985834</v>
      </c>
      <c r="BD725" s="110">
        <f t="shared" si="378"/>
        <v>-4725583510.0792818</v>
      </c>
      <c r="BF725" s="110">
        <f t="shared" si="375"/>
        <v>-562464237172.81055</v>
      </c>
      <c r="BG725" t="str">
        <f t="shared" si="376"/>
        <v>-</v>
      </c>
      <c r="BI725" t="str">
        <f t="shared" si="373"/>
        <v>-</v>
      </c>
    </row>
    <row r="726" spans="14:69" x14ac:dyDescent="0.3">
      <c r="AY726">
        <f t="shared" si="371"/>
        <v>719</v>
      </c>
      <c r="AZ726">
        <f t="shared" si="372"/>
        <v>0</v>
      </c>
      <c r="BA726">
        <f t="shared" si="381"/>
        <v>719</v>
      </c>
      <c r="BB726" s="110">
        <f t="shared" si="377"/>
        <v>-571795604719.59302</v>
      </c>
      <c r="BC726">
        <f>$BB$8*'SIP CALCULATOR'!$E$48/100</f>
        <v>13148944.405985834</v>
      </c>
      <c r="BD726" s="110">
        <f t="shared" si="378"/>
        <v>-4765072947.1999922</v>
      </c>
      <c r="BF726" s="110">
        <f t="shared" si="375"/>
        <v>-567229310120.0105</v>
      </c>
      <c r="BG726" t="str">
        <f t="shared" si="376"/>
        <v>-</v>
      </c>
      <c r="BI726" t="str">
        <f t="shared" si="373"/>
        <v>-</v>
      </c>
    </row>
    <row r="727" spans="14:69" x14ac:dyDescent="0.3">
      <c r="AY727">
        <f t="shared" si="371"/>
        <v>720</v>
      </c>
      <c r="AZ727">
        <f t="shared" si="372"/>
        <v>0</v>
      </c>
      <c r="BA727">
        <f>BA726+1</f>
        <v>720</v>
      </c>
      <c r="BB727" s="110">
        <f t="shared" si="377"/>
        <v>-576573826611.19897</v>
      </c>
      <c r="BC727">
        <f>$BB$8*'SIP CALCULATOR'!$E$48/100</f>
        <v>13148944.405985834</v>
      </c>
      <c r="BD727" s="110">
        <f t="shared" si="378"/>
        <v>-4804891462.9633751</v>
      </c>
      <c r="BF727" s="110">
        <f t="shared" si="375"/>
        <v>-572034201582.97388</v>
      </c>
      <c r="BG727" t="str">
        <f t="shared" si="376"/>
        <v>-</v>
      </c>
      <c r="BI727" t="str">
        <f t="shared" si="373"/>
        <v>-</v>
      </c>
    </row>
  </sheetData>
  <mergeCells count="4">
    <mergeCell ref="V19:X19"/>
    <mergeCell ref="AM1:AR1"/>
    <mergeCell ref="AW1:AY1"/>
    <mergeCell ref="BA1:B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0"/>
  <sheetViews>
    <sheetView topLeftCell="B1" workbookViewId="0">
      <selection activeCell="F15" sqref="F15"/>
    </sheetView>
  </sheetViews>
  <sheetFormatPr defaultRowHeight="14.4" x14ac:dyDescent="0.3"/>
  <cols>
    <col min="1" max="1" width="51.109375" bestFit="1" customWidth="1"/>
    <col min="8" max="8" width="28.21875" bestFit="1" customWidth="1"/>
    <col min="9" max="9" width="10.33203125" bestFit="1" customWidth="1"/>
    <col min="10" max="10" width="33" bestFit="1" customWidth="1"/>
    <col min="11" max="11" width="16.21875" bestFit="1" customWidth="1"/>
  </cols>
  <sheetData>
    <row r="1" spans="1:11" ht="15" thickBot="1" x14ac:dyDescent="0.35">
      <c r="A1" s="176" t="s">
        <v>107</v>
      </c>
      <c r="B1" s="176"/>
      <c r="C1" s="176"/>
      <c r="H1" s="3" t="s">
        <v>120</v>
      </c>
      <c r="I1" s="3" t="s">
        <v>121</v>
      </c>
      <c r="J1" s="3" t="s">
        <v>66</v>
      </c>
      <c r="K1" s="3" t="s">
        <v>122</v>
      </c>
    </row>
    <row r="2" spans="1:11" ht="15" thickBot="1" x14ac:dyDescent="0.35">
      <c r="A2" s="38" t="s">
        <v>66</v>
      </c>
      <c r="B2" s="39" t="s">
        <v>104</v>
      </c>
      <c r="C2" s="39" t="s">
        <v>105</v>
      </c>
      <c r="H2" s="3" t="s">
        <v>114</v>
      </c>
      <c r="I2" s="20">
        <f>B4/100</f>
        <v>0.15547807</v>
      </c>
      <c r="J2" s="3" t="s">
        <v>61</v>
      </c>
      <c r="K2" s="42">
        <f>B3/100</f>
        <v>0.19886314999999999</v>
      </c>
    </row>
    <row r="3" spans="1:11" x14ac:dyDescent="0.3">
      <c r="A3" s="37" t="s">
        <v>61</v>
      </c>
      <c r="B3" s="27">
        <v>19.886315</v>
      </c>
      <c r="C3" s="28">
        <v>15.394644</v>
      </c>
      <c r="H3" s="3" t="s">
        <v>115</v>
      </c>
      <c r="I3" s="20">
        <f>C4/100</f>
        <v>0.1392417</v>
      </c>
      <c r="J3" s="3" t="s">
        <v>61</v>
      </c>
      <c r="K3" s="42">
        <f>C3/100</f>
        <v>0.15394643999999999</v>
      </c>
    </row>
    <row r="4" spans="1:11" x14ac:dyDescent="0.3">
      <c r="A4" s="35" t="s">
        <v>106</v>
      </c>
      <c r="B4" s="31">
        <v>15.547807000000001</v>
      </c>
      <c r="C4" s="32">
        <v>13.92417</v>
      </c>
      <c r="H4" s="3" t="s">
        <v>116</v>
      </c>
      <c r="I4" s="20">
        <f>B8/100</f>
        <v>0.27205498</v>
      </c>
      <c r="J4" s="3" t="s">
        <v>108</v>
      </c>
      <c r="K4" s="42">
        <f>B7/100</f>
        <v>0.33361075999999995</v>
      </c>
    </row>
    <row r="5" spans="1:11" ht="15" thickBot="1" x14ac:dyDescent="0.35">
      <c r="A5" s="177" t="s">
        <v>112</v>
      </c>
      <c r="B5" s="177"/>
      <c r="C5" s="177"/>
      <c r="H5" s="3" t="s">
        <v>117</v>
      </c>
      <c r="I5" s="20">
        <f>C8/100</f>
        <v>0.20314483999999999</v>
      </c>
      <c r="J5" s="3" t="s">
        <v>108</v>
      </c>
      <c r="K5" s="42">
        <f>C7/100</f>
        <v>0.22039491999999999</v>
      </c>
    </row>
    <row r="6" spans="1:11" ht="15" thickBot="1" x14ac:dyDescent="0.35">
      <c r="A6" s="38" t="s">
        <v>66</v>
      </c>
      <c r="B6" s="39" t="s">
        <v>104</v>
      </c>
      <c r="C6" s="39" t="s">
        <v>105</v>
      </c>
      <c r="H6" s="3" t="s">
        <v>118</v>
      </c>
      <c r="I6" s="20">
        <f>B12/100</f>
        <v>0.28144556999999998</v>
      </c>
      <c r="J6" s="155" t="s">
        <v>237</v>
      </c>
      <c r="K6" s="42">
        <f>B11/100</f>
        <v>0.28231735000000002</v>
      </c>
    </row>
    <row r="7" spans="1:11" x14ac:dyDescent="0.3">
      <c r="A7" s="33" t="s">
        <v>108</v>
      </c>
      <c r="B7" s="27">
        <v>33.361075999999997</v>
      </c>
      <c r="C7" s="28">
        <v>22.039491999999999</v>
      </c>
      <c r="H7" s="3" t="s">
        <v>119</v>
      </c>
      <c r="I7" s="20">
        <f>C12/100</f>
        <v>0.17721067999999998</v>
      </c>
      <c r="J7" s="3" t="s">
        <v>110</v>
      </c>
      <c r="K7" s="42">
        <f>C11/100</f>
        <v>0.23553149000000001</v>
      </c>
    </row>
    <row r="8" spans="1:11" ht="15" thickBot="1" x14ac:dyDescent="0.35">
      <c r="A8" s="35" t="s">
        <v>109</v>
      </c>
      <c r="B8" s="31">
        <v>27.205497999999999</v>
      </c>
      <c r="C8" s="32">
        <v>20.314484</v>
      </c>
      <c r="H8" s="3" t="s">
        <v>89</v>
      </c>
      <c r="I8" s="20">
        <f>1885%/100</f>
        <v>0.1885</v>
      </c>
    </row>
    <row r="9" spans="1:11" ht="15" thickBot="1" x14ac:dyDescent="0.35">
      <c r="A9" s="178" t="s">
        <v>113</v>
      </c>
      <c r="B9" s="179"/>
      <c r="C9" s="180"/>
    </row>
    <row r="10" spans="1:11" ht="15" thickBot="1" x14ac:dyDescent="0.35">
      <c r="A10" s="38" t="s">
        <v>66</v>
      </c>
      <c r="B10" s="39" t="s">
        <v>104</v>
      </c>
      <c r="C10" s="39" t="s">
        <v>105</v>
      </c>
    </row>
    <row r="11" spans="1:11" x14ac:dyDescent="0.3">
      <c r="A11" s="156" t="s">
        <v>238</v>
      </c>
      <c r="B11" s="27">
        <v>28.231735</v>
      </c>
      <c r="C11" s="28">
        <v>23.553149000000001</v>
      </c>
    </row>
    <row r="12" spans="1:11" x14ac:dyDescent="0.3">
      <c r="A12" s="35" t="s">
        <v>111</v>
      </c>
      <c r="B12" s="31">
        <v>28.144556999999999</v>
      </c>
      <c r="C12" s="32">
        <v>17.721067999999999</v>
      </c>
      <c r="I12" s="41">
        <f>K2/100</f>
        <v>1.9886315E-3</v>
      </c>
      <c r="J12" s="49">
        <f>I2*100/100</f>
        <v>0.15547807</v>
      </c>
    </row>
    <row r="13" spans="1:11" x14ac:dyDescent="0.3">
      <c r="I13" s="41">
        <f t="shared" ref="I13:I16" si="0">K3/100</f>
        <v>1.5394643999999999E-3</v>
      </c>
      <c r="J13" s="49">
        <f t="shared" ref="J13:J18" si="1">I3*100/100</f>
        <v>0.1392417</v>
      </c>
    </row>
    <row r="14" spans="1:11" x14ac:dyDescent="0.3">
      <c r="I14" s="41">
        <f t="shared" si="0"/>
        <v>3.3361075999999994E-3</v>
      </c>
      <c r="J14" s="49">
        <f t="shared" si="1"/>
        <v>0.27205498</v>
      </c>
    </row>
    <row r="15" spans="1:11" x14ac:dyDescent="0.3">
      <c r="H15" s="3"/>
      <c r="I15" s="41">
        <f t="shared" si="0"/>
        <v>2.2039491999999998E-3</v>
      </c>
      <c r="J15" s="49">
        <f t="shared" si="1"/>
        <v>0.20314483999999999</v>
      </c>
    </row>
    <row r="16" spans="1:11" x14ac:dyDescent="0.3">
      <c r="I16" s="41">
        <f t="shared" si="0"/>
        <v>2.8231735000000002E-3</v>
      </c>
      <c r="J16" s="49">
        <f t="shared" si="1"/>
        <v>0.28144556999999998</v>
      </c>
    </row>
    <row r="17" spans="9:10" x14ac:dyDescent="0.3">
      <c r="I17" s="41">
        <f>K7/100</f>
        <v>2.3553149000000002E-3</v>
      </c>
      <c r="J17" s="49">
        <f t="shared" si="1"/>
        <v>0.17721067999999998</v>
      </c>
    </row>
    <row r="18" spans="9:10" x14ac:dyDescent="0.3">
      <c r="I18" s="41"/>
      <c r="J18" s="49">
        <f t="shared" si="1"/>
        <v>0.1885</v>
      </c>
    </row>
    <row r="19" spans="9:10" x14ac:dyDescent="0.3">
      <c r="I19" s="40"/>
    </row>
    <row r="20" spans="9:10" x14ac:dyDescent="0.3">
      <c r="I20" s="40"/>
    </row>
  </sheetData>
  <mergeCells count="3">
    <mergeCell ref="A1:C1"/>
    <mergeCell ref="A5:C5"/>
    <mergeCell ref="A9:C9"/>
  </mergeCells>
  <conditionalFormatting sqref="B3">
    <cfRule type="top10" dxfId="11" priority="15" percent="1" rank="25"/>
    <cfRule type="top10" dxfId="10" priority="16" percent="1" rank="50"/>
  </conditionalFormatting>
  <conditionalFormatting sqref="C3">
    <cfRule type="top10" dxfId="9" priority="13" percent="1" rank="25"/>
    <cfRule type="top10" dxfId="8" priority="14" percent="1" rank="50"/>
  </conditionalFormatting>
  <conditionalFormatting sqref="B7">
    <cfRule type="top10" dxfId="7" priority="11" percent="1" rank="25"/>
    <cfRule type="top10" dxfId="6" priority="12" percent="1" rank="50"/>
  </conditionalFormatting>
  <conditionalFormatting sqref="C7">
    <cfRule type="top10" dxfId="5" priority="9" percent="1" rank="25"/>
    <cfRule type="top10" dxfId="4" priority="10" percent="1" rank="50"/>
  </conditionalFormatting>
  <conditionalFormatting sqref="C11">
    <cfRule type="top10" dxfId="3" priority="3" percent="1" rank="25"/>
    <cfRule type="top10" dxfId="2" priority="4" percent="1" rank="50"/>
  </conditionalFormatting>
  <conditionalFormatting sqref="B11">
    <cfRule type="top10" dxfId="1" priority="1" percent="1" rank="25"/>
    <cfRule type="top10" dxfId="0" priority="2" percent="1" rank="5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37"/>
  <sheetViews>
    <sheetView topLeftCell="A116" workbookViewId="0">
      <selection activeCell="H137" sqref="H137"/>
    </sheetView>
  </sheetViews>
  <sheetFormatPr defaultRowHeight="14.4" x14ac:dyDescent="0.3"/>
  <cols>
    <col min="11" max="11" width="10.77734375" bestFit="1" customWidth="1"/>
    <col min="13" max="14" width="10.77734375" bestFit="1" customWidth="1"/>
  </cols>
  <sheetData>
    <row r="1" spans="1:13" x14ac:dyDescent="0.3">
      <c r="A1" t="s">
        <v>125</v>
      </c>
    </row>
    <row r="2" spans="1:13" x14ac:dyDescent="0.3">
      <c r="A2" t="s">
        <v>126</v>
      </c>
    </row>
    <row r="3" spans="1:13" x14ac:dyDescent="0.3">
      <c r="A3" t="s">
        <v>127</v>
      </c>
    </row>
    <row r="4" spans="1:13" x14ac:dyDescent="0.3">
      <c r="A4" t="s">
        <v>128</v>
      </c>
    </row>
    <row r="5" spans="1:13" x14ac:dyDescent="0.3">
      <c r="A5" t="s">
        <v>129</v>
      </c>
    </row>
    <row r="6" spans="1:13" x14ac:dyDescent="0.3">
      <c r="A6" t="s">
        <v>130</v>
      </c>
    </row>
    <row r="7" spans="1:13" x14ac:dyDescent="0.3">
      <c r="A7" t="s">
        <v>131</v>
      </c>
    </row>
    <row r="8" spans="1:13" x14ac:dyDescent="0.3">
      <c r="A8" t="s">
        <v>132</v>
      </c>
    </row>
    <row r="9" spans="1:13" x14ac:dyDescent="0.3">
      <c r="A9" t="s">
        <v>133</v>
      </c>
      <c r="K9">
        <f>'SIP CALCULATOR'!$E$4*(((1+'SIP CALCULATOR'!$F$7)^('SIP CALCULATOR'!$E$6)-1)/'SIP CALCULATOR'!$F$7)</f>
        <v>424030787.658764</v>
      </c>
      <c r="L9" t="s">
        <v>142</v>
      </c>
      <c r="M9" t="e">
        <f>K9+L9</f>
        <v>#VALUE!</v>
      </c>
    </row>
    <row r="11" spans="1:13" x14ac:dyDescent="0.3">
      <c r="A11" t="s">
        <v>134</v>
      </c>
    </row>
    <row r="12" spans="1:13" x14ac:dyDescent="0.3">
      <c r="A12" t="s">
        <v>135</v>
      </c>
    </row>
    <row r="13" spans="1:13" x14ac:dyDescent="0.3">
      <c r="A13" t="s">
        <v>136</v>
      </c>
    </row>
    <row r="14" spans="1:13" x14ac:dyDescent="0.3">
      <c r="A14" t="s">
        <v>137</v>
      </c>
    </row>
    <row r="16" spans="1:13" x14ac:dyDescent="0.3">
      <c r="A16" t="s">
        <v>138</v>
      </c>
    </row>
    <row r="18" spans="1:1" x14ac:dyDescent="0.3">
      <c r="A18" t="s">
        <v>139</v>
      </c>
    </row>
    <row r="19" spans="1:1" x14ac:dyDescent="0.3">
      <c r="A19" t="s">
        <v>140</v>
      </c>
    </row>
    <row r="20" spans="1:1" x14ac:dyDescent="0.3">
      <c r="A20" t="s">
        <v>141</v>
      </c>
    </row>
    <row r="122" spans="1:1" x14ac:dyDescent="0.3">
      <c r="A122" t="s">
        <v>92</v>
      </c>
    </row>
    <row r="124" spans="1:1" x14ac:dyDescent="0.3">
      <c r="A124" t="s">
        <v>93</v>
      </c>
    </row>
    <row r="126" spans="1:1" x14ac:dyDescent="0.3">
      <c r="A126" t="s">
        <v>94</v>
      </c>
    </row>
    <row r="127" spans="1:1" x14ac:dyDescent="0.3">
      <c r="A127" t="s">
        <v>95</v>
      </c>
    </row>
    <row r="128" spans="1:1" x14ac:dyDescent="0.3">
      <c r="A128" t="s">
        <v>96</v>
      </c>
    </row>
    <row r="129" spans="1:1" x14ac:dyDescent="0.3">
      <c r="A129" t="s">
        <v>97</v>
      </c>
    </row>
    <row r="131" spans="1:1" x14ac:dyDescent="0.3">
      <c r="A131" t="s">
        <v>98</v>
      </c>
    </row>
    <row r="133" spans="1:1" x14ac:dyDescent="0.3">
      <c r="A133" t="s">
        <v>99</v>
      </c>
    </row>
    <row r="135" spans="1:1" x14ac:dyDescent="0.3">
      <c r="A135" t="s">
        <v>100</v>
      </c>
    </row>
    <row r="137" spans="1:1" x14ac:dyDescent="0.3">
      <c r="A137" t="s">
        <v>101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B 1 8 n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A H X y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8 n W d y 5 5 U / j A A A A x w I A A B M A H A B G b 3 J t d W x h c y 9 T Z W N 0 a W 9 u M S 5 t I K I Y A C i g F A A A A A A A A A A A A A A A A A A A A A A A A A A A A C t O T S 7 J z M 9 T C I b Q h t a 8 X L x c x R m J R a k p C i G J S T m p h g q 2 C j m p J b x c C k A Q n F 9 a l J w K F H G t S E 7 N 0 X M u L S p K z S s J z y / K T s r P z 9 b Q r I 7 2 S 8 x N t V W C 6 F S K r Y 1 2 z s 8 r A S q J 1 Y E Y o K z k n J G Y l w 4 y v L I g V Q l o E l i p X k h R Y l 5 x W n 5 R r n N + T m l u H k i y W A N i m 0 5 1 t Z J v q E + I p 4 K z Y 4 C S j k I J U E 6 h J L W i p F Z H o V o J o t 4 Q J p 6 Y V 4 k k b I R d 2 B i 7 s A l 2 Y V P s w m b I w r W a v F y Z e V i 9 i B G g x m Q H q D H 1 A t Q t 1 M 8 l m F B g o o n T L T Q R w u b E B j I A U E s B A i 0 A F A A C A A g A B 1 8 n W S W r A q e m A A A A 9 w A A A B I A A A A A A A A A A A A A A A A A A A A A A E N v b m Z p Z y 9 Q Y W N r Y W d l L n h t b F B L A Q I t A B Q A A g A I A A d f J 1 k P y u m r p A A A A O k A A A A T A A A A A A A A A A A A A A A A A P I A A A B b Q 2 9 u d G V u d F 9 U e X B l c 1 0 u e G 1 s U E s B A i 0 A F A A C A A g A B 1 8 n W d y 5 5 U / j A A A A x w I A A B M A A A A A A A A A A A A A A A A A 4 w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Y A A A A A A A D v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Z P U i B T V 1 A i I C 8 + P E V u d H J 5 I F R 5 c G U 9 I l J l Y 2 9 2 Z X J 5 V G F y Z 2 V 0 Q 2 9 s d W 1 u I i B W Y W x 1 Z T 0 i b D E i I C 8 + P E V u d H J 5 I F R 5 c G U 9 I l J l Y 2 9 2 Z X J 5 V G F y Z 2 V 0 U m 9 3 I i B W Y W x 1 Z T 0 i b D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3 V D A 2 O j I w O j E y L j U 2 O T U 5 N D F a I i A v P j x F b n R y e S B U e X B l P S J G a W x s Q 2 9 s d W 1 u V H l w Z X M i I F Z h b H V l P S J z Q m d B Q U F B Q U F B Q T 0 9 I i A v P j x F b n R y e S B U e X B l P S J G a W x s Q 2 9 s d W 1 u T m F t Z X M i I F Z h b H V l P S J z W y Z x d W 9 0 O 0 1 V T F R J I E N B U C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1 V T F R J I E N B U C w w f S Z x d W 9 0 O y w m c X V v d D t T Z W N 0 a W 9 u M S 9 U Y W J s Z T E v Q 2 h h b m d l Z C B U e X B l L n t D b 2 x 1 b W 4 x L D F 9 J n F 1 b 3 Q 7 L C Z x d W 9 0 O 1 N l Y 3 R p b 2 4 x L 1 R h Y m x l M S 9 D a G F u Z 2 V k I F R 5 c G U u e 0 N v b H V t b j I s M n 0 m c X V v d D s s J n F 1 b 3 Q 7 U 2 V j d G l v b j E v V G F i b G U x L 0 N o Y W 5 n Z W Q g V H l w Z S 5 7 Q 2 9 s d W 1 u M y w z f S Z x d W 9 0 O y w m c X V v d D t T Z W N 0 a W 9 u M S 9 U Y W J s Z T E v Q 2 h h b m d l Z C B U e X B l L n t D b 2 x 1 b W 4 0 L D R 9 J n F 1 b 3 Q 7 L C Z x d W 9 0 O 1 N l Y 3 R p b 2 4 x L 1 R h Y m x l M S 9 D a G F u Z 2 V k I F R 5 c G U u e 0 N v b H V t b j U s N X 0 m c X V v d D s s J n F 1 b 3 Q 7 U 2 V j d G l v b j E v V G F i b G U x L 0 N o Y W 5 n Z W Q g V H l w Z S 5 7 Q 2 9 s d W 1 u N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2 h h b m d l Z C B U e X B l L n t N V U x U S S B D Q V A s M H 0 m c X V v d D s s J n F 1 b 3 Q 7 U 2 V j d G l v b j E v V G F i b G U x L 0 N o Y W 5 n Z W Q g V H l w Z S 5 7 Q 2 9 s d W 1 u M S w x f S Z x d W 9 0 O y w m c X V v d D t T Z W N 0 a W 9 u M S 9 U Y W J s Z T E v Q 2 h h b m d l Z C B U e X B l L n t D b 2 x 1 b W 4 y L D J 9 J n F 1 b 3 Q 7 L C Z x d W 9 0 O 1 N l Y 3 R p b 2 4 x L 1 R h Y m x l M S 9 D a G F u Z 2 V k I F R 5 c G U u e 0 N v b H V t b j M s M 3 0 m c X V v d D s s J n F 1 b 3 Q 7 U 2 V j d G l v b j E v V G F i b G U x L 0 N o Y W 5 n Z W Q g V H l w Z S 5 7 Q 2 9 s d W 1 u N C w 0 f S Z x d W 9 0 O y w m c X V v d D t T Z W N 0 a W 9 u M S 9 U Y W J s Z T E v Q 2 h h b m d l Z C B U e X B l L n t D b 2 x 1 b W 4 1 L D V 9 J n F 1 b 3 Q 7 L C Z x d W 9 0 O 1 N l Y 3 R p b 2 4 x L 1 R h Y m x l M S 9 D a G F u Z 2 V k I F R 5 c G U u e 0 N v b H V t b j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k 9 S I F N X U C I g L z 4 8 R W 5 0 c n k g V H l w Z T 0 i U m V j b 3 Z l c n l U Y X J n Z X R D b 2 x 1 b W 4 i I F Z h b H V l P S J s M S I g L z 4 8 R W 5 0 c n k g V H l w Z T 0 i U m V j b 3 Z l c n l U Y X J n Z X R S b 3 c i I F Z h b H V l P S J s N D g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D Y 6 M j Y 6 M T U u M D Y 3 O T g y N 1 o i I C 8 + P E V u d H J 5 I F R 5 c G U 9 I k Z p b G x D b 2 x 1 b W 5 U e X B l c y I g V m F s d W U 9 I n N C Z 1 l B Q U F B Q U F B Q T 0 i I C 8 + P E V u d H J 5 I F R 5 c G U 9 I k Z p b G x D b 2 x 1 b W 5 O Y W 1 l c y I g V m F s d W U 9 I n N b J n F 1 b 3 Q 7 R l V O R F M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Z V T k R T L D B 9 J n F 1 b 3 Q 7 L C Z x d W 9 0 O 1 N l Y 3 R p b 2 4 x L 1 R h Y m x l M y 9 D a G F u Z 2 V k I F R 5 c G U u e 0 N v b H V t b j E s M X 0 m c X V v d D s s J n F 1 b 3 Q 7 U 2 V j d G l v b j E v V G F i b G U z L 0 N o Y W 5 n Z W Q g V H l w Z S 5 7 Q 2 9 s d W 1 u M i w y f S Z x d W 9 0 O y w m c X V v d D t T Z W N 0 a W 9 u M S 9 U Y W J s Z T M v Q 2 h h b m d l Z C B U e X B l L n t D b 2 x 1 b W 4 z L D N 9 J n F 1 b 3 Q 7 L C Z x d W 9 0 O 1 N l Y 3 R p b 2 4 x L 1 R h Y m x l M y 9 D a G F u Z 2 V k I F R 5 c G U u e 0 N v b H V t b j Q s N H 0 m c X V v d D s s J n F 1 b 3 Q 7 U 2 V j d G l v b j E v V G F i b G U z L 0 N o Y W 5 n Z W Q g V H l w Z S 5 7 Q 2 9 s d W 1 u N S w 1 f S Z x d W 9 0 O y w m c X V v d D t T Z W N 0 a W 9 u M S 9 U Y W J s Z T M v Q 2 h h b m d l Z C B U e X B l L n t D b 2 x 1 b W 4 2 L D Z 9 J n F 1 b 3 Q 7 L C Z x d W 9 0 O 1 N l Y 3 R p b 2 4 x L 1 R h Y m x l M y 9 D a G F u Z 2 V k I F R 5 c G U u e 0 N v b H V t b j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z L 0 N o Y W 5 n Z W Q g V H l w Z S 5 7 R l V O R F M s M H 0 m c X V v d D s s J n F 1 b 3 Q 7 U 2 V j d G l v b j E v V G F i b G U z L 0 N o Y W 5 n Z W Q g V H l w Z S 5 7 Q 2 9 s d W 1 u M S w x f S Z x d W 9 0 O y w m c X V v d D t T Z W N 0 a W 9 u M S 9 U Y W J s Z T M v Q 2 h h b m d l Z C B U e X B l L n t D b 2 x 1 b W 4 y L D J 9 J n F 1 b 3 Q 7 L C Z x d W 9 0 O 1 N l Y 3 R p b 2 4 x L 1 R h Y m x l M y 9 D a G F u Z 2 V k I F R 5 c G U u e 0 N v b H V t b j M s M 3 0 m c X V v d D s s J n F 1 b 3 Q 7 U 2 V j d G l v b j E v V G F i b G U z L 0 N o Y W 5 n Z W Q g V H l w Z S 5 7 Q 2 9 s d W 1 u N C w 0 f S Z x d W 9 0 O y w m c X V v d D t T Z W N 0 a W 9 u M S 9 U Y W J s Z T M v Q 2 h h b m d l Z C B U e X B l L n t D b 2 x 1 b W 4 1 L D V 9 J n F 1 b 3 Q 7 L C Z x d W 9 0 O 1 N l Y 3 R p b 2 4 x L 1 R h Y m x l M y 9 D a G F u Z 2 V k I F R 5 c G U u e 0 N v b H V t b j Y s N n 0 m c X V v d D s s J n F 1 b 3 Q 7 U 2 V j d G l v b j E v V G F i b G U z L 0 N o Y W 5 n Z W Q g V H l w Z S 5 7 Q 2 9 s d W 1 u N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9 D f 9 r + x 3 S Z X Q 6 F Y u A c K q A A A A A A I A A A A A A B B m A A A A A Q A A I A A A A D n T R 4 K B T I u D Y S J E W i / g 1 x d q e / 7 i T U 7 5 8 9 P 8 D J 7 R 1 w O A A A A A A A 6 A A A A A A g A A I A A A A H w O + i F V X J v Z a + e a D c L T d k 1 o B D l a v b q X G + J Q b a m d I J z S U A A A A D X + g 4 x z 8 j r 5 R B H M x P 4 0 Y 2 0 Z / 9 y i a o X j Q K u c 1 q / x B j Y x r 0 0 I A P B b a w F n w 3 7 Q f U O o R y j n k 4 6 x G 8 O p T 1 5 R X E U X N o w i p 7 f q U k G E p 2 w x U O 4 3 o D Q W Q A A A A A 9 w u G G Z M F R R 9 p v U d X x r l 0 Q 2 V q r d B c P m 7 l g p v b P 8 W r 7 L u Z C m 8 F 9 x w X a 4 w S r N E H q + D S M X z u l P 7 Z M W c 5 a q R Y Z i x 8 c = < / D a t a M a s h u p > 
</file>

<file path=customXml/itemProps1.xml><?xml version="1.0" encoding="utf-8"?>
<ds:datastoreItem xmlns:ds="http://schemas.openxmlformats.org/officeDocument/2006/customXml" ds:itemID="{FE244FE9-F9A7-4066-AEEE-5C4188A0D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SIP CALCULATOR</vt:lpstr>
      <vt:lpstr>Sheet2</vt:lpstr>
      <vt:lpstr>FOR SWP</vt:lpstr>
      <vt:lpstr>Main Backend Calculation</vt:lpstr>
      <vt:lpstr>SEP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Manjay Mishra</dc:creator>
  <cp:lastModifiedBy>sanjit upadhyay</cp:lastModifiedBy>
  <dcterms:created xsi:type="dcterms:W3CDTF">2015-06-05T18:17:20Z</dcterms:created>
  <dcterms:modified xsi:type="dcterms:W3CDTF">2025-04-01T15:42:46Z</dcterms:modified>
</cp:coreProperties>
</file>