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849" firstSheet="1" activeTab="8"/>
  </bookViews>
  <sheets>
    <sheet name="Income Statement" sheetId="1" r:id="rId1"/>
    <sheet name="Balance Sheet" sheetId="2" r:id="rId2"/>
    <sheet name="Vid 1 - Input Historical" sheetId="11" r:id="rId3"/>
    <sheet name="Vid 2 - IS" sheetId="12" r:id="rId4"/>
    <sheet name="Vid 3 - BS" sheetId="9" r:id="rId5"/>
    <sheet name="Vid 4 - CFS" sheetId="8" r:id="rId6"/>
    <sheet name="Vid 5 - Debt Sched." sheetId="7" r:id="rId7"/>
    <sheet name="Vid 6 - PP&amp;E Sched." sheetId="6" r:id="rId8"/>
    <sheet name="Vid 7 - Final" sheetId="4" r:id="rId9"/>
  </sheets>
  <definedNames>
    <definedName name="IQ_ADDIN" hidden="1">"AUTO"</definedName>
    <definedName name="IQ_CH" hidden="1">110000</definedName>
    <definedName name="IQ_CQ" hidden="1">5000</definedName>
    <definedName name="IQ_CY" hidden="1">10000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MONTH" hidden="1">15000</definedName>
    <definedName name="IQ_NAMES_REVISION_DATE_" hidden="1">40218.8268634259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_xlnm.Print_Area" localSheetId="1">'Balance Sheet'!$A$1:$C$41</definedName>
    <definedName name="_xlnm.Print_Area" localSheetId="0">'Income Statement'!$A$1:$C$33</definedName>
    <definedName name="_xlnm.Print_Area" localSheetId="2">'Vid 1 - Input Historical'!$A$1:$H$138</definedName>
    <definedName name="_xlnm.Print_Area" localSheetId="3">'Vid 2 - IS'!$A$1:$H$138</definedName>
    <definedName name="_xlnm.Print_Area" localSheetId="4">'Vid 3 - BS'!$A$1:$H$138</definedName>
    <definedName name="_xlnm.Print_Area" localSheetId="5">'Vid 4 - CFS'!$A$1:$H$138</definedName>
    <definedName name="_xlnm.Print_Area" localSheetId="6">'Vid 5 - Debt Sched.'!$A$1:$H$138</definedName>
    <definedName name="_xlnm.Print_Area" localSheetId="7">'Vid 6 - PP&amp;E Sched.'!$A$1:$H$138</definedName>
    <definedName name="_xlnm.Print_Area" localSheetId="8">'Vid 7 - Final'!$A$1:$H$138</definedName>
  </definedNames>
  <calcPr calcId="144525" iterate="1" iterateCount="100" iterateDelta="0.001"/>
</workbook>
</file>

<file path=xl/sharedStrings.xml><?xml version="1.0" encoding="utf-8"?>
<sst xmlns="http://schemas.openxmlformats.org/spreadsheetml/2006/main" count="835" uniqueCount="102">
  <si>
    <t>Income Statement</t>
  </si>
  <si>
    <t>Company Name</t>
  </si>
  <si>
    <t>(000s)</t>
  </si>
  <si>
    <t>INCOME STATEMENT</t>
  </si>
  <si>
    <t>20X1</t>
  </si>
  <si>
    <t>20X2</t>
  </si>
  <si>
    <t>Revenue</t>
  </si>
  <si>
    <t>Growth (%)</t>
  </si>
  <si>
    <t>NA</t>
  </si>
  <si>
    <t>Cost of Goods Sold</t>
  </si>
  <si>
    <t>% of Sales</t>
  </si>
  <si>
    <t>Gross Profit</t>
  </si>
  <si>
    <t>Operating Expenses (SG&amp;A)</t>
  </si>
  <si>
    <t>Operating Income (EBIT)</t>
  </si>
  <si>
    <t>Interest Expense</t>
  </si>
  <si>
    <t>Pretax Income</t>
  </si>
  <si>
    <t>Income Tax Expense</t>
  </si>
  <si>
    <t>Tax Rate</t>
  </si>
  <si>
    <t>NM</t>
  </si>
  <si>
    <t>Net Income</t>
  </si>
  <si>
    <t xml:space="preserve">Depreciation </t>
  </si>
  <si>
    <t>Amortization</t>
  </si>
  <si>
    <t>EBITDA</t>
  </si>
  <si>
    <t>Balance Sheet</t>
  </si>
  <si>
    <t>BALANCE SHEET</t>
  </si>
  <si>
    <t>ASSETS</t>
  </si>
  <si>
    <t>Current Assets</t>
  </si>
  <si>
    <t>Cash</t>
  </si>
  <si>
    <t>Accounts Receivable</t>
  </si>
  <si>
    <t>Inventory</t>
  </si>
  <si>
    <t>Prepaid Expenses</t>
  </si>
  <si>
    <t>Total Current Assets</t>
  </si>
  <si>
    <t>Fixed Assets</t>
  </si>
  <si>
    <t>PP&amp;E, Net of Accum. Depreciation</t>
  </si>
  <si>
    <t>TOTAL ASSETS</t>
  </si>
  <si>
    <t>LIABILITIES</t>
  </si>
  <si>
    <t>Current Liabilities</t>
  </si>
  <si>
    <t>Accounts Payable</t>
  </si>
  <si>
    <t>Line of Credit</t>
  </si>
  <si>
    <t>Current Maturities of Long Term Debt</t>
  </si>
  <si>
    <t>Total Current Liabilities</t>
  </si>
  <si>
    <t>Long Term Liabilities</t>
  </si>
  <si>
    <t>Long Term Debt, Net of Current Maturities</t>
  </si>
  <si>
    <t>TOTAL LIABILITIES</t>
  </si>
  <si>
    <t>EQUITY</t>
  </si>
  <si>
    <t>Common Stock</t>
  </si>
  <si>
    <t>Additional Paid In Capital</t>
  </si>
  <si>
    <t>Retained Earnings</t>
  </si>
  <si>
    <t>TOTAL EQUITY</t>
  </si>
  <si>
    <t>TOTAL LIABILITIES &amp; EQUITY</t>
  </si>
  <si>
    <t>Check</t>
  </si>
  <si>
    <t>Integrated Financial Statements</t>
  </si>
  <si>
    <t>Historical</t>
  </si>
  <si>
    <t>Projected</t>
  </si>
  <si>
    <t>20X3</t>
  </si>
  <si>
    <t>20X4</t>
  </si>
  <si>
    <t>20X5</t>
  </si>
  <si>
    <t>20X6</t>
  </si>
  <si>
    <t>20X7</t>
  </si>
  <si>
    <t>N/A</t>
  </si>
  <si>
    <t>mm</t>
  </si>
  <si>
    <t>BALANCE SHEET ASSUMPTIONS</t>
  </si>
  <si>
    <t>AR Days</t>
  </si>
  <si>
    <t>Inventory Days</t>
  </si>
  <si>
    <t>AP Days</t>
  </si>
  <si>
    <t>CASH FLOW STATEMENT</t>
  </si>
  <si>
    <t>CASH FLOW FROM OPERATING ACTIVITIES</t>
  </si>
  <si>
    <t>Add Back Non-Cash Items</t>
  </si>
  <si>
    <t>Changes in Working Capital</t>
  </si>
  <si>
    <t>Net Cash Provided by Operating Activities</t>
  </si>
  <si>
    <t>CASH FLOW FROM INVESTING ACTIVITIES</t>
  </si>
  <si>
    <t>Capital Expenditures - Purchase of PP&amp;E</t>
  </si>
  <si>
    <t>Net Cash Used in Investing Activities</t>
  </si>
  <si>
    <t>CASH FLOW FROM FINANCING ACTIVITIES</t>
  </si>
  <si>
    <t>Revolving Credit Facility (Line of Credit)</t>
  </si>
  <si>
    <t>Long Term Debt</t>
  </si>
  <si>
    <t>Net Cash Provided by (Used in) Fnce Activities</t>
  </si>
  <si>
    <t>Net Cash Flow</t>
  </si>
  <si>
    <t>Beginning Cash Balance</t>
  </si>
  <si>
    <t>Ending Cash Balance</t>
  </si>
  <si>
    <t>Supporting Schedules</t>
  </si>
  <si>
    <t>DEBT SCHEDULE</t>
  </si>
  <si>
    <t>Cash Balance @ Beg of Year (End of Last Year)</t>
  </si>
  <si>
    <t>Plus: Free Cash Flow from Operations and Investing</t>
  </si>
  <si>
    <t>Plus: Free Cash Flow from Financing (BEFORE L.O.C.)</t>
  </si>
  <si>
    <t>Less: Minimum Cash Balance</t>
  </si>
  <si>
    <t>Total Cash Available or (Required) from L.O.C.</t>
  </si>
  <si>
    <t>Debt</t>
  </si>
  <si>
    <t>Current Portion of Long Term Debt</t>
  </si>
  <si>
    <t>Interest Rate on Long Term Debt</t>
  </si>
  <si>
    <t>Interest Rate on Line of Credit</t>
  </si>
  <si>
    <t>Interest Expense on Long Term Debt</t>
  </si>
  <si>
    <t>Interest Expense on Line of Credit</t>
  </si>
  <si>
    <t>Total Interest Expense</t>
  </si>
  <si>
    <t>PP&amp;E SCHEDULE</t>
  </si>
  <si>
    <t>Beg: PP&amp;E, Net of Accum. Depreciation</t>
  </si>
  <si>
    <t>Plus: Capital Expenditures</t>
  </si>
  <si>
    <t>Less: Depreciation</t>
  </si>
  <si>
    <t>Used To Project</t>
  </si>
  <si>
    <t>Depreciation as % of Revenues</t>
  </si>
  <si>
    <t>End: PP&amp;E, Net of Accum. Depreciation</t>
  </si>
  <si>
    <t>LAMBANI INDUSTRIES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</si>
</sst>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  <numFmt numFmtId="178" formatCode="0.0%"/>
    <numFmt numFmtId="179" formatCode="#,##0.0_);[Red]\(#,##0.0\)"/>
    <numFmt numFmtId="180" formatCode="#,##0.0000_);[Red]\(#,##0.0000\)"/>
  </numFmts>
  <fonts count="44">
    <font>
      <sz val="8"/>
      <color theme="1"/>
      <name val="Arial"/>
      <charset val="134"/>
    </font>
    <font>
      <i/>
      <sz val="7"/>
      <color theme="1"/>
      <name val="Arial"/>
      <charset val="134"/>
    </font>
    <font>
      <i/>
      <sz val="8"/>
      <color theme="1"/>
      <name val="Arial"/>
      <charset val="134"/>
    </font>
    <font>
      <b/>
      <sz val="28"/>
      <color theme="1"/>
      <name val="Arial"/>
      <charset val="134"/>
    </font>
    <font>
      <b/>
      <sz val="18"/>
      <color rgb="FF3333CC"/>
      <name val="Arial"/>
      <charset val="134"/>
    </font>
    <font>
      <b/>
      <sz val="8"/>
      <color theme="1"/>
      <name val="Arial"/>
      <charset val="134"/>
    </font>
    <font>
      <i/>
      <sz val="6"/>
      <color theme="1"/>
      <name val="Arial"/>
      <charset val="134"/>
    </font>
    <font>
      <b/>
      <sz val="8"/>
      <color theme="0"/>
      <name val="Arial"/>
      <charset val="134"/>
    </font>
    <font>
      <b/>
      <sz val="8"/>
      <name val="Arial"/>
      <charset val="134"/>
    </font>
    <font>
      <i/>
      <sz val="8"/>
      <name val="Arial"/>
      <charset val="134"/>
    </font>
    <font>
      <i/>
      <sz val="8"/>
      <color rgb="FF3333CC"/>
      <name val="Arial"/>
      <charset val="134"/>
    </font>
    <font>
      <sz val="8"/>
      <color theme="4"/>
      <name val="Arial"/>
      <charset val="134"/>
    </font>
    <font>
      <sz val="8"/>
      <name val="Arial"/>
      <charset val="134"/>
    </font>
    <font>
      <b/>
      <sz val="8"/>
      <color theme="4"/>
      <name val="Arial"/>
      <charset val="134"/>
    </font>
    <font>
      <i/>
      <sz val="7"/>
      <name val="Arial"/>
      <charset val="134"/>
    </font>
    <font>
      <b/>
      <sz val="14"/>
      <color theme="1"/>
      <name val="Arial"/>
      <charset val="134"/>
    </font>
    <font>
      <sz val="16"/>
      <name val="Arial"/>
      <charset val="134"/>
    </font>
    <font>
      <b/>
      <sz val="10"/>
      <color theme="1"/>
      <name val="Arial"/>
      <charset val="134"/>
    </font>
    <font>
      <sz val="8"/>
      <color rgb="FF3333CC"/>
      <name val="Arial"/>
      <charset val="134"/>
    </font>
    <font>
      <b/>
      <i/>
      <sz val="8"/>
      <color theme="1"/>
      <name val="Arial"/>
      <charset val="134"/>
    </font>
    <font>
      <b/>
      <sz val="10"/>
      <color rgb="FF3333CC"/>
      <name val="Arial"/>
      <charset val="134"/>
    </font>
    <font>
      <sz val="7"/>
      <color theme="1"/>
      <name val="Arial"/>
      <charset val="134"/>
    </font>
    <font>
      <b/>
      <sz val="7"/>
      <name val="Arial"/>
      <charset val="134"/>
    </font>
    <font>
      <b/>
      <sz val="8"/>
      <color rgb="FF3333CC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5" fillId="14" borderId="0" applyNumberFormat="0" applyBorder="0" applyAlignment="0" applyProtection="0">
      <alignment vertical="center"/>
    </xf>
    <xf numFmtId="177" fontId="26" fillId="0" borderId="0" applyFont="0" applyFill="0" applyBorder="0" applyAlignment="0" applyProtection="0">
      <alignment vertical="center"/>
    </xf>
    <xf numFmtId="176" fontId="26" fillId="0" borderId="0" applyFont="0" applyFill="0" applyBorder="0" applyAlignment="0" applyProtection="0">
      <alignment vertical="center"/>
    </xf>
    <xf numFmtId="42" fontId="26" fillId="0" borderId="0" applyFont="0" applyFill="0" applyBorder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5" borderId="6" applyNumberFormat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26" fillId="5" borderId="9" applyNumberFormat="0" applyFon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8" fillId="0" borderId="10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1" fillId="33" borderId="12" applyNumberFormat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2" fillId="26" borderId="7" applyNumberForma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40" fillId="26" borderId="12" applyNumberFormat="0" applyAlignment="0" applyProtection="0">
      <alignment vertical="center"/>
    </xf>
    <xf numFmtId="0" fontId="42" fillId="0" borderId="13" applyNumberFormat="0" applyFill="0" applyAlignment="0" applyProtection="0">
      <alignment vertical="center"/>
    </xf>
    <xf numFmtId="0" fontId="39" fillId="0" borderId="11" applyNumberFormat="0" applyFill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Alignment="1">
      <alignment horizont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1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/>
    <xf numFmtId="38" fontId="8" fillId="0" borderId="0" xfId="0" applyNumberFormat="1" applyFont="1"/>
    <xf numFmtId="38" fontId="8" fillId="0" borderId="1" xfId="0" applyNumberFormat="1" applyFont="1" applyBorder="1"/>
    <xf numFmtId="38" fontId="5" fillId="0" borderId="0" xfId="0" applyNumberFormat="1" applyFont="1"/>
    <xf numFmtId="0" fontId="2" fillId="0" borderId="0" xfId="0" applyFont="1" applyAlignment="1">
      <alignment horizontal="left" indent="1"/>
    </xf>
    <xf numFmtId="9" fontId="9" fillId="0" borderId="0" xfId="0" applyNumberFormat="1" applyFont="1" applyAlignment="1">
      <alignment horizontal="right"/>
    </xf>
    <xf numFmtId="178" fontId="9" fillId="0" borderId="1" xfId="0" applyNumberFormat="1" applyFont="1" applyBorder="1"/>
    <xf numFmtId="178" fontId="10" fillId="0" borderId="0" xfId="0" applyNumberFormat="1" applyFont="1" applyFill="1"/>
    <xf numFmtId="178" fontId="10" fillId="0" borderId="0" xfId="0" applyNumberFormat="1" applyFont="1"/>
    <xf numFmtId="38" fontId="11" fillId="0" borderId="0" xfId="0" applyNumberFormat="1" applyFont="1"/>
    <xf numFmtId="38" fontId="11" fillId="0" borderId="1" xfId="0" applyNumberFormat="1" applyFont="1" applyBorder="1"/>
    <xf numFmtId="178" fontId="9" fillId="0" borderId="0" xfId="0" applyNumberFormat="1" applyFont="1"/>
    <xf numFmtId="178" fontId="2" fillId="0" borderId="0" xfId="0" applyNumberFormat="1" applyFont="1"/>
    <xf numFmtId="9" fontId="9" fillId="0" borderId="1" xfId="0" applyNumberFormat="1" applyFont="1" applyBorder="1" applyAlignment="1">
      <alignment horizontal="right"/>
    </xf>
    <xf numFmtId="0" fontId="0" fillId="3" borderId="0" xfId="0" applyFill="1"/>
    <xf numFmtId="38" fontId="12" fillId="3" borderId="0" xfId="0" applyNumberFormat="1" applyFont="1" applyFill="1"/>
    <xf numFmtId="38" fontId="12" fillId="3" borderId="1" xfId="0" applyNumberFormat="1" applyFont="1" applyFill="1" applyBorder="1"/>
    <xf numFmtId="38" fontId="0" fillId="3" borderId="0" xfId="0" applyNumberFormat="1" applyFont="1" applyFill="1"/>
    <xf numFmtId="0" fontId="5" fillId="3" borderId="2" xfId="0" applyFont="1" applyFill="1" applyBorder="1"/>
    <xf numFmtId="38" fontId="8" fillId="3" borderId="2" xfId="0" applyNumberFormat="1" applyFont="1" applyFill="1" applyBorder="1"/>
    <xf numFmtId="38" fontId="8" fillId="3" borderId="3" xfId="0" applyNumberFormat="1" applyFont="1" applyFill="1" applyBorder="1"/>
    <xf numFmtId="0" fontId="0" fillId="0" borderId="1" xfId="0" applyBorder="1"/>
    <xf numFmtId="0" fontId="5" fillId="0" borderId="0" xfId="0" applyFont="1" applyAlignment="1">
      <alignment horizontal="left" indent="1"/>
    </xf>
    <xf numFmtId="38" fontId="13" fillId="0" borderId="0" xfId="0" applyNumberFormat="1" applyFont="1"/>
    <xf numFmtId="38" fontId="13" fillId="0" borderId="1" xfId="0" applyNumberFormat="1" applyFont="1" applyBorder="1"/>
    <xf numFmtId="0" fontId="0" fillId="0" borderId="0" xfId="0" applyAlignment="1">
      <alignment horizontal="left" indent="2"/>
    </xf>
    <xf numFmtId="38" fontId="12" fillId="0" borderId="0" xfId="0" applyNumberFormat="1" applyFont="1"/>
    <xf numFmtId="38" fontId="12" fillId="0" borderId="1" xfId="0" applyNumberFormat="1" applyFont="1" applyBorder="1"/>
    <xf numFmtId="38" fontId="0" fillId="0" borderId="0" xfId="0" applyNumberFormat="1"/>
    <xf numFmtId="0" fontId="0" fillId="0" borderId="0" xfId="0" applyBorder="1" applyAlignment="1">
      <alignment horizontal="left" indent="2"/>
    </xf>
    <xf numFmtId="0" fontId="5" fillId="0" borderId="2" xfId="0" applyFont="1" applyBorder="1" applyAlignment="1">
      <alignment horizontal="left" indent="1"/>
    </xf>
    <xf numFmtId="38" fontId="8" fillId="0" borderId="2" xfId="0" applyNumberFormat="1" applyFont="1" applyBorder="1"/>
    <xf numFmtId="38" fontId="8" fillId="0" borderId="3" xfId="0" applyNumberFormat="1" applyFont="1" applyBorder="1"/>
    <xf numFmtId="0" fontId="0" fillId="0" borderId="0" xfId="0" applyAlignment="1">
      <alignment horizontal="left" indent="1"/>
    </xf>
    <xf numFmtId="0" fontId="5" fillId="0" borderId="2" xfId="0" applyFont="1" applyBorder="1"/>
    <xf numFmtId="179" fontId="8" fillId="0" borderId="0" xfId="0" applyNumberFormat="1" applyFont="1"/>
    <xf numFmtId="0" fontId="1" fillId="0" borderId="0" xfId="0" applyFont="1" applyAlignment="1">
      <alignment horizontal="left" indent="1"/>
    </xf>
    <xf numFmtId="179" fontId="14" fillId="0" borderId="0" xfId="0" applyNumberFormat="1" applyFont="1"/>
    <xf numFmtId="179" fontId="14" fillId="0" borderId="1" xfId="0" applyNumberFormat="1" applyFont="1" applyBorder="1"/>
    <xf numFmtId="0" fontId="5" fillId="3" borderId="0" xfId="0" applyFont="1" applyFill="1"/>
    <xf numFmtId="38" fontId="13" fillId="3" borderId="0" xfId="0" applyNumberFormat="1" applyFont="1" applyFill="1"/>
    <xf numFmtId="38" fontId="13" fillId="3" borderId="1" xfId="0" applyNumberFormat="1" applyFont="1" applyFill="1" applyBorder="1"/>
    <xf numFmtId="0" fontId="0" fillId="3" borderId="0" xfId="0" applyFill="1" applyAlignment="1">
      <alignment horizontal="left" indent="1"/>
    </xf>
    <xf numFmtId="0" fontId="5" fillId="0" borderId="0" xfId="0" applyFont="1" applyAlignment="1">
      <alignment horizontal="left" indent="2"/>
    </xf>
    <xf numFmtId="0" fontId="0" fillId="0" borderId="0" xfId="0" applyBorder="1"/>
    <xf numFmtId="0" fontId="5" fillId="0" borderId="0" xfId="0" applyFont="1" applyBorder="1" applyAlignment="1">
      <alignment horizontal="left" indent="3"/>
    </xf>
    <xf numFmtId="0" fontId="5" fillId="0" borderId="0" xfId="0" applyFont="1" applyBorder="1"/>
    <xf numFmtId="38" fontId="5" fillId="0" borderId="0" xfId="0" applyNumberFormat="1" applyFont="1" applyBorder="1"/>
    <xf numFmtId="0" fontId="5" fillId="0" borderId="2" xfId="0" applyFont="1" applyBorder="1" applyAlignment="1">
      <alignment horizontal="left" indent="3"/>
    </xf>
    <xf numFmtId="0" fontId="0" fillId="0" borderId="2" xfId="0" applyBorder="1"/>
    <xf numFmtId="38" fontId="5" fillId="0" borderId="2" xfId="0" applyNumberFormat="1" applyFont="1" applyBorder="1"/>
    <xf numFmtId="0" fontId="0" fillId="0" borderId="4" xfId="0" applyBorder="1"/>
    <xf numFmtId="38" fontId="0" fillId="0" borderId="4" xfId="0" applyNumberFormat="1" applyBorder="1"/>
    <xf numFmtId="0" fontId="0" fillId="0" borderId="5" xfId="0" applyBorder="1"/>
    <xf numFmtId="38" fontId="0" fillId="0" borderId="5" xfId="0" applyNumberFormat="1" applyBorder="1"/>
    <xf numFmtId="0" fontId="15" fillId="0" borderId="0" xfId="0" applyFont="1" applyFill="1"/>
    <xf numFmtId="0" fontId="16" fillId="0" borderId="0" xfId="0" applyFont="1" applyFill="1"/>
    <xf numFmtId="0" fontId="17" fillId="0" borderId="0" xfId="0" applyFont="1" applyFill="1"/>
    <xf numFmtId="0" fontId="0" fillId="0" borderId="0" xfId="0" applyFont="1" applyAlignment="1">
      <alignment horizontal="left" indent="1"/>
    </xf>
    <xf numFmtId="38" fontId="2" fillId="0" borderId="0" xfId="0" applyNumberFormat="1" applyFont="1" applyAlignment="1">
      <alignment horizontal="right"/>
    </xf>
    <xf numFmtId="38" fontId="0" fillId="0" borderId="0" xfId="0" applyNumberFormat="1" applyFont="1"/>
    <xf numFmtId="38" fontId="18" fillId="0" borderId="0" xfId="0" applyNumberFormat="1" applyFont="1"/>
    <xf numFmtId="0" fontId="5" fillId="0" borderId="0" xfId="0" applyFont="1" applyBorder="1" applyAlignment="1">
      <alignment horizontal="left" indent="1"/>
    </xf>
    <xf numFmtId="38" fontId="19" fillId="0" borderId="0" xfId="0" applyNumberFormat="1" applyFont="1" applyBorder="1" applyAlignment="1">
      <alignment horizontal="right"/>
    </xf>
    <xf numFmtId="0" fontId="5" fillId="0" borderId="5" xfId="0" applyFont="1" applyBorder="1"/>
    <xf numFmtId="38" fontId="5" fillId="0" borderId="5" xfId="0" applyNumberFormat="1" applyFont="1" applyBorder="1"/>
    <xf numFmtId="0" fontId="7" fillId="0" borderId="0" xfId="0" applyFont="1" applyFill="1" applyAlignment="1">
      <alignment horizontal="center"/>
    </xf>
    <xf numFmtId="178" fontId="18" fillId="0" borderId="0" xfId="0" applyNumberFormat="1" applyFont="1"/>
    <xf numFmtId="0" fontId="0" fillId="0" borderId="0" xfId="0" applyAlignment="1">
      <alignment horizontal="left"/>
    </xf>
    <xf numFmtId="38" fontId="5" fillId="4" borderId="0" xfId="0" applyNumberFormat="1" applyFont="1" applyFill="1" applyAlignment="1">
      <alignment horizontal="centerContinuous"/>
    </xf>
    <xf numFmtId="38" fontId="0" fillId="4" borderId="0" xfId="0" applyNumberFormat="1" applyFont="1" applyFill="1" applyAlignment="1">
      <alignment horizontal="centerContinuous"/>
    </xf>
    <xf numFmtId="10" fontId="2" fillId="0" borderId="0" xfId="0" applyNumberFormat="1" applyFont="1"/>
    <xf numFmtId="0" fontId="20" fillId="0" borderId="0" xfId="0" applyFont="1" applyFill="1"/>
    <xf numFmtId="0" fontId="5" fillId="0" borderId="0" xfId="0" applyFont="1" applyFill="1" applyBorder="1" applyAlignment="1">
      <alignment horizontal="center"/>
    </xf>
    <xf numFmtId="38" fontId="8" fillId="0" borderId="0" xfId="0" applyNumberFormat="1" applyFont="1" applyBorder="1"/>
    <xf numFmtId="178" fontId="9" fillId="0" borderId="0" xfId="0" applyNumberFormat="1" applyFont="1" applyBorder="1"/>
    <xf numFmtId="178" fontId="10" fillId="5" borderId="0" xfId="0" applyNumberFormat="1" applyFont="1" applyFill="1" applyBorder="1"/>
    <xf numFmtId="178" fontId="10" fillId="5" borderId="0" xfId="0" applyNumberFormat="1" applyFont="1" applyFill="1"/>
    <xf numFmtId="38" fontId="11" fillId="0" borderId="0" xfId="0" applyNumberFormat="1" applyFont="1" applyBorder="1"/>
    <xf numFmtId="178" fontId="2" fillId="0" borderId="0" xfId="0" applyNumberFormat="1" applyFont="1" applyBorder="1"/>
    <xf numFmtId="9" fontId="9" fillId="0" borderId="0" xfId="0" applyNumberFormat="1" applyFont="1" applyBorder="1" applyAlignment="1">
      <alignment horizontal="right"/>
    </xf>
    <xf numFmtId="38" fontId="12" fillId="3" borderId="0" xfId="0" applyNumberFormat="1" applyFont="1" applyFill="1" applyBorder="1"/>
    <xf numFmtId="38" fontId="0" fillId="3" borderId="0" xfId="0" applyNumberFormat="1" applyFont="1" applyFill="1" applyBorder="1"/>
    <xf numFmtId="0" fontId="7" fillId="2" borderId="0" xfId="0" applyFont="1" applyFill="1" applyBorder="1" applyAlignment="1">
      <alignment horizontal="center"/>
    </xf>
    <xf numFmtId="38" fontId="13" fillId="0" borderId="0" xfId="0" applyNumberFormat="1" applyFont="1" applyBorder="1"/>
    <xf numFmtId="38" fontId="12" fillId="0" borderId="0" xfId="0" applyNumberFormat="1" applyFont="1" applyBorder="1"/>
    <xf numFmtId="38" fontId="0" fillId="0" borderId="0" xfId="0" applyNumberFormat="1" applyBorder="1"/>
    <xf numFmtId="179" fontId="14" fillId="0" borderId="0" xfId="0" applyNumberFormat="1" applyFont="1" applyBorder="1"/>
    <xf numFmtId="38" fontId="13" fillId="3" borderId="0" xfId="0" applyNumberFormat="1" applyFont="1" applyFill="1" applyBorder="1"/>
    <xf numFmtId="0" fontId="0" fillId="3" borderId="0" xfId="0" applyFill="1" applyBorder="1"/>
    <xf numFmtId="38" fontId="18" fillId="5" borderId="0" xfId="0" applyNumberFormat="1" applyFont="1" applyFill="1"/>
    <xf numFmtId="178" fontId="18" fillId="5" borderId="0" xfId="0" applyNumberFormat="1" applyFont="1" applyFill="1"/>
    <xf numFmtId="38" fontId="0" fillId="6" borderId="0" xfId="0" applyNumberFormat="1" applyFont="1" applyFill="1" applyBorder="1"/>
    <xf numFmtId="38" fontId="0" fillId="6" borderId="0" xfId="0" applyNumberFormat="1" applyFont="1" applyFill="1"/>
    <xf numFmtId="38" fontId="0" fillId="6" borderId="0" xfId="0" applyNumberFormat="1" applyFill="1" applyBorder="1"/>
    <xf numFmtId="38" fontId="0" fillId="6" borderId="0" xfId="0" applyNumberFormat="1" applyFill="1"/>
    <xf numFmtId="38" fontId="5" fillId="6" borderId="0" xfId="0" applyNumberFormat="1" applyFont="1" applyFill="1" applyBorder="1"/>
    <xf numFmtId="38" fontId="5" fillId="6" borderId="0" xfId="0" applyNumberFormat="1" applyFont="1" applyFill="1"/>
    <xf numFmtId="9" fontId="10" fillId="5" borderId="0" xfId="6" applyFont="1" applyFill="1" applyBorder="1" applyAlignment="1" applyProtection="1"/>
    <xf numFmtId="178" fontId="10" fillId="0" borderId="0" xfId="0" applyNumberFormat="1" applyFont="1" applyFill="1" applyBorder="1"/>
    <xf numFmtId="178" fontId="10" fillId="0" borderId="0" xfId="0" applyNumberFormat="1" applyFont="1" applyBorder="1"/>
    <xf numFmtId="0" fontId="0" fillId="0" borderId="0" xfId="0" applyFill="1"/>
    <xf numFmtId="180" fontId="13" fillId="0" borderId="0" xfId="0" applyNumberFormat="1" applyFont="1"/>
    <xf numFmtId="0" fontId="21" fillId="0" borderId="0" xfId="0" applyFont="1" applyAlignment="1">
      <alignment horizontal="left" indent="1"/>
    </xf>
    <xf numFmtId="179" fontId="22" fillId="0" borderId="0" xfId="0" applyNumberFormat="1" applyFont="1"/>
    <xf numFmtId="9" fontId="0" fillId="0" borderId="0" xfId="0" applyNumberFormat="1"/>
    <xf numFmtId="38" fontId="23" fillId="5" borderId="0" xfId="0" applyNumberFormat="1" applyFont="1" applyFill="1"/>
    <xf numFmtId="38" fontId="12" fillId="0" borderId="0" xfId="0" applyNumberFormat="1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FFFFCC"/>
      <color rgb="00003399"/>
      <color rgb="000033CC"/>
      <color rgb="003333CC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  <pageSetUpPr fitToPage="1"/>
  </sheetPr>
  <dimension ref="A1:C33"/>
  <sheetViews>
    <sheetView view="pageBreakPreview" zoomScale="107" zoomScaleNormal="145" topLeftCell="A8" workbookViewId="0">
      <selection activeCell="A1" sqref="A1"/>
    </sheetView>
  </sheetViews>
  <sheetFormatPr defaultColWidth="9" defaultRowHeight="11.25" outlineLevelCol="2"/>
  <cols>
    <col min="1" max="1" width="41.8333333333333" customWidth="1"/>
    <col min="2" max="3" width="10.8333333333333" customWidth="1"/>
  </cols>
  <sheetData>
    <row r="1" ht="18" spans="1:1">
      <c r="A1" s="67" t="s">
        <v>0</v>
      </c>
    </row>
    <row r="2" ht="12.75" spans="1:1">
      <c r="A2" s="69" t="s">
        <v>1</v>
      </c>
    </row>
    <row r="3" spans="1:1">
      <c r="A3" s="5" t="s">
        <v>2</v>
      </c>
    </row>
    <row r="4" ht="5.1" customHeight="1"/>
    <row r="5" spans="1:3">
      <c r="A5" s="7" t="s">
        <v>3</v>
      </c>
      <c r="B5" s="8" t="s">
        <v>4</v>
      </c>
      <c r="C5" s="8" t="s">
        <v>5</v>
      </c>
    </row>
    <row r="6" s="113" customFormat="1" spans="1:3">
      <c r="A6" s="9"/>
      <c r="B6" s="10"/>
      <c r="C6" s="10"/>
    </row>
    <row r="7" spans="1:3">
      <c r="A7" s="12" t="s">
        <v>6</v>
      </c>
      <c r="B7" s="118">
        <v>74452</v>
      </c>
      <c r="C7" s="118">
        <v>83492</v>
      </c>
    </row>
    <row r="8" s="2" customFormat="1" spans="1:3">
      <c r="A8" s="16" t="s">
        <v>7</v>
      </c>
      <c r="B8" s="17" t="s">
        <v>8</v>
      </c>
      <c r="C8" s="23">
        <f>C7/B7-1</f>
        <v>0.121420512544995</v>
      </c>
    </row>
    <row r="9" spans="2:3">
      <c r="B9" s="21"/>
      <c r="C9" s="21"/>
    </row>
    <row r="10" spans="1:3">
      <c r="A10" s="12" t="s">
        <v>9</v>
      </c>
      <c r="B10" s="118">
        <v>64440</v>
      </c>
      <c r="C10" s="118">
        <v>72524</v>
      </c>
    </row>
    <row r="11" s="2" customFormat="1" spans="1:3">
      <c r="A11" s="16" t="s">
        <v>10</v>
      </c>
      <c r="B11" s="23">
        <f>B10/B7</f>
        <v>0.865524096061892</v>
      </c>
      <c r="C11" s="23">
        <f>C10/C7</f>
        <v>0.868634120634312</v>
      </c>
    </row>
    <row r="12" spans="2:3">
      <c r="B12" s="21"/>
      <c r="C12" s="21"/>
    </row>
    <row r="13" spans="1:3">
      <c r="A13" s="12" t="s">
        <v>11</v>
      </c>
      <c r="B13" s="13">
        <f>B7-B10</f>
        <v>10012</v>
      </c>
      <c r="C13" s="13">
        <f>C7-C10</f>
        <v>10968</v>
      </c>
    </row>
    <row r="14" s="2" customFormat="1" spans="1:3">
      <c r="A14" s="16" t="s">
        <v>10</v>
      </c>
      <c r="B14" s="23">
        <f>B13/B7</f>
        <v>0.134475903938108</v>
      </c>
      <c r="C14" s="23">
        <f>C13/C7</f>
        <v>0.131365879365688</v>
      </c>
    </row>
    <row r="15" spans="2:3">
      <c r="B15" s="21"/>
      <c r="C15" s="21"/>
    </row>
    <row r="16" spans="1:3">
      <c r="A16" s="12" t="s">
        <v>12</v>
      </c>
      <c r="B16" s="118">
        <v>6389</v>
      </c>
      <c r="C16" s="118">
        <v>6545</v>
      </c>
    </row>
    <row r="17" s="2" customFormat="1" spans="1:3">
      <c r="A17" s="16" t="s">
        <v>10</v>
      </c>
      <c r="B17" s="23">
        <f>B16/B7</f>
        <v>0.085813678611723</v>
      </c>
      <c r="C17" s="23">
        <f>C16/C7</f>
        <v>0.0783907440233795</v>
      </c>
    </row>
    <row r="18" spans="2:3">
      <c r="B18" s="21"/>
      <c r="C18" s="21"/>
    </row>
    <row r="19" spans="1:3">
      <c r="A19" s="12" t="s">
        <v>13</v>
      </c>
      <c r="B19" s="13">
        <f>B13-B16</f>
        <v>3623</v>
      </c>
      <c r="C19" s="13">
        <f>C13-C16</f>
        <v>4423</v>
      </c>
    </row>
    <row r="20" spans="2:3">
      <c r="B20" s="21"/>
      <c r="C20" s="21"/>
    </row>
    <row r="21" spans="1:3">
      <c r="A21" s="12" t="s">
        <v>14</v>
      </c>
      <c r="B21" s="118">
        <v>518</v>
      </c>
      <c r="C21" s="118">
        <v>474.181702668361</v>
      </c>
    </row>
    <row r="22" spans="2:3">
      <c r="B22" s="21"/>
      <c r="C22" s="21"/>
    </row>
    <row r="23" spans="1:3">
      <c r="A23" s="12" t="s">
        <v>15</v>
      </c>
      <c r="B23" s="13">
        <f>B19-B21</f>
        <v>3105</v>
      </c>
      <c r="C23" s="13">
        <f>C19-C21</f>
        <v>3948.81829733164</v>
      </c>
    </row>
    <row r="24" spans="2:3">
      <c r="B24" s="21"/>
      <c r="C24" s="21"/>
    </row>
    <row r="25" spans="1:3">
      <c r="A25" t="s">
        <v>16</v>
      </c>
      <c r="B25" s="118">
        <v>1086.75</v>
      </c>
      <c r="C25" s="118">
        <v>1382.08640406607</v>
      </c>
    </row>
    <row r="26" spans="1:3">
      <c r="A26" t="s">
        <v>17</v>
      </c>
      <c r="B26" s="17" t="s">
        <v>18</v>
      </c>
      <c r="C26" s="17" t="s">
        <v>18</v>
      </c>
    </row>
    <row r="27" spans="2:3">
      <c r="B27" s="21"/>
      <c r="C27" s="21"/>
    </row>
    <row r="28" spans="1:3">
      <c r="A28" s="12" t="s">
        <v>19</v>
      </c>
      <c r="B28" s="13">
        <f>B23-B25</f>
        <v>2018.25</v>
      </c>
      <c r="C28" s="13">
        <f>C23-C25</f>
        <v>2566.73189326557</v>
      </c>
    </row>
    <row r="29" spans="2:3">
      <c r="B29" s="21"/>
      <c r="C29" s="21"/>
    </row>
    <row r="30" spans="1:3">
      <c r="A30" s="113" t="s">
        <v>13</v>
      </c>
      <c r="B30" s="119">
        <f>B19</f>
        <v>3623</v>
      </c>
      <c r="C30" s="119">
        <f>C19</f>
        <v>4423</v>
      </c>
    </row>
    <row r="31" spans="1:3">
      <c r="A31" s="113" t="s">
        <v>20</v>
      </c>
      <c r="B31" s="102">
        <v>2648</v>
      </c>
      <c r="C31" s="102">
        <v>2981</v>
      </c>
    </row>
    <row r="32" spans="1:3">
      <c r="A32" s="113" t="s">
        <v>21</v>
      </c>
      <c r="B32" s="102">
        <v>0</v>
      </c>
      <c r="C32" s="102">
        <v>0</v>
      </c>
    </row>
    <row r="33" spans="1:3">
      <c r="A33" s="30" t="s">
        <v>22</v>
      </c>
      <c r="B33" s="31">
        <f>B19+B31</f>
        <v>6271</v>
      </c>
      <c r="C33" s="31">
        <f>C19+C31</f>
        <v>7404</v>
      </c>
    </row>
  </sheetData>
  <printOptions horizontalCentered="1"/>
  <pageMargins left="0.7" right="0.7" top="0.75" bottom="0.75" header="0.3" footer="0.3"/>
  <pageSetup paperSize="1" orientation="portrait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/>
    <pageSetUpPr fitToPage="1"/>
  </sheetPr>
  <dimension ref="A1:D44"/>
  <sheetViews>
    <sheetView view="pageBreakPreview" zoomScale="107" zoomScaleNormal="145" topLeftCell="A22" workbookViewId="0">
      <selection activeCell="A1" sqref="A1"/>
    </sheetView>
  </sheetViews>
  <sheetFormatPr defaultColWidth="9" defaultRowHeight="11.25" outlineLevelCol="3"/>
  <cols>
    <col min="1" max="1" width="41.8333333333333" customWidth="1"/>
    <col min="2" max="3" width="10.8333333333333" customWidth="1"/>
  </cols>
  <sheetData>
    <row r="1" ht="18" spans="1:1">
      <c r="A1" s="67" t="s">
        <v>23</v>
      </c>
    </row>
    <row r="2" ht="12.75" spans="1:1">
      <c r="A2" s="69" t="s">
        <v>1</v>
      </c>
    </row>
    <row r="3" spans="1:1">
      <c r="A3" s="5" t="s">
        <v>2</v>
      </c>
    </row>
    <row r="4" ht="5.1" customHeight="1"/>
    <row r="5" spans="1:3">
      <c r="A5" s="7" t="s">
        <v>24</v>
      </c>
      <c r="B5" s="8" t="str">
        <f>'Income Statement'!B5</f>
        <v>20X1</v>
      </c>
      <c r="C5" s="8" t="str">
        <f>'Income Statement'!C5</f>
        <v>20X2</v>
      </c>
    </row>
    <row r="6" s="113" customFormat="1" ht="3" customHeight="1" spans="2:3">
      <c r="B6" s="10"/>
      <c r="C6" s="10"/>
    </row>
    <row r="7" spans="1:1">
      <c r="A7" s="12" t="s">
        <v>25</v>
      </c>
    </row>
    <row r="8" ht="3" customHeight="1"/>
    <row r="9" spans="1:3">
      <c r="A9" s="34" t="s">
        <v>26</v>
      </c>
      <c r="B9" s="35"/>
      <c r="C9" s="35"/>
    </row>
    <row r="10" spans="1:3">
      <c r="A10" s="37" t="s">
        <v>27</v>
      </c>
      <c r="B10" s="102">
        <v>1773</v>
      </c>
      <c r="C10" s="102">
        <v>2000</v>
      </c>
    </row>
    <row r="11" spans="1:3">
      <c r="A11" s="37" t="s">
        <v>28</v>
      </c>
      <c r="B11" s="102">
        <v>7750</v>
      </c>
      <c r="C11" s="102">
        <v>8852</v>
      </c>
    </row>
    <row r="12" spans="1:3">
      <c r="A12" s="37" t="s">
        <v>29</v>
      </c>
      <c r="B12" s="102">
        <v>4800</v>
      </c>
      <c r="C12" s="102">
        <v>5700</v>
      </c>
    </row>
    <row r="13" spans="1:3">
      <c r="A13" s="41" t="s">
        <v>30</v>
      </c>
      <c r="B13" s="102">
        <v>456</v>
      </c>
      <c r="C13" s="102">
        <v>1849</v>
      </c>
    </row>
    <row r="14" spans="1:3">
      <c r="A14" s="42" t="s">
        <v>31</v>
      </c>
      <c r="B14" s="43">
        <f>SUM(B10:B13)</f>
        <v>14779</v>
      </c>
      <c r="C14" s="43">
        <f>SUM(C10:C13)</f>
        <v>18401</v>
      </c>
    </row>
    <row r="15" ht="3" customHeight="1" spans="1:3">
      <c r="A15" s="45"/>
      <c r="B15" s="35"/>
      <c r="C15" s="35"/>
    </row>
    <row r="16" spans="1:3">
      <c r="A16" s="34" t="s">
        <v>32</v>
      </c>
      <c r="B16" s="35"/>
      <c r="C16" s="35"/>
    </row>
    <row r="17" spans="1:3">
      <c r="A17" s="37" t="s">
        <v>33</v>
      </c>
      <c r="B17" s="102">
        <v>10913</v>
      </c>
      <c r="C17" s="102">
        <v>10932</v>
      </c>
    </row>
    <row r="18" ht="3" customHeight="1" spans="2:3">
      <c r="B18" s="35"/>
      <c r="C18" s="35"/>
    </row>
    <row r="19" spans="1:3">
      <c r="A19" s="46" t="s">
        <v>34</v>
      </c>
      <c r="B19" s="43">
        <f>B14+B17</f>
        <v>25692</v>
      </c>
      <c r="C19" s="43">
        <f>C14+C17</f>
        <v>29333</v>
      </c>
    </row>
    <row r="20" ht="3" customHeight="1" spans="2:3">
      <c r="B20" s="35"/>
      <c r="C20" s="35"/>
    </row>
    <row r="21" spans="1:3">
      <c r="A21" s="12" t="s">
        <v>35</v>
      </c>
      <c r="B21" s="35"/>
      <c r="C21" s="35"/>
    </row>
    <row r="22" ht="3" customHeight="1" spans="1:3">
      <c r="A22" s="12"/>
      <c r="B22" s="35"/>
      <c r="C22" s="35"/>
    </row>
    <row r="23" spans="1:3">
      <c r="A23" s="34" t="s">
        <v>36</v>
      </c>
      <c r="B23" s="35"/>
      <c r="C23" s="35"/>
    </row>
    <row r="24" spans="1:3">
      <c r="A24" s="37" t="s">
        <v>37</v>
      </c>
      <c r="B24" s="102">
        <v>5665</v>
      </c>
      <c r="C24" s="102">
        <v>6656</v>
      </c>
    </row>
    <row r="25" spans="1:3">
      <c r="A25" s="37" t="s">
        <v>38</v>
      </c>
      <c r="B25" s="102">
        <v>792</v>
      </c>
      <c r="C25" s="102">
        <v>1375.26810673443</v>
      </c>
    </row>
    <row r="26" spans="1:3">
      <c r="A26" s="41" t="s">
        <v>39</v>
      </c>
      <c r="B26" s="102">
        <v>500</v>
      </c>
      <c r="C26" s="102">
        <v>500</v>
      </c>
    </row>
    <row r="27" spans="1:3">
      <c r="A27" s="42" t="s">
        <v>40</v>
      </c>
      <c r="B27" s="43">
        <f>SUM(B24:B26)</f>
        <v>6957</v>
      </c>
      <c r="C27" s="43">
        <f>SUM(C24:C26)</f>
        <v>8531.26810673443</v>
      </c>
    </row>
    <row r="28" ht="3" customHeight="1" spans="1:3">
      <c r="A28" s="45"/>
      <c r="B28" s="35"/>
      <c r="C28" s="35"/>
    </row>
    <row r="29" spans="1:3">
      <c r="A29" s="34" t="s">
        <v>41</v>
      </c>
      <c r="B29" s="114"/>
      <c r="C29" s="114"/>
    </row>
    <row r="30" spans="1:3">
      <c r="A30" s="37" t="s">
        <v>42</v>
      </c>
      <c r="B30" s="102">
        <v>5000</v>
      </c>
      <c r="C30" s="102">
        <v>4500</v>
      </c>
    </row>
    <row r="31" ht="3" customHeight="1" spans="1:3">
      <c r="A31" s="45"/>
      <c r="B31" s="35"/>
      <c r="C31" s="35"/>
    </row>
    <row r="32" spans="1:3">
      <c r="A32" s="46" t="s">
        <v>43</v>
      </c>
      <c r="B32" s="43">
        <f>B27+B30</f>
        <v>11957</v>
      </c>
      <c r="C32" s="43">
        <f>C27+C30</f>
        <v>13031.2681067344</v>
      </c>
    </row>
    <row r="33" ht="3" customHeight="1" spans="2:3">
      <c r="B33" s="35"/>
      <c r="C33" s="35"/>
    </row>
    <row r="34" spans="1:3">
      <c r="A34" s="12" t="s">
        <v>44</v>
      </c>
      <c r="B34" s="35"/>
      <c r="C34" s="35"/>
    </row>
    <row r="35" spans="1:3">
      <c r="A35" s="45" t="s">
        <v>45</v>
      </c>
      <c r="B35" s="102">
        <v>15</v>
      </c>
      <c r="C35" s="102">
        <v>15</v>
      </c>
    </row>
    <row r="36" spans="1:3">
      <c r="A36" s="45" t="s">
        <v>46</v>
      </c>
      <c r="B36" s="102">
        <v>5000</v>
      </c>
      <c r="C36" s="102">
        <v>5000</v>
      </c>
    </row>
    <row r="37" spans="1:4">
      <c r="A37" s="45" t="s">
        <v>47</v>
      </c>
      <c r="B37" s="102">
        <v>8720</v>
      </c>
      <c r="C37" s="102">
        <v>11286.7318932656</v>
      </c>
      <c r="D37" s="40"/>
    </row>
    <row r="38" spans="1:3">
      <c r="A38" s="46" t="s">
        <v>48</v>
      </c>
      <c r="B38" s="43">
        <f>SUM(B35:B37)</f>
        <v>13735</v>
      </c>
      <c r="C38" s="43">
        <f>SUM(C35:C37)</f>
        <v>16301.7318932656</v>
      </c>
    </row>
    <row r="39" ht="3" customHeight="1" spans="2:3">
      <c r="B39" s="35"/>
      <c r="C39" s="35"/>
    </row>
    <row r="40" spans="1:3">
      <c r="A40" s="12" t="s">
        <v>49</v>
      </c>
      <c r="B40" s="13">
        <f>B32+B38</f>
        <v>25692</v>
      </c>
      <c r="C40" s="13">
        <f>C32+C38</f>
        <v>29333</v>
      </c>
    </row>
    <row r="41" spans="1:3">
      <c r="A41" s="115" t="s">
        <v>50</v>
      </c>
      <c r="B41" s="116">
        <f>B19-B40</f>
        <v>0</v>
      </c>
      <c r="C41" s="116">
        <f>C19-C40</f>
        <v>0</v>
      </c>
    </row>
    <row r="42" spans="2:3">
      <c r="B42" s="35"/>
      <c r="C42" s="35"/>
    </row>
    <row r="43" spans="2:3">
      <c r="B43" s="117"/>
      <c r="C43" s="117"/>
    </row>
    <row r="44" spans="2:3">
      <c r="B44" s="117"/>
      <c r="C44" s="117"/>
    </row>
  </sheetData>
  <printOptions horizontalCentered="1"/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  <pageSetUpPr fitToPage="1"/>
  </sheetPr>
  <dimension ref="A1:J138"/>
  <sheetViews>
    <sheetView topLeftCell="A18" workbookViewId="0">
      <selection activeCell="B66" sqref="B66:C66"/>
    </sheetView>
  </sheetViews>
  <sheetFormatPr defaultColWidth="9" defaultRowHeight="11.25"/>
  <cols>
    <col min="1" max="1" width="55.3333333333333" customWidth="1"/>
    <col min="2" max="8" width="10.8333333333333" customWidth="1"/>
  </cols>
  <sheetData>
    <row r="1" ht="18" spans="1:1">
      <c r="A1" s="67" t="s">
        <v>51</v>
      </c>
    </row>
    <row r="2" ht="12.75" spans="1:1">
      <c r="A2" s="84" t="s">
        <v>1</v>
      </c>
    </row>
    <row r="3" spans="1:1">
      <c r="A3" s="5" t="s">
        <v>2</v>
      </c>
    </row>
    <row r="4" ht="9.95" customHeight="1" spans="1:8">
      <c r="A4" s="5"/>
      <c r="B4" s="6" t="s">
        <v>52</v>
      </c>
      <c r="C4" s="6" t="s">
        <v>52</v>
      </c>
      <c r="D4" s="6" t="s">
        <v>53</v>
      </c>
      <c r="E4" s="6" t="s">
        <v>53</v>
      </c>
      <c r="F4" s="6" t="s">
        <v>53</v>
      </c>
      <c r="G4" s="6" t="s">
        <v>53</v>
      </c>
      <c r="H4" s="6" t="s">
        <v>53</v>
      </c>
    </row>
    <row r="5" spans="1:8">
      <c r="A5" s="7" t="s">
        <v>3</v>
      </c>
      <c r="B5" s="8" t="str">
        <f>'Income Statement'!B5</f>
        <v>20X1</v>
      </c>
      <c r="C5" s="8" t="s">
        <v>5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58</v>
      </c>
    </row>
    <row r="6" ht="3" customHeight="1" spans="1:4">
      <c r="A6" s="9"/>
      <c r="B6" s="10"/>
      <c r="C6" s="85"/>
      <c r="D6" s="56"/>
    </row>
    <row r="7" spans="1:8">
      <c r="A7" s="12" t="s">
        <v>6</v>
      </c>
      <c r="B7" s="13">
        <f>'Income Statement'!B7</f>
        <v>74452</v>
      </c>
      <c r="C7" s="13">
        <f>'Income Statement'!C7</f>
        <v>83492</v>
      </c>
      <c r="D7" s="59"/>
      <c r="E7" s="15"/>
      <c r="F7" s="15"/>
      <c r="G7" s="15"/>
      <c r="H7" s="15"/>
    </row>
    <row r="8" spans="1:8">
      <c r="A8" s="16" t="s">
        <v>7</v>
      </c>
      <c r="B8" s="17" t="s">
        <v>59</v>
      </c>
      <c r="C8" s="87">
        <f>C7/B7-1</f>
        <v>0.121420512544995</v>
      </c>
      <c r="D8" s="111"/>
      <c r="E8" s="20"/>
      <c r="F8" s="20"/>
      <c r="G8" s="20"/>
      <c r="H8" s="20"/>
    </row>
    <row r="9" ht="3" customHeight="1" spans="2:4">
      <c r="B9" s="21"/>
      <c r="C9" s="90"/>
      <c r="D9" s="56"/>
    </row>
    <row r="10" spans="1:8">
      <c r="A10" s="12" t="s">
        <v>9</v>
      </c>
      <c r="B10" s="13">
        <f>'Income Statement'!B10</f>
        <v>64440</v>
      </c>
      <c r="C10" s="13">
        <f>'Income Statement'!C10</f>
        <v>72524</v>
      </c>
      <c r="D10" s="59"/>
      <c r="E10" s="15"/>
      <c r="F10" s="15"/>
      <c r="G10" s="15"/>
      <c r="H10" s="15"/>
    </row>
    <row r="11" spans="1:8">
      <c r="A11" s="16" t="s">
        <v>10</v>
      </c>
      <c r="B11" s="23">
        <f>B10/B7</f>
        <v>0.865524096061892</v>
      </c>
      <c r="C11" s="23">
        <f>C10/C7</f>
        <v>0.868634120634312</v>
      </c>
      <c r="D11" s="91"/>
      <c r="E11" s="24"/>
      <c r="F11" s="24"/>
      <c r="G11" s="24"/>
      <c r="H11" s="24"/>
    </row>
    <row r="12" ht="3" customHeight="1" spans="2:4">
      <c r="B12" s="21"/>
      <c r="C12" s="90"/>
      <c r="D12" s="56"/>
    </row>
    <row r="13" spans="1:8">
      <c r="A13" s="12" t="s">
        <v>11</v>
      </c>
      <c r="B13" s="13">
        <f>B7-B10</f>
        <v>10012</v>
      </c>
      <c r="C13" s="13">
        <f>C7-C10</f>
        <v>10968</v>
      </c>
      <c r="D13" s="86"/>
      <c r="E13" s="13"/>
      <c r="F13" s="13"/>
      <c r="G13" s="13"/>
      <c r="H13" s="13"/>
    </row>
    <row r="14" spans="1:8">
      <c r="A14" s="16" t="s">
        <v>10</v>
      </c>
      <c r="B14" s="23">
        <f>B13/B7</f>
        <v>0.134475903938108</v>
      </c>
      <c r="C14" s="23">
        <f>C13/C7</f>
        <v>0.131365879365688</v>
      </c>
      <c r="D14" s="87"/>
      <c r="E14" s="23"/>
      <c r="F14" s="23"/>
      <c r="G14" s="23"/>
      <c r="H14" s="23"/>
    </row>
    <row r="15" ht="3" customHeight="1" spans="2:4">
      <c r="B15" s="21"/>
      <c r="C15" s="90"/>
      <c r="D15" s="56"/>
    </row>
    <row r="16" spans="1:8">
      <c r="A16" s="12" t="s">
        <v>12</v>
      </c>
      <c r="B16" s="13">
        <f>'Income Statement'!B16</f>
        <v>6389</v>
      </c>
      <c r="C16" s="13">
        <f>'Income Statement'!C16</f>
        <v>6545</v>
      </c>
      <c r="D16" s="86"/>
      <c r="E16" s="13"/>
      <c r="F16" s="13"/>
      <c r="G16" s="13"/>
      <c r="H16" s="13"/>
    </row>
    <row r="17" spans="1:8">
      <c r="A17" s="16" t="s">
        <v>10</v>
      </c>
      <c r="B17" s="23">
        <f>B16/B7</f>
        <v>0.085813678611723</v>
      </c>
      <c r="C17" s="23">
        <f>C16/C7</f>
        <v>0.0783907440233795</v>
      </c>
      <c r="D17" s="91"/>
      <c r="E17" s="24"/>
      <c r="F17" s="24"/>
      <c r="G17" s="24"/>
      <c r="H17" s="24"/>
    </row>
    <row r="18" ht="3" customHeight="1" spans="2:4">
      <c r="B18" s="21"/>
      <c r="C18" s="90"/>
      <c r="D18" s="56"/>
    </row>
    <row r="19" spans="1:8">
      <c r="A19" s="12" t="s">
        <v>13</v>
      </c>
      <c r="B19" s="13">
        <f>B13-B16</f>
        <v>3623</v>
      </c>
      <c r="C19" s="13">
        <f>C13-C16</f>
        <v>4423</v>
      </c>
      <c r="D19" s="86"/>
      <c r="E19" s="13"/>
      <c r="F19" s="13"/>
      <c r="G19" s="13"/>
      <c r="H19" s="13"/>
    </row>
    <row r="20" ht="3" customHeight="1" spans="2:4">
      <c r="B20" s="21"/>
      <c r="C20" s="90"/>
      <c r="D20" s="56"/>
    </row>
    <row r="21" spans="1:8">
      <c r="A21" s="12" t="s">
        <v>14</v>
      </c>
      <c r="B21" s="13">
        <f>'Income Statement'!B21</f>
        <v>518</v>
      </c>
      <c r="C21" s="13">
        <f>'Income Statement'!C21</f>
        <v>474.181702668361</v>
      </c>
      <c r="D21" s="59"/>
      <c r="E21" s="15"/>
      <c r="F21" s="15"/>
      <c r="G21" s="15"/>
      <c r="H21" s="15"/>
    </row>
    <row r="22" ht="3" customHeight="1" spans="2:4">
      <c r="B22" s="21"/>
      <c r="C22" s="90"/>
      <c r="D22" s="56"/>
    </row>
    <row r="23" spans="1:8">
      <c r="A23" s="12" t="s">
        <v>15</v>
      </c>
      <c r="B23" s="13">
        <f>B19-B21</f>
        <v>3105</v>
      </c>
      <c r="C23" s="13">
        <f>C19-C21</f>
        <v>3948.81829733164</v>
      </c>
      <c r="D23" s="86"/>
      <c r="E23" s="13"/>
      <c r="F23" s="13"/>
      <c r="G23" s="13"/>
      <c r="H23" s="13"/>
    </row>
    <row r="24" ht="3" customHeight="1" spans="2:4">
      <c r="B24" s="21"/>
      <c r="C24" s="90"/>
      <c r="D24" s="56"/>
    </row>
    <row r="25" spans="1:8">
      <c r="A25" t="s">
        <v>16</v>
      </c>
      <c r="B25" s="13">
        <f>'Income Statement'!B25</f>
        <v>1086.75</v>
      </c>
      <c r="C25" s="13">
        <f>'Income Statement'!C25</f>
        <v>1382.08640406607</v>
      </c>
      <c r="D25" s="86"/>
      <c r="E25" s="13"/>
      <c r="F25" s="13"/>
      <c r="G25" s="13"/>
      <c r="H25" s="13"/>
    </row>
    <row r="26" spans="1:8">
      <c r="A26" t="s">
        <v>17</v>
      </c>
      <c r="B26" s="17" t="s">
        <v>60</v>
      </c>
      <c r="C26" s="92" t="s">
        <v>60</v>
      </c>
      <c r="D26" s="112"/>
      <c r="E26" s="20"/>
      <c r="F26" s="20"/>
      <c r="G26" s="20"/>
      <c r="H26" s="20"/>
    </row>
    <row r="27" ht="3" customHeight="1" spans="2:4">
      <c r="B27" s="21"/>
      <c r="C27" s="90"/>
      <c r="D27" s="56"/>
    </row>
    <row r="28" spans="1:8">
      <c r="A28" s="12" t="s">
        <v>19</v>
      </c>
      <c r="B28" s="13">
        <f>B23-B25</f>
        <v>2018.25</v>
      </c>
      <c r="C28" s="13">
        <f>C23-C25</f>
        <v>2566.73189326557</v>
      </c>
      <c r="D28" s="86"/>
      <c r="E28" s="13"/>
      <c r="F28" s="13"/>
      <c r="G28" s="13"/>
      <c r="H28" s="13"/>
    </row>
    <row r="29" ht="3" customHeight="1" spans="2:4">
      <c r="B29" s="21"/>
      <c r="C29" s="90"/>
      <c r="D29" s="56"/>
    </row>
    <row r="30" customHeight="1" spans="1:8">
      <c r="A30" s="26" t="s">
        <v>13</v>
      </c>
      <c r="B30" s="27">
        <f>B19</f>
        <v>3623</v>
      </c>
      <c r="C30" s="27">
        <f>C19</f>
        <v>4423</v>
      </c>
      <c r="D30" s="94"/>
      <c r="E30" s="29"/>
      <c r="F30" s="29"/>
      <c r="G30" s="29"/>
      <c r="H30" s="29"/>
    </row>
    <row r="31" spans="1:8">
      <c r="A31" s="26" t="s">
        <v>20</v>
      </c>
      <c r="B31" s="27">
        <f>'Income Statement'!B31</f>
        <v>2648</v>
      </c>
      <c r="C31" s="27">
        <f>'Income Statement'!C31</f>
        <v>2981</v>
      </c>
      <c r="D31" s="94"/>
      <c r="E31" s="29"/>
      <c r="F31" s="29"/>
      <c r="G31" s="29"/>
      <c r="H31" s="29"/>
    </row>
    <row r="32" spans="1:8">
      <c r="A32" s="26" t="s">
        <v>21</v>
      </c>
      <c r="B32" s="27">
        <f>'Income Statement'!B32</f>
        <v>0</v>
      </c>
      <c r="C32" s="27">
        <f>'Income Statement'!C32</f>
        <v>0</v>
      </c>
      <c r="D32" s="94"/>
      <c r="E32" s="29"/>
      <c r="F32" s="29"/>
      <c r="G32" s="29"/>
      <c r="H32" s="29"/>
    </row>
    <row r="33" spans="1:10">
      <c r="A33" s="30" t="s">
        <v>22</v>
      </c>
      <c r="B33" s="31">
        <f>SUM(B30:B32)</f>
        <v>6271</v>
      </c>
      <c r="C33" s="31">
        <f>SUM(C30:C32)</f>
        <v>7404</v>
      </c>
      <c r="D33" s="31"/>
      <c r="E33" s="31"/>
      <c r="F33" s="31"/>
      <c r="G33" s="31"/>
      <c r="H33" s="31"/>
      <c r="J33" s="47"/>
    </row>
    <row r="34" ht="3" customHeight="1" spans="3:4">
      <c r="C34" s="56"/>
      <c r="D34" s="56"/>
    </row>
    <row r="35" spans="1:8">
      <c r="A35" s="7" t="s">
        <v>24</v>
      </c>
      <c r="B35" s="8" t="str">
        <f t="shared" ref="B35:H35" si="0">B5</f>
        <v>20X1</v>
      </c>
      <c r="C35" s="8" t="str">
        <f t="shared" si="0"/>
        <v>20X2</v>
      </c>
      <c r="D35" s="95" t="str">
        <f t="shared" si="0"/>
        <v>20X3</v>
      </c>
      <c r="E35" s="8" t="str">
        <f t="shared" si="0"/>
        <v>20X4</v>
      </c>
      <c r="F35" s="8" t="str">
        <f t="shared" si="0"/>
        <v>20X5</v>
      </c>
      <c r="G35" s="8" t="str">
        <f t="shared" si="0"/>
        <v>20X6</v>
      </c>
      <c r="H35" s="8" t="str">
        <f t="shared" si="0"/>
        <v>20X7</v>
      </c>
    </row>
    <row r="36" ht="3" customHeight="1" spans="3:4">
      <c r="C36" s="56"/>
      <c r="D36" s="56"/>
    </row>
    <row r="37" spans="1:4">
      <c r="A37" s="34" t="s">
        <v>26</v>
      </c>
      <c r="B37" s="35"/>
      <c r="C37" s="96"/>
      <c r="D37" s="56"/>
    </row>
    <row r="38" spans="1:10">
      <c r="A38" s="37" t="s">
        <v>27</v>
      </c>
      <c r="B38" s="38">
        <f>'Balance Sheet'!B10</f>
        <v>1773</v>
      </c>
      <c r="C38" s="38">
        <f>'Balance Sheet'!C10</f>
        <v>2000</v>
      </c>
      <c r="D38" s="98"/>
      <c r="E38" s="40"/>
      <c r="F38" s="40"/>
      <c r="G38" s="40"/>
      <c r="H38" s="40"/>
      <c r="J38" s="40"/>
    </row>
    <row r="39" spans="1:10">
      <c r="A39" s="37" t="s">
        <v>28</v>
      </c>
      <c r="B39" s="38">
        <f>'Balance Sheet'!B11</f>
        <v>7750</v>
      </c>
      <c r="C39" s="38">
        <f>'Balance Sheet'!C11</f>
        <v>8852</v>
      </c>
      <c r="D39" s="97"/>
      <c r="E39" s="38"/>
      <c r="F39" s="38"/>
      <c r="G39" s="38"/>
      <c r="H39" s="38"/>
      <c r="J39" s="40"/>
    </row>
    <row r="40" spans="1:10">
      <c r="A40" s="37" t="s">
        <v>29</v>
      </c>
      <c r="B40" s="38">
        <f>'Balance Sheet'!B12</f>
        <v>4800</v>
      </c>
      <c r="C40" s="38">
        <f>'Balance Sheet'!C12</f>
        <v>5700</v>
      </c>
      <c r="D40" s="97"/>
      <c r="E40" s="38"/>
      <c r="F40" s="38"/>
      <c r="G40" s="38"/>
      <c r="H40" s="38"/>
      <c r="J40" s="40"/>
    </row>
    <row r="41" spans="1:10">
      <c r="A41" s="41" t="s">
        <v>30</v>
      </c>
      <c r="B41" s="38">
        <f>'Balance Sheet'!B13</f>
        <v>456</v>
      </c>
      <c r="C41" s="38">
        <f>'Balance Sheet'!C13</f>
        <v>1849</v>
      </c>
      <c r="D41" s="98"/>
      <c r="E41" s="40"/>
      <c r="F41" s="40"/>
      <c r="G41" s="40"/>
      <c r="H41" s="40"/>
      <c r="J41" s="40"/>
    </row>
    <row r="42" spans="1:10">
      <c r="A42" s="42" t="s">
        <v>31</v>
      </c>
      <c r="B42" s="43">
        <f>SUM(B38:B41)</f>
        <v>14779</v>
      </c>
      <c r="C42" s="43">
        <f>SUM(C38:C41)</f>
        <v>18401</v>
      </c>
      <c r="D42" s="43"/>
      <c r="E42" s="43"/>
      <c r="F42" s="43"/>
      <c r="G42" s="43"/>
      <c r="H42" s="43"/>
      <c r="J42" s="40"/>
    </row>
    <row r="43" ht="3" customHeight="1" spans="1:10">
      <c r="A43" s="45"/>
      <c r="B43" s="35"/>
      <c r="C43" s="96"/>
      <c r="D43" s="56"/>
      <c r="J43" s="40"/>
    </row>
    <row r="44" spans="1:10">
      <c r="A44" s="34" t="s">
        <v>32</v>
      </c>
      <c r="B44" s="35"/>
      <c r="C44" s="96"/>
      <c r="D44" s="56"/>
      <c r="J44" s="40"/>
    </row>
    <row r="45" spans="1:10">
      <c r="A45" s="37" t="s">
        <v>33</v>
      </c>
      <c r="B45" s="38">
        <f>'Balance Sheet'!B17</f>
        <v>10913</v>
      </c>
      <c r="C45" s="38">
        <f>'Balance Sheet'!C17</f>
        <v>10932</v>
      </c>
      <c r="D45" s="98"/>
      <c r="E45" s="40"/>
      <c r="F45" s="40"/>
      <c r="G45" s="40"/>
      <c r="H45" s="40"/>
      <c r="J45" s="40"/>
    </row>
    <row r="46" ht="3" customHeight="1" spans="2:10">
      <c r="B46" s="35"/>
      <c r="C46" s="96"/>
      <c r="D46" s="56"/>
      <c r="J46" s="40"/>
    </row>
    <row r="47" spans="1:10">
      <c r="A47" s="46" t="s">
        <v>34</v>
      </c>
      <c r="B47" s="43">
        <f>B42+B45</f>
        <v>25692</v>
      </c>
      <c r="C47" s="43">
        <f>C42+C45</f>
        <v>29333</v>
      </c>
      <c r="D47" s="43"/>
      <c r="E47" s="43"/>
      <c r="F47" s="43"/>
      <c r="G47" s="43"/>
      <c r="H47" s="43"/>
      <c r="J47" s="40"/>
    </row>
    <row r="48" ht="3" customHeight="1" spans="2:10">
      <c r="B48" s="35"/>
      <c r="C48" s="96"/>
      <c r="D48" s="56"/>
      <c r="J48" s="40"/>
    </row>
    <row r="49" spans="1:10">
      <c r="A49" s="34" t="s">
        <v>36</v>
      </c>
      <c r="B49" s="35"/>
      <c r="C49" s="96"/>
      <c r="D49" s="56"/>
      <c r="J49" s="40"/>
    </row>
    <row r="50" spans="1:10">
      <c r="A50" s="37" t="s">
        <v>37</v>
      </c>
      <c r="B50" s="38">
        <f>'Balance Sheet'!B24</f>
        <v>5665</v>
      </c>
      <c r="C50" s="38">
        <f>'Balance Sheet'!C24</f>
        <v>6656</v>
      </c>
      <c r="D50" s="97"/>
      <c r="E50" s="38"/>
      <c r="F50" s="38"/>
      <c r="G50" s="38"/>
      <c r="H50" s="38"/>
      <c r="J50" s="40"/>
    </row>
    <row r="51" spans="1:10">
      <c r="A51" s="37" t="s">
        <v>38</v>
      </c>
      <c r="B51" s="38">
        <f>'Balance Sheet'!B25</f>
        <v>792</v>
      </c>
      <c r="C51" s="38">
        <f>'Balance Sheet'!C25</f>
        <v>1375.26810673443</v>
      </c>
      <c r="D51" s="98"/>
      <c r="E51" s="40"/>
      <c r="F51" s="40"/>
      <c r="G51" s="40"/>
      <c r="H51" s="40"/>
      <c r="J51" s="40"/>
    </row>
    <row r="52" spans="1:10">
      <c r="A52" s="41" t="s">
        <v>39</v>
      </c>
      <c r="B52" s="38">
        <f>'Balance Sheet'!B26</f>
        <v>500</v>
      </c>
      <c r="C52" s="38">
        <f>'Balance Sheet'!C26</f>
        <v>500</v>
      </c>
      <c r="D52" s="98"/>
      <c r="E52" s="40"/>
      <c r="F52" s="40"/>
      <c r="G52" s="40"/>
      <c r="H52" s="40"/>
      <c r="J52" s="40"/>
    </row>
    <row r="53" spans="1:10">
      <c r="A53" s="42" t="s">
        <v>40</v>
      </c>
      <c r="B53" s="43">
        <f>SUM(B50:B52)</f>
        <v>6957</v>
      </c>
      <c r="C53" s="43">
        <f>SUM(C50:C52)</f>
        <v>8531.26810673443</v>
      </c>
      <c r="D53" s="43"/>
      <c r="E53" s="43"/>
      <c r="F53" s="43"/>
      <c r="G53" s="43"/>
      <c r="H53" s="43"/>
      <c r="J53" s="40"/>
    </row>
    <row r="54" ht="3" customHeight="1" spans="1:10">
      <c r="A54" s="45"/>
      <c r="B54" s="35"/>
      <c r="C54" s="96"/>
      <c r="D54" s="56"/>
      <c r="J54" s="40"/>
    </row>
    <row r="55" spans="1:10">
      <c r="A55" s="34" t="s">
        <v>41</v>
      </c>
      <c r="B55" s="35"/>
      <c r="C55" s="96"/>
      <c r="D55" s="56"/>
      <c r="J55" s="40"/>
    </row>
    <row r="56" spans="1:10">
      <c r="A56" s="37" t="s">
        <v>42</v>
      </c>
      <c r="B56" s="38">
        <f>'Balance Sheet'!B30</f>
        <v>5000</v>
      </c>
      <c r="C56" s="38">
        <f>'Balance Sheet'!C30</f>
        <v>4500</v>
      </c>
      <c r="D56" s="98"/>
      <c r="E56" s="40"/>
      <c r="F56" s="40"/>
      <c r="G56" s="40"/>
      <c r="H56" s="40"/>
      <c r="J56" s="40"/>
    </row>
    <row r="57" ht="3" customHeight="1" spans="1:10">
      <c r="A57" s="45"/>
      <c r="B57" s="35"/>
      <c r="C57" s="96"/>
      <c r="D57" s="56"/>
      <c r="J57" s="40"/>
    </row>
    <row r="58" spans="1:10">
      <c r="A58" s="46" t="s">
        <v>43</v>
      </c>
      <c r="B58" s="43">
        <f>B53+B56</f>
        <v>11957</v>
      </c>
      <c r="C58" s="43">
        <f>C53+C56</f>
        <v>13031.2681067344</v>
      </c>
      <c r="D58" s="43"/>
      <c r="E58" s="43"/>
      <c r="F58" s="43"/>
      <c r="G58" s="43"/>
      <c r="H58" s="43"/>
      <c r="J58" s="40"/>
    </row>
    <row r="59" ht="3" customHeight="1" spans="2:10">
      <c r="B59" s="35"/>
      <c r="C59" s="96"/>
      <c r="D59" s="56"/>
      <c r="J59" s="40"/>
    </row>
    <row r="60" spans="1:10">
      <c r="A60" s="45" t="s">
        <v>45</v>
      </c>
      <c r="B60" s="38">
        <f>'Balance Sheet'!B35</f>
        <v>15</v>
      </c>
      <c r="C60" s="38">
        <f>'Balance Sheet'!C35</f>
        <v>15</v>
      </c>
      <c r="D60" s="98"/>
      <c r="E60" s="40"/>
      <c r="F60" s="40"/>
      <c r="G60" s="40"/>
      <c r="H60" s="40"/>
      <c r="J60" s="40"/>
    </row>
    <row r="61" spans="1:10">
      <c r="A61" s="45" t="s">
        <v>46</v>
      </c>
      <c r="B61" s="38">
        <f>'Balance Sheet'!B36</f>
        <v>5000</v>
      </c>
      <c r="C61" s="38">
        <f>'Balance Sheet'!C36</f>
        <v>5000</v>
      </c>
      <c r="D61" s="98"/>
      <c r="E61" s="40"/>
      <c r="F61" s="40"/>
      <c r="G61" s="40"/>
      <c r="H61" s="40"/>
      <c r="J61" s="40"/>
    </row>
    <row r="62" spans="1:10">
      <c r="A62" s="45" t="s">
        <v>47</v>
      </c>
      <c r="B62" s="38">
        <f>'Balance Sheet'!B37</f>
        <v>8720</v>
      </c>
      <c r="C62" s="38">
        <f>'Balance Sheet'!C37</f>
        <v>11286.7318932656</v>
      </c>
      <c r="D62" s="98"/>
      <c r="E62" s="40"/>
      <c r="F62" s="40"/>
      <c r="G62" s="40"/>
      <c r="H62" s="40"/>
      <c r="J62" s="40"/>
    </row>
    <row r="63" spans="1:10">
      <c r="A63" s="46" t="s">
        <v>48</v>
      </c>
      <c r="B63" s="43">
        <f>SUM(B60:B62)</f>
        <v>13735</v>
      </c>
      <c r="C63" s="43">
        <f>SUM(C60:C62)</f>
        <v>16301.7318932656</v>
      </c>
      <c r="D63" s="43"/>
      <c r="E63" s="43"/>
      <c r="F63" s="43"/>
      <c r="G63" s="43"/>
      <c r="H63" s="43"/>
      <c r="J63" s="40"/>
    </row>
    <row r="64" ht="3" customHeight="1" spans="2:10">
      <c r="B64" s="35"/>
      <c r="C64" s="96"/>
      <c r="D64" s="56"/>
      <c r="J64" s="40"/>
    </row>
    <row r="65" spans="1:10">
      <c r="A65" s="12" t="s">
        <v>49</v>
      </c>
      <c r="B65" s="13">
        <f>B58+B63</f>
        <v>25692</v>
      </c>
      <c r="C65" s="13">
        <f>C58+C63</f>
        <v>29333</v>
      </c>
      <c r="D65" s="86"/>
      <c r="E65" s="13"/>
      <c r="F65" s="13"/>
      <c r="G65" s="13"/>
      <c r="H65" s="13"/>
      <c r="J65" s="40"/>
    </row>
    <row r="66" s="1" customFormat="1" spans="1:10">
      <c r="A66" s="48" t="s">
        <v>50</v>
      </c>
      <c r="B66" s="49">
        <f>B47-B65</f>
        <v>0</v>
      </c>
      <c r="C66" s="49">
        <f>C47-C65</f>
        <v>0</v>
      </c>
      <c r="D66" s="99"/>
      <c r="E66" s="49"/>
      <c r="F66" s="49"/>
      <c r="G66" s="49"/>
      <c r="H66" s="49"/>
      <c r="J66" s="40"/>
    </row>
    <row r="67" ht="3" customHeight="1" spans="2:4">
      <c r="B67" s="35"/>
      <c r="C67" s="96"/>
      <c r="D67" s="56"/>
    </row>
    <row r="68" spans="1:8">
      <c r="A68" s="51" t="s">
        <v>61</v>
      </c>
      <c r="B68" s="52"/>
      <c r="C68" s="100"/>
      <c r="D68" s="101"/>
      <c r="E68" s="26"/>
      <c r="F68" s="26"/>
      <c r="G68" s="26"/>
      <c r="H68" s="26"/>
    </row>
    <row r="69" spans="1:8">
      <c r="A69" s="54" t="s">
        <v>62</v>
      </c>
      <c r="B69" s="27"/>
      <c r="C69" s="93"/>
      <c r="D69" s="94"/>
      <c r="E69" s="29"/>
      <c r="F69" s="29"/>
      <c r="G69" s="29"/>
      <c r="H69" s="29"/>
    </row>
    <row r="70" spans="1:8">
      <c r="A70" s="54" t="s">
        <v>63</v>
      </c>
      <c r="B70" s="27"/>
      <c r="C70" s="93"/>
      <c r="D70" s="94"/>
      <c r="E70" s="29"/>
      <c r="F70" s="29"/>
      <c r="G70" s="29"/>
      <c r="H70" s="29"/>
    </row>
    <row r="71" spans="1:8">
      <c r="A71" s="54" t="s">
        <v>64</v>
      </c>
      <c r="B71" s="27"/>
      <c r="C71" s="93"/>
      <c r="D71" s="94"/>
      <c r="E71" s="29"/>
      <c r="F71" s="29"/>
      <c r="G71" s="29"/>
      <c r="H71" s="29"/>
    </row>
    <row r="72" ht="5.1" customHeight="1" spans="3:4">
      <c r="C72" s="56"/>
      <c r="D72" s="56"/>
    </row>
    <row r="73" spans="1:8">
      <c r="A73" s="7" t="s">
        <v>65</v>
      </c>
      <c r="B73" s="8" t="str">
        <f t="shared" ref="B73:H73" si="1">B35</f>
        <v>20X1</v>
      </c>
      <c r="C73" s="8" t="str">
        <f t="shared" si="1"/>
        <v>20X2</v>
      </c>
      <c r="D73" s="8" t="str">
        <f t="shared" si="1"/>
        <v>20X3</v>
      </c>
      <c r="E73" s="8" t="str">
        <f t="shared" si="1"/>
        <v>20X4</v>
      </c>
      <c r="F73" s="8" t="str">
        <f t="shared" si="1"/>
        <v>20X5</v>
      </c>
      <c r="G73" s="8" t="str">
        <f t="shared" si="1"/>
        <v>20X6</v>
      </c>
      <c r="H73" s="8" t="str">
        <f t="shared" si="1"/>
        <v>20X7</v>
      </c>
    </row>
    <row r="74" ht="3" customHeight="1"/>
    <row r="75" customHeight="1" spans="1:1">
      <c r="A75" s="12" t="s">
        <v>66</v>
      </c>
    </row>
    <row r="76" spans="1:8">
      <c r="A76" s="34" t="s">
        <v>19</v>
      </c>
      <c r="B76" s="40"/>
      <c r="C76" s="40"/>
      <c r="D76" s="40"/>
      <c r="E76" s="40"/>
      <c r="F76" s="40"/>
      <c r="G76" s="40"/>
      <c r="H76" s="40"/>
    </row>
    <row r="77" ht="3" customHeight="1" spans="1:8">
      <c r="A77" s="34"/>
      <c r="B77" s="40"/>
      <c r="C77" s="40"/>
      <c r="D77" s="40"/>
      <c r="E77" s="40"/>
      <c r="F77" s="40"/>
      <c r="G77" s="40"/>
      <c r="H77" s="40"/>
    </row>
    <row r="78" spans="1:1">
      <c r="A78" s="55" t="s">
        <v>67</v>
      </c>
    </row>
    <row r="79" spans="1:8">
      <c r="A79" s="37" t="s">
        <v>20</v>
      </c>
      <c r="B79" s="40"/>
      <c r="C79" s="40"/>
      <c r="D79" s="40"/>
      <c r="E79" s="40"/>
      <c r="F79" s="40"/>
      <c r="G79" s="40"/>
      <c r="H79" s="40"/>
    </row>
    <row r="80" spans="1:8">
      <c r="A80" s="37" t="s">
        <v>21</v>
      </c>
      <c r="B80" s="40"/>
      <c r="C80" s="40"/>
      <c r="D80" s="40"/>
      <c r="E80" s="40"/>
      <c r="F80" s="40"/>
      <c r="G80" s="40"/>
      <c r="H80" s="40"/>
    </row>
    <row r="81" ht="3" customHeight="1"/>
    <row r="82" spans="1:1">
      <c r="A82" s="55" t="s">
        <v>68</v>
      </c>
    </row>
    <row r="83" spans="1:8">
      <c r="A83" s="37" t="s">
        <v>28</v>
      </c>
      <c r="D83" s="40"/>
      <c r="E83" s="40"/>
      <c r="F83" s="40"/>
      <c r="G83" s="40"/>
      <c r="H83" s="40"/>
    </row>
    <row r="84" spans="1:8">
      <c r="A84" s="37" t="s">
        <v>29</v>
      </c>
      <c r="D84" s="40"/>
      <c r="E84" s="40"/>
      <c r="F84" s="40"/>
      <c r="G84" s="40"/>
      <c r="H84" s="40"/>
    </row>
    <row r="85" spans="1:8">
      <c r="A85" s="37" t="s">
        <v>37</v>
      </c>
      <c r="B85" s="56"/>
      <c r="C85" s="56"/>
      <c r="D85" s="40"/>
      <c r="E85" s="40"/>
      <c r="F85" s="40"/>
      <c r="G85" s="40"/>
      <c r="H85" s="40"/>
    </row>
    <row r="86" ht="5.1" customHeight="1" spans="1:8">
      <c r="A86" s="57"/>
      <c r="B86" s="58"/>
      <c r="C86" s="58"/>
      <c r="D86" s="59"/>
      <c r="E86" s="59"/>
      <c r="F86" s="59"/>
      <c r="G86" s="59"/>
      <c r="H86" s="59"/>
    </row>
    <row r="87" spans="1:8">
      <c r="A87" s="60" t="s">
        <v>69</v>
      </c>
      <c r="B87" s="61"/>
      <c r="C87" s="61"/>
      <c r="D87" s="62"/>
      <c r="E87" s="62"/>
      <c r="F87" s="62"/>
      <c r="G87" s="62"/>
      <c r="H87" s="62"/>
    </row>
    <row r="88" ht="3" customHeight="1"/>
    <row r="89" spans="1:1">
      <c r="A89" s="12" t="s">
        <v>70</v>
      </c>
    </row>
    <row r="90" spans="1:8">
      <c r="A90" s="37" t="s">
        <v>71</v>
      </c>
      <c r="D90" s="40"/>
      <c r="E90" s="40"/>
      <c r="F90" s="40"/>
      <c r="G90" s="40"/>
      <c r="H90" s="40"/>
    </row>
    <row r="91" spans="1:8">
      <c r="A91" s="60" t="s">
        <v>72</v>
      </c>
      <c r="B91" s="61"/>
      <c r="C91" s="61"/>
      <c r="D91" s="62"/>
      <c r="E91" s="62"/>
      <c r="F91" s="62"/>
      <c r="G91" s="62"/>
      <c r="H91" s="62"/>
    </row>
    <row r="92" ht="3" customHeight="1"/>
    <row r="93" spans="1:1">
      <c r="A93" s="12" t="s">
        <v>73</v>
      </c>
    </row>
    <row r="94" spans="1:8">
      <c r="A94" s="37" t="s">
        <v>74</v>
      </c>
      <c r="D94" s="40"/>
      <c r="E94" s="40"/>
      <c r="F94" s="40"/>
      <c r="G94" s="40"/>
      <c r="H94" s="40"/>
    </row>
    <row r="95" spans="1:8">
      <c r="A95" s="37" t="s">
        <v>75</v>
      </c>
      <c r="D95" s="40"/>
      <c r="E95" s="40"/>
      <c r="F95" s="40"/>
      <c r="G95" s="40"/>
      <c r="H95" s="40"/>
    </row>
    <row r="96" spans="1:8">
      <c r="A96" s="60" t="s">
        <v>76</v>
      </c>
      <c r="B96" s="61"/>
      <c r="C96" s="61"/>
      <c r="D96" s="62"/>
      <c r="E96" s="62"/>
      <c r="F96" s="62"/>
      <c r="G96" s="62"/>
      <c r="H96" s="62"/>
    </row>
    <row r="97" ht="3" customHeight="1"/>
    <row r="98" spans="1:8">
      <c r="A98" t="s">
        <v>77</v>
      </c>
      <c r="D98" s="40"/>
      <c r="E98" s="40"/>
      <c r="F98" s="40"/>
      <c r="G98" s="40"/>
      <c r="H98" s="40"/>
    </row>
    <row r="99" spans="1:8">
      <c r="A99" s="63" t="s">
        <v>78</v>
      </c>
      <c r="B99" s="63"/>
      <c r="C99" s="63"/>
      <c r="D99" s="64"/>
      <c r="E99" s="64"/>
      <c r="F99" s="64"/>
      <c r="G99" s="64"/>
      <c r="H99" s="64"/>
    </row>
    <row r="100" ht="12" spans="1:8">
      <c r="A100" s="65" t="s">
        <v>79</v>
      </c>
      <c r="B100" s="65"/>
      <c r="C100" s="65"/>
      <c r="D100" s="66"/>
      <c r="E100" s="66"/>
      <c r="F100" s="66"/>
      <c r="G100" s="66"/>
      <c r="H100" s="66"/>
    </row>
    <row r="102" ht="20.25" spans="1:8">
      <c r="A102" s="67" t="s">
        <v>80</v>
      </c>
      <c r="B102" s="68"/>
      <c r="C102" s="68"/>
      <c r="D102" s="68"/>
      <c r="E102" s="68"/>
      <c r="F102" s="68"/>
      <c r="G102" s="68"/>
      <c r="H102" s="68"/>
    </row>
    <row r="103" ht="12.75" customHeight="1" spans="1:8">
      <c r="A103" s="69" t="str">
        <f>A2</f>
        <v>Company Name</v>
      </c>
      <c r="B103" s="68"/>
      <c r="C103" s="68"/>
      <c r="D103" s="68"/>
      <c r="E103" s="68"/>
      <c r="F103" s="68"/>
      <c r="G103" s="68"/>
      <c r="H103" s="68"/>
    </row>
    <row r="104" ht="12.75" customHeight="1" spans="1:8">
      <c r="A104" s="5" t="s">
        <v>2</v>
      </c>
      <c r="B104" s="68"/>
      <c r="C104" s="68"/>
      <c r="D104" s="68"/>
      <c r="E104" s="68"/>
      <c r="F104" s="68"/>
      <c r="G104" s="68"/>
      <c r="H104" s="68"/>
    </row>
    <row r="105" ht="5.1" customHeight="1"/>
    <row r="106" spans="1:8">
      <c r="A106" s="7" t="s">
        <v>81</v>
      </c>
      <c r="B106" s="8" t="str">
        <f>'Vid 1 - Input Historical'!B5</f>
        <v>20X1</v>
      </c>
      <c r="C106" s="8" t="str">
        <f>'Vid 1 - Input Historical'!C5</f>
        <v>20X2</v>
      </c>
      <c r="D106" s="8" t="str">
        <f>'Vid 1 - Input Historical'!D5</f>
        <v>20X3</v>
      </c>
      <c r="E106" s="8" t="str">
        <f>'Vid 1 - Input Historical'!E5</f>
        <v>20X4</v>
      </c>
      <c r="F106" s="8" t="str">
        <f>'Vid 1 - Input Historical'!F5</f>
        <v>20X5</v>
      </c>
      <c r="G106" s="8" t="str">
        <f>'Vid 1 - Input Historical'!G5</f>
        <v>20X6</v>
      </c>
      <c r="H106" s="8" t="str">
        <f>'Vid 1 - Input Historical'!H5</f>
        <v>20X7</v>
      </c>
    </row>
    <row r="107" ht="5.1" customHeight="1" spans="1:3">
      <c r="A107" s="9"/>
      <c r="B107" s="10"/>
      <c r="C107" s="10"/>
    </row>
    <row r="108" spans="1:8">
      <c r="A108" s="70" t="s">
        <v>82</v>
      </c>
      <c r="B108" s="71"/>
      <c r="C108" s="71"/>
      <c r="D108" s="72"/>
      <c r="E108" s="72"/>
      <c r="F108" s="72"/>
      <c r="G108" s="72"/>
      <c r="H108" s="72"/>
    </row>
    <row r="109" spans="1:8">
      <c r="A109" s="45" t="s">
        <v>83</v>
      </c>
      <c r="B109" s="71"/>
      <c r="C109" s="71"/>
      <c r="D109" s="72"/>
      <c r="E109" s="72"/>
      <c r="F109" s="72"/>
      <c r="G109" s="72"/>
      <c r="H109" s="72"/>
    </row>
    <row r="110" spans="1:8">
      <c r="A110" s="45" t="s">
        <v>84</v>
      </c>
      <c r="B110" s="71"/>
      <c r="C110" s="71"/>
      <c r="D110" s="72"/>
      <c r="E110" s="72"/>
      <c r="F110" s="72"/>
      <c r="G110" s="72"/>
      <c r="H110" s="72"/>
    </row>
    <row r="111" spans="1:8">
      <c r="A111" s="45" t="s">
        <v>85</v>
      </c>
      <c r="B111" s="71"/>
      <c r="C111" s="71"/>
      <c r="D111" s="73"/>
      <c r="E111" s="73"/>
      <c r="F111" s="73"/>
      <c r="G111" s="73"/>
      <c r="H111" s="73"/>
    </row>
    <row r="112" spans="1:8">
      <c r="A112" s="74" t="s">
        <v>86</v>
      </c>
      <c r="B112" s="75"/>
      <c r="C112" s="75"/>
      <c r="D112" s="59"/>
      <c r="E112" s="59"/>
      <c r="F112" s="59"/>
      <c r="G112" s="59"/>
      <c r="H112" s="59"/>
    </row>
    <row r="113" customHeight="1" spans="1:8">
      <c r="A113" s="76" t="s">
        <v>38</v>
      </c>
      <c r="B113" s="77"/>
      <c r="C113" s="77"/>
      <c r="D113" s="77"/>
      <c r="E113" s="77"/>
      <c r="F113" s="77"/>
      <c r="G113" s="77"/>
      <c r="H113" s="77"/>
    </row>
    <row r="114" ht="5.1" customHeight="1" spans="1:8">
      <c r="A114" s="58"/>
      <c r="B114" s="59"/>
      <c r="C114" s="59"/>
      <c r="D114" s="59"/>
      <c r="E114" s="59"/>
      <c r="F114" s="59"/>
      <c r="G114" s="59"/>
      <c r="H114" s="59"/>
    </row>
    <row r="115" spans="1:8">
      <c r="A115" s="12" t="s">
        <v>87</v>
      </c>
      <c r="B115" s="15"/>
      <c r="C115" s="15"/>
      <c r="D115" s="15"/>
      <c r="E115" s="15"/>
      <c r="F115" s="15"/>
      <c r="G115" s="15"/>
      <c r="H115" s="15"/>
    </row>
    <row r="116" ht="5.1" customHeight="1" spans="1:8">
      <c r="A116" s="12"/>
      <c r="B116" s="15"/>
      <c r="C116" s="15"/>
      <c r="D116" s="15"/>
      <c r="E116" s="15"/>
      <c r="F116" s="15"/>
      <c r="G116" s="15"/>
      <c r="H116" s="15"/>
    </row>
    <row r="117" spans="1:8">
      <c r="A117" s="45" t="s">
        <v>42</v>
      </c>
      <c r="B117" s="72"/>
      <c r="C117" s="72"/>
      <c r="D117" s="72"/>
      <c r="E117" s="72"/>
      <c r="F117" s="72"/>
      <c r="G117" s="72"/>
      <c r="H117" s="72"/>
    </row>
    <row r="118" spans="1:8">
      <c r="A118" s="45" t="s">
        <v>88</v>
      </c>
      <c r="B118" s="72"/>
      <c r="C118" s="72"/>
      <c r="D118" s="72"/>
      <c r="E118" s="72"/>
      <c r="F118" s="72"/>
      <c r="G118" s="72"/>
      <c r="H118" s="72"/>
    </row>
    <row r="119" ht="5.1" customHeight="1" spans="2:8">
      <c r="B119" s="15"/>
      <c r="C119" s="15"/>
      <c r="D119" s="15"/>
      <c r="E119" s="15"/>
      <c r="F119" s="15"/>
      <c r="G119" s="15"/>
      <c r="H119" s="15"/>
    </row>
    <row r="120" spans="1:8">
      <c r="A120" s="12" t="s">
        <v>14</v>
      </c>
      <c r="B120" s="78"/>
      <c r="C120" s="78"/>
      <c r="D120" s="78"/>
      <c r="E120" s="78"/>
      <c r="F120" s="78"/>
      <c r="G120" s="78"/>
      <c r="H120" s="78"/>
    </row>
    <row r="121" ht="5.1" customHeight="1" spans="2:8">
      <c r="B121" s="15"/>
      <c r="C121" s="15"/>
      <c r="D121" s="15"/>
      <c r="E121" s="15"/>
      <c r="F121" s="15"/>
      <c r="G121" s="15"/>
      <c r="H121" s="15"/>
    </row>
    <row r="122" spans="1:8">
      <c r="A122" s="45" t="s">
        <v>89</v>
      </c>
      <c r="B122" s="15"/>
      <c r="C122" s="15"/>
      <c r="D122" s="79"/>
      <c r="E122" s="79"/>
      <c r="F122" s="79"/>
      <c r="G122" s="79"/>
      <c r="H122" s="79"/>
    </row>
    <row r="123" spans="1:8">
      <c r="A123" s="45" t="s">
        <v>90</v>
      </c>
      <c r="B123" s="15"/>
      <c r="C123" s="15"/>
      <c r="D123" s="79"/>
      <c r="E123" s="79"/>
      <c r="F123" s="79"/>
      <c r="G123" s="79"/>
      <c r="H123" s="79"/>
    </row>
    <row r="124" ht="5.1" customHeight="1" spans="1:8">
      <c r="A124" s="45"/>
      <c r="B124" s="15"/>
      <c r="C124" s="15"/>
      <c r="D124" s="15"/>
      <c r="E124" s="15"/>
      <c r="F124" s="15"/>
      <c r="G124" s="15"/>
      <c r="H124" s="15"/>
    </row>
    <row r="125" spans="1:8">
      <c r="A125" s="45" t="s">
        <v>91</v>
      </c>
      <c r="B125" s="15"/>
      <c r="C125" s="15"/>
      <c r="D125" s="72"/>
      <c r="E125" s="72"/>
      <c r="F125" s="72"/>
      <c r="G125" s="72"/>
      <c r="H125" s="72"/>
    </row>
    <row r="126" spans="1:8">
      <c r="A126" s="45" t="s">
        <v>92</v>
      </c>
      <c r="B126" s="15"/>
      <c r="C126" s="15"/>
      <c r="D126" s="72"/>
      <c r="E126" s="72"/>
      <c r="F126" s="72"/>
      <c r="G126" s="72"/>
      <c r="H126" s="72"/>
    </row>
    <row r="127" ht="5.1" customHeight="1" spans="2:8">
      <c r="B127" s="15"/>
      <c r="C127" s="15"/>
      <c r="D127" s="15"/>
      <c r="E127" s="15"/>
      <c r="F127" s="15"/>
      <c r="G127" s="15"/>
      <c r="H127" s="15"/>
    </row>
    <row r="128" ht="12" spans="1:8">
      <c r="A128" s="76" t="s">
        <v>93</v>
      </c>
      <c r="B128" s="77"/>
      <c r="C128" s="77"/>
      <c r="D128" s="77"/>
      <c r="E128" s="77"/>
      <c r="F128" s="77"/>
      <c r="G128" s="77"/>
      <c r="H128" s="77"/>
    </row>
    <row r="129" spans="2:8">
      <c r="B129" s="15"/>
      <c r="C129" s="15"/>
      <c r="D129" s="15"/>
      <c r="E129" s="15"/>
      <c r="F129" s="15"/>
      <c r="G129" s="15"/>
      <c r="H129" s="15"/>
    </row>
    <row r="130" spans="1:8">
      <c r="A130" s="7" t="s">
        <v>94</v>
      </c>
      <c r="B130" s="8" t="str">
        <f t="shared" ref="B130:H130" si="2">B106</f>
        <v>20X1</v>
      </c>
      <c r="C130" s="8" t="str">
        <f t="shared" si="2"/>
        <v>20X2</v>
      </c>
      <c r="D130" s="8" t="str">
        <f t="shared" si="2"/>
        <v>20X3</v>
      </c>
      <c r="E130" s="8" t="str">
        <f t="shared" si="2"/>
        <v>20X4</v>
      </c>
      <c r="F130" s="8" t="str">
        <f t="shared" si="2"/>
        <v>20X5</v>
      </c>
      <c r="G130" s="8" t="str">
        <f t="shared" si="2"/>
        <v>20X6</v>
      </c>
      <c r="H130" s="8" t="str">
        <f t="shared" si="2"/>
        <v>20X7</v>
      </c>
    </row>
    <row r="131" ht="5.1" customHeight="1" spans="1:8">
      <c r="A131" s="5"/>
      <c r="B131" s="10"/>
      <c r="C131" s="10"/>
      <c r="D131" s="10"/>
      <c r="E131" s="10"/>
      <c r="F131" s="10"/>
      <c r="G131" s="10"/>
      <c r="H131" s="10"/>
    </row>
    <row r="132" spans="1:8">
      <c r="A132" s="80" t="s">
        <v>95</v>
      </c>
      <c r="B132" s="72"/>
      <c r="C132" s="72"/>
      <c r="D132" s="15"/>
      <c r="E132" s="15"/>
      <c r="F132" s="15"/>
      <c r="G132" s="15"/>
      <c r="H132" s="15"/>
    </row>
    <row r="133" spans="1:8">
      <c r="A133" t="s">
        <v>96</v>
      </c>
      <c r="B133" s="21"/>
      <c r="C133" s="21"/>
      <c r="D133" s="73"/>
      <c r="E133" s="73"/>
      <c r="F133" s="73"/>
      <c r="G133" s="73"/>
      <c r="H133" s="73"/>
    </row>
    <row r="134" ht="5.1" customHeight="1" spans="2:8">
      <c r="B134" s="21"/>
      <c r="C134" s="21"/>
      <c r="D134" s="73"/>
      <c r="E134" s="73"/>
      <c r="F134" s="73"/>
      <c r="G134" s="73"/>
      <c r="H134" s="73"/>
    </row>
    <row r="135" spans="1:8">
      <c r="A135" t="s">
        <v>97</v>
      </c>
      <c r="B135" s="81" t="s">
        <v>98</v>
      </c>
      <c r="C135" s="82"/>
      <c r="D135" s="15"/>
      <c r="E135" s="15"/>
      <c r="F135" s="15"/>
      <c r="G135" s="15"/>
      <c r="H135" s="15"/>
    </row>
    <row r="136" s="2" customFormat="1" spans="1:8">
      <c r="A136" s="16" t="s">
        <v>99</v>
      </c>
      <c r="B136" s="83"/>
      <c r="C136" s="83"/>
      <c r="D136" s="83"/>
      <c r="E136" s="83"/>
      <c r="F136" s="83"/>
      <c r="G136" s="83"/>
      <c r="H136" s="83"/>
    </row>
    <row r="137" ht="5.1" customHeight="1" spans="2:8">
      <c r="B137" s="15"/>
      <c r="C137" s="15"/>
      <c r="D137" s="15"/>
      <c r="E137" s="15"/>
      <c r="F137" s="15"/>
      <c r="G137" s="15"/>
      <c r="H137" s="15"/>
    </row>
    <row r="138" ht="12" spans="1:8">
      <c r="A138" s="65" t="s">
        <v>100</v>
      </c>
      <c r="B138" s="77"/>
      <c r="C138" s="77"/>
      <c r="D138" s="77"/>
      <c r="E138" s="77"/>
      <c r="F138" s="77"/>
      <c r="G138" s="77"/>
      <c r="H138" s="77"/>
    </row>
  </sheetData>
  <printOptions horizontalCentered="1"/>
  <pageMargins left="0.7" right="0.7" top="0.75" bottom="0.75" header="0.3" footer="0.3"/>
  <pageSetup paperSize="5" scale="78" orientation="portrait"/>
  <headerFooter/>
  <rowBreaks count="1" manualBreakCount="1">
    <brk id="72" max="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  <pageSetUpPr fitToPage="1"/>
  </sheetPr>
  <dimension ref="A1:J138"/>
  <sheetViews>
    <sheetView topLeftCell="A14" workbookViewId="0">
      <selection activeCell="D33" sqref="D33:H33"/>
    </sheetView>
  </sheetViews>
  <sheetFormatPr defaultColWidth="9" defaultRowHeight="11.25"/>
  <cols>
    <col min="1" max="1" width="55.3333333333333" customWidth="1"/>
    <col min="2" max="8" width="10.8333333333333" customWidth="1"/>
  </cols>
  <sheetData>
    <row r="1" ht="18" spans="1:1">
      <c r="A1" s="67" t="s">
        <v>51</v>
      </c>
    </row>
    <row r="2" ht="12.75" spans="1:1">
      <c r="A2" s="84" t="s">
        <v>1</v>
      </c>
    </row>
    <row r="3" spans="1:1">
      <c r="A3" s="5" t="s">
        <v>2</v>
      </c>
    </row>
    <row r="4" ht="9.95" customHeight="1" spans="1:8">
      <c r="A4" s="5"/>
      <c r="B4" s="6" t="s">
        <v>52</v>
      </c>
      <c r="C4" s="6" t="s">
        <v>52</v>
      </c>
      <c r="D4" s="6" t="s">
        <v>53</v>
      </c>
      <c r="E4" s="6" t="s">
        <v>53</v>
      </c>
      <c r="F4" s="6" t="s">
        <v>53</v>
      </c>
      <c r="G4" s="6" t="s">
        <v>53</v>
      </c>
      <c r="H4" s="6" t="s">
        <v>53</v>
      </c>
    </row>
    <row r="5" spans="1:8">
      <c r="A5" s="7" t="s">
        <v>3</v>
      </c>
      <c r="B5" s="8" t="str">
        <f>'Income Statement'!B5</f>
        <v>20X1</v>
      </c>
      <c r="C5" s="8" t="s">
        <v>5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58</v>
      </c>
    </row>
    <row r="6" ht="3" customHeight="1" spans="1:4">
      <c r="A6" s="9"/>
      <c r="B6" s="10"/>
      <c r="C6" s="85"/>
      <c r="D6" s="56"/>
    </row>
    <row r="7" spans="1:8">
      <c r="A7" s="12" t="s">
        <v>6</v>
      </c>
      <c r="B7" s="13">
        <f>'Income Statement'!B7</f>
        <v>74452</v>
      </c>
      <c r="C7" s="86">
        <f>'Income Statement'!C7</f>
        <v>83492</v>
      </c>
      <c r="D7" s="59">
        <f>C7*(1+D8)</f>
        <v>91841.2</v>
      </c>
      <c r="E7" s="59">
        <f>D7*(1+E8)</f>
        <v>101025.32</v>
      </c>
      <c r="F7" s="59">
        <f>E7*(1+F8)</f>
        <v>111127.852</v>
      </c>
      <c r="G7" s="59">
        <f>F7*(1+G8)</f>
        <v>122240.6372</v>
      </c>
      <c r="H7" s="59">
        <f>G7*(1+H8)</f>
        <v>134464.70092</v>
      </c>
    </row>
    <row r="8" spans="1:8">
      <c r="A8" s="16" t="s">
        <v>7</v>
      </c>
      <c r="B8" s="17" t="s">
        <v>8</v>
      </c>
      <c r="C8" s="87">
        <f>C7/B7-1</f>
        <v>0.121420512544995</v>
      </c>
      <c r="D8" s="110">
        <f>10%</f>
        <v>0.1</v>
      </c>
      <c r="E8" s="110">
        <f>10%</f>
        <v>0.1</v>
      </c>
      <c r="F8" s="110">
        <f>10%</f>
        <v>0.1</v>
      </c>
      <c r="G8" s="110">
        <f>10%</f>
        <v>0.1</v>
      </c>
      <c r="H8" s="110">
        <f>10%</f>
        <v>0.1</v>
      </c>
    </row>
    <row r="9" ht="3" customHeight="1" spans="2:4">
      <c r="B9" s="21"/>
      <c r="C9" s="90"/>
      <c r="D9" s="56"/>
    </row>
    <row r="10" spans="1:8">
      <c r="A10" s="12" t="s">
        <v>9</v>
      </c>
      <c r="B10" s="13">
        <f>'Income Statement'!B10</f>
        <v>64440</v>
      </c>
      <c r="C10" s="86">
        <f>'Income Statement'!C10</f>
        <v>72524</v>
      </c>
      <c r="D10" s="59">
        <f>D7*D11</f>
        <v>79633.5858056197</v>
      </c>
      <c r="E10" s="59">
        <f>E7*E11</f>
        <v>87596.9443861817</v>
      </c>
      <c r="F10" s="59">
        <f>F7*F11</f>
        <v>96356.6388247999</v>
      </c>
      <c r="G10" s="59">
        <f>G7*G11</f>
        <v>105992.30270728</v>
      </c>
      <c r="H10" s="59">
        <f>H7*H11</f>
        <v>116591.532978008</v>
      </c>
    </row>
    <row r="11" spans="1:8">
      <c r="A11" s="16" t="s">
        <v>10</v>
      </c>
      <c r="B11" s="23">
        <f>B10/B7</f>
        <v>0.865524096061892</v>
      </c>
      <c r="C11" s="87">
        <f>C10/C7</f>
        <v>0.868634120634312</v>
      </c>
      <c r="D11" s="91">
        <f>AVERAGE($B$11:$C$11)</f>
        <v>0.867079108348102</v>
      </c>
      <c r="E11" s="91">
        <f>AVERAGE($B$11:$C$11)</f>
        <v>0.867079108348102</v>
      </c>
      <c r="F11" s="91">
        <f>AVERAGE($B$11:$C$11)</f>
        <v>0.867079108348102</v>
      </c>
      <c r="G11" s="91">
        <f>AVERAGE($B$11:$C$11)</f>
        <v>0.867079108348102</v>
      </c>
      <c r="H11" s="91">
        <f>AVERAGE($B$11:$C$11)</f>
        <v>0.867079108348102</v>
      </c>
    </row>
    <row r="12" ht="3" customHeight="1" spans="2:4">
      <c r="B12" s="21"/>
      <c r="C12" s="90"/>
      <c r="D12" s="56"/>
    </row>
    <row r="13" spans="1:8">
      <c r="A13" s="12" t="s">
        <v>11</v>
      </c>
      <c r="B13" s="13">
        <f t="shared" ref="B13:H13" si="0">B7-B10</f>
        <v>10012</v>
      </c>
      <c r="C13" s="86">
        <f t="shared" si="0"/>
        <v>10968</v>
      </c>
      <c r="D13" s="86">
        <f t="shared" si="0"/>
        <v>12207.6141943803</v>
      </c>
      <c r="E13" s="86">
        <f t="shared" si="0"/>
        <v>13428.3756138183</v>
      </c>
      <c r="F13" s="86">
        <f t="shared" si="0"/>
        <v>14771.2131752001</v>
      </c>
      <c r="G13" s="86">
        <f t="shared" si="0"/>
        <v>16248.3344927202</v>
      </c>
      <c r="H13" s="86">
        <f t="shared" si="0"/>
        <v>17873.1679419922</v>
      </c>
    </row>
    <row r="14" spans="1:8">
      <c r="A14" s="16" t="s">
        <v>10</v>
      </c>
      <c r="B14" s="23">
        <f t="shared" ref="B14:H14" si="1">B13/B7</f>
        <v>0.134475903938108</v>
      </c>
      <c r="C14" s="87">
        <f t="shared" si="1"/>
        <v>0.131365879365688</v>
      </c>
      <c r="D14" s="87">
        <f t="shared" si="1"/>
        <v>0.132920891651898</v>
      </c>
      <c r="E14" s="87">
        <f t="shared" si="1"/>
        <v>0.132920891651898</v>
      </c>
      <c r="F14" s="87">
        <f t="shared" si="1"/>
        <v>0.132920891651898</v>
      </c>
      <c r="G14" s="87">
        <f t="shared" si="1"/>
        <v>0.132920891651898</v>
      </c>
      <c r="H14" s="87">
        <f t="shared" si="1"/>
        <v>0.132920891651898</v>
      </c>
    </row>
    <row r="15" ht="3" customHeight="1" spans="2:4">
      <c r="B15" s="21"/>
      <c r="C15" s="90"/>
      <c r="D15" s="56"/>
    </row>
    <row r="16" spans="1:8">
      <c r="A16" s="12" t="s">
        <v>12</v>
      </c>
      <c r="B16" s="13">
        <f>'Income Statement'!B16</f>
        <v>6389</v>
      </c>
      <c r="C16" s="86">
        <f>'Income Statement'!C16</f>
        <v>6545</v>
      </c>
      <c r="D16" s="86">
        <f>D7*D17</f>
        <v>7540.36561005749</v>
      </c>
      <c r="E16" s="86">
        <f>E7*E17</f>
        <v>8294.40217106324</v>
      </c>
      <c r="F16" s="86">
        <f>F7*F17</f>
        <v>9123.84238816956</v>
      </c>
      <c r="G16" s="86">
        <f>G7*G17</f>
        <v>10036.2266269865</v>
      </c>
      <c r="H16" s="86">
        <f>H7*H17</f>
        <v>11039.8492896852</v>
      </c>
    </row>
    <row r="17" spans="1:8">
      <c r="A17" s="16" t="s">
        <v>10</v>
      </c>
      <c r="B17" s="23">
        <f>B16/B7</f>
        <v>0.085813678611723</v>
      </c>
      <c r="C17" s="87">
        <f>C16/C7</f>
        <v>0.0783907440233795</v>
      </c>
      <c r="D17" s="91">
        <f>AVERAGE($B$17:$C$17)</f>
        <v>0.0821022113175512</v>
      </c>
      <c r="E17" s="91">
        <f>AVERAGE($B$17:$C$17)</f>
        <v>0.0821022113175512</v>
      </c>
      <c r="F17" s="91">
        <f>AVERAGE($B$17:$C$17)</f>
        <v>0.0821022113175512</v>
      </c>
      <c r="G17" s="91">
        <f>AVERAGE($B$17:$C$17)</f>
        <v>0.0821022113175512</v>
      </c>
      <c r="H17" s="91">
        <f>AVERAGE($B$17:$C$17)</f>
        <v>0.0821022113175512</v>
      </c>
    </row>
    <row r="18" ht="3" customHeight="1" spans="2:8">
      <c r="B18" s="21"/>
      <c r="C18" s="90"/>
      <c r="D18" s="56"/>
      <c r="E18" s="56"/>
      <c r="F18" s="56"/>
      <c r="G18" s="56"/>
      <c r="H18" s="56"/>
    </row>
    <row r="19" spans="1:8">
      <c r="A19" s="12" t="s">
        <v>13</v>
      </c>
      <c r="B19" s="13">
        <f t="shared" ref="B19:H19" si="2">B13-B16</f>
        <v>3623</v>
      </c>
      <c r="C19" s="86">
        <f t="shared" si="2"/>
        <v>4423</v>
      </c>
      <c r="D19" s="86">
        <f t="shared" si="2"/>
        <v>4667.24858432279</v>
      </c>
      <c r="E19" s="86">
        <f t="shared" si="2"/>
        <v>5133.97344275507</v>
      </c>
      <c r="F19" s="86">
        <f t="shared" si="2"/>
        <v>5647.37078703058</v>
      </c>
      <c r="G19" s="86">
        <f t="shared" si="2"/>
        <v>6212.10786573363</v>
      </c>
      <c r="H19" s="86">
        <f t="shared" si="2"/>
        <v>6833.318652307</v>
      </c>
    </row>
    <row r="20" ht="3" customHeight="1" spans="2:4">
      <c r="B20" s="21"/>
      <c r="C20" s="90"/>
      <c r="D20" s="56"/>
    </row>
    <row r="21" spans="1:8">
      <c r="A21" s="12" t="s">
        <v>14</v>
      </c>
      <c r="B21" s="13">
        <f>'Income Statement'!B21</f>
        <v>518</v>
      </c>
      <c r="C21" s="86">
        <f>'Income Statement'!C21</f>
        <v>474.181702668361</v>
      </c>
      <c r="D21" s="108"/>
      <c r="E21" s="109"/>
      <c r="F21" s="109"/>
      <c r="G21" s="109"/>
      <c r="H21" s="109"/>
    </row>
    <row r="22" ht="3" customHeight="1" spans="2:4">
      <c r="B22" s="21"/>
      <c r="C22" s="90"/>
      <c r="D22" s="56"/>
    </row>
    <row r="23" spans="1:8">
      <c r="A23" s="12" t="s">
        <v>15</v>
      </c>
      <c r="B23" s="13">
        <f t="shared" ref="B23:H23" si="3">B19-B21</f>
        <v>3105</v>
      </c>
      <c r="C23" s="86">
        <f t="shared" si="3"/>
        <v>3948.81829733164</v>
      </c>
      <c r="D23" s="86">
        <f t="shared" si="3"/>
        <v>4667.24858432279</v>
      </c>
      <c r="E23" s="86">
        <f t="shared" si="3"/>
        <v>5133.97344275507</v>
      </c>
      <c r="F23" s="86">
        <f t="shared" si="3"/>
        <v>5647.37078703058</v>
      </c>
      <c r="G23" s="86">
        <f t="shared" si="3"/>
        <v>6212.10786573363</v>
      </c>
      <c r="H23" s="86">
        <f t="shared" si="3"/>
        <v>6833.318652307</v>
      </c>
    </row>
    <row r="24" ht="3" customHeight="1" spans="2:4">
      <c r="B24" s="21"/>
      <c r="C24" s="90"/>
      <c r="D24" s="56"/>
    </row>
    <row r="25" spans="1:8">
      <c r="A25" t="s">
        <v>16</v>
      </c>
      <c r="B25" s="13">
        <f>'Income Statement'!B25</f>
        <v>1086.75</v>
      </c>
      <c r="C25" s="86">
        <f>'Income Statement'!C25</f>
        <v>1382.08640406607</v>
      </c>
      <c r="D25" s="86">
        <f>D23*D26</f>
        <v>1633.53700451298</v>
      </c>
      <c r="E25" s="86">
        <f>E23*E26</f>
        <v>1796.89070496428</v>
      </c>
      <c r="F25" s="86">
        <f>F23*F26</f>
        <v>1976.5797754607</v>
      </c>
      <c r="G25" s="86">
        <f>G23*G26</f>
        <v>2174.23775300677</v>
      </c>
      <c r="H25" s="86">
        <f>H23*H26</f>
        <v>2391.66152830745</v>
      </c>
    </row>
    <row r="26" spans="1:8">
      <c r="A26" t="s">
        <v>17</v>
      </c>
      <c r="B26" s="17" t="s">
        <v>18</v>
      </c>
      <c r="C26" s="92" t="s">
        <v>18</v>
      </c>
      <c r="D26" s="88">
        <v>0.35</v>
      </c>
      <c r="E26" s="88">
        <v>0.35</v>
      </c>
      <c r="F26" s="88">
        <v>0.35</v>
      </c>
      <c r="G26" s="88">
        <v>0.35</v>
      </c>
      <c r="H26" s="88">
        <v>0.35</v>
      </c>
    </row>
    <row r="27" ht="3" customHeight="1" spans="2:4">
      <c r="B27" s="21"/>
      <c r="C27" s="90"/>
      <c r="D27" s="56"/>
    </row>
    <row r="28" spans="1:8">
      <c r="A28" s="12" t="s">
        <v>19</v>
      </c>
      <c r="B28" s="13">
        <f t="shared" ref="B28:H28" si="4">B23-B25</f>
        <v>2018.25</v>
      </c>
      <c r="C28" s="86">
        <f t="shared" si="4"/>
        <v>2566.73189326557</v>
      </c>
      <c r="D28" s="86">
        <f t="shared" si="4"/>
        <v>3033.71157980981</v>
      </c>
      <c r="E28" s="86">
        <f t="shared" si="4"/>
        <v>3337.0827377908</v>
      </c>
      <c r="F28" s="86">
        <f t="shared" si="4"/>
        <v>3670.79101156988</v>
      </c>
      <c r="G28" s="86">
        <f t="shared" si="4"/>
        <v>4037.87011272686</v>
      </c>
      <c r="H28" s="86">
        <f t="shared" si="4"/>
        <v>4441.65712399955</v>
      </c>
    </row>
    <row r="29" ht="3" customHeight="1" spans="2:4">
      <c r="B29" s="21"/>
      <c r="C29" s="90"/>
      <c r="D29" s="56"/>
    </row>
    <row r="30" customHeight="1" spans="1:8">
      <c r="A30" s="26" t="s">
        <v>13</v>
      </c>
      <c r="B30" s="27">
        <f t="shared" ref="B30:H30" si="5">B19</f>
        <v>3623</v>
      </c>
      <c r="C30" s="93">
        <f t="shared" si="5"/>
        <v>4423</v>
      </c>
      <c r="D30" s="94">
        <f t="shared" si="5"/>
        <v>4667.24858432279</v>
      </c>
      <c r="E30" s="94">
        <f t="shared" si="5"/>
        <v>5133.97344275507</v>
      </c>
      <c r="F30" s="94">
        <f t="shared" si="5"/>
        <v>5647.37078703058</v>
      </c>
      <c r="G30" s="94">
        <f t="shared" si="5"/>
        <v>6212.10786573363</v>
      </c>
      <c r="H30" s="94">
        <f t="shared" si="5"/>
        <v>6833.318652307</v>
      </c>
    </row>
    <row r="31" spans="1:8">
      <c r="A31" s="26" t="s">
        <v>20</v>
      </c>
      <c r="B31" s="27">
        <f>'Income Statement'!B31</f>
        <v>2648</v>
      </c>
      <c r="C31" s="93">
        <f>'Income Statement'!C31</f>
        <v>2981</v>
      </c>
      <c r="D31" s="104"/>
      <c r="E31" s="105"/>
      <c r="F31" s="105"/>
      <c r="G31" s="105"/>
      <c r="H31" s="105"/>
    </row>
    <row r="32" spans="1:8">
      <c r="A32" s="26" t="s">
        <v>21</v>
      </c>
      <c r="B32" s="27">
        <f>'Income Statement'!B32</f>
        <v>0</v>
      </c>
      <c r="C32" s="93">
        <f>'Income Statement'!C32</f>
        <v>0</v>
      </c>
      <c r="D32" s="94">
        <v>0</v>
      </c>
      <c r="E32" s="29">
        <v>0</v>
      </c>
      <c r="F32" s="29">
        <v>0</v>
      </c>
      <c r="G32" s="29">
        <v>0</v>
      </c>
      <c r="H32" s="29">
        <v>0</v>
      </c>
    </row>
    <row r="33" spans="1:10">
      <c r="A33" s="30" t="s">
        <v>22</v>
      </c>
      <c r="B33" s="31">
        <f t="shared" ref="B33:H33" si="6">SUM(B30:B32)</f>
        <v>6271</v>
      </c>
      <c r="C33" s="31">
        <f t="shared" si="6"/>
        <v>7404</v>
      </c>
      <c r="D33" s="31">
        <f t="shared" si="6"/>
        <v>4667.24858432279</v>
      </c>
      <c r="E33" s="31">
        <f t="shared" si="6"/>
        <v>5133.97344275507</v>
      </c>
      <c r="F33" s="31">
        <f t="shared" si="6"/>
        <v>5647.37078703058</v>
      </c>
      <c r="G33" s="31">
        <f t="shared" si="6"/>
        <v>6212.10786573363</v>
      </c>
      <c r="H33" s="31">
        <f t="shared" si="6"/>
        <v>6833.318652307</v>
      </c>
      <c r="J33" s="47"/>
    </row>
    <row r="34" ht="3" customHeight="1" spans="3:4">
      <c r="C34" s="56"/>
      <c r="D34" s="56"/>
    </row>
    <row r="35" spans="1:8">
      <c r="A35" s="7" t="s">
        <v>24</v>
      </c>
      <c r="B35" s="8" t="str">
        <f t="shared" ref="B35:H35" si="7">B5</f>
        <v>20X1</v>
      </c>
      <c r="C35" s="8" t="str">
        <f t="shared" si="7"/>
        <v>20X2</v>
      </c>
      <c r="D35" s="95" t="str">
        <f t="shared" si="7"/>
        <v>20X3</v>
      </c>
      <c r="E35" s="8" t="str">
        <f t="shared" si="7"/>
        <v>20X4</v>
      </c>
      <c r="F35" s="8" t="str">
        <f t="shared" si="7"/>
        <v>20X5</v>
      </c>
      <c r="G35" s="8" t="str">
        <f t="shared" si="7"/>
        <v>20X6</v>
      </c>
      <c r="H35" s="8" t="str">
        <f t="shared" si="7"/>
        <v>20X7</v>
      </c>
    </row>
    <row r="36" ht="3" customHeight="1" spans="3:4">
      <c r="C36" s="56"/>
      <c r="D36" s="56"/>
    </row>
    <row r="37" spans="1:4">
      <c r="A37" s="34" t="s">
        <v>26</v>
      </c>
      <c r="B37" s="35"/>
      <c r="C37" s="96"/>
      <c r="D37" s="56"/>
    </row>
    <row r="38" spans="1:10">
      <c r="A38" s="37" t="s">
        <v>27</v>
      </c>
      <c r="B38" s="38">
        <f>'Balance Sheet'!B10</f>
        <v>1773</v>
      </c>
      <c r="C38" s="97">
        <f>'Balance Sheet'!C10</f>
        <v>2000</v>
      </c>
      <c r="D38" s="98"/>
      <c r="E38" s="40"/>
      <c r="F38" s="40"/>
      <c r="G38" s="40"/>
      <c r="H38" s="40"/>
      <c r="J38" s="40"/>
    </row>
    <row r="39" spans="1:10">
      <c r="A39" s="37" t="s">
        <v>28</v>
      </c>
      <c r="B39" s="38">
        <f>'Balance Sheet'!B11</f>
        <v>7750</v>
      </c>
      <c r="C39" s="97">
        <f>'Balance Sheet'!C11</f>
        <v>8852</v>
      </c>
      <c r="D39" s="97"/>
      <c r="E39" s="38"/>
      <c r="F39" s="38"/>
      <c r="G39" s="38"/>
      <c r="H39" s="38"/>
      <c r="J39" s="40"/>
    </row>
    <row r="40" spans="1:10">
      <c r="A40" s="37" t="s">
        <v>29</v>
      </c>
      <c r="B40" s="38">
        <f>'Balance Sheet'!B12</f>
        <v>4800</v>
      </c>
      <c r="C40" s="97">
        <f>'Balance Sheet'!C12</f>
        <v>5700</v>
      </c>
      <c r="D40" s="97"/>
      <c r="E40" s="38"/>
      <c r="F40" s="38"/>
      <c r="G40" s="38"/>
      <c r="H40" s="38"/>
      <c r="J40" s="40"/>
    </row>
    <row r="41" spans="1:10">
      <c r="A41" s="41" t="s">
        <v>30</v>
      </c>
      <c r="B41" s="38">
        <f>'Balance Sheet'!B13</f>
        <v>456</v>
      </c>
      <c r="C41" s="97">
        <f>'Balance Sheet'!C13</f>
        <v>1849</v>
      </c>
      <c r="D41" s="98"/>
      <c r="E41" s="40"/>
      <c r="F41" s="40"/>
      <c r="G41" s="40"/>
      <c r="H41" s="40"/>
      <c r="J41" s="40"/>
    </row>
    <row r="42" spans="1:10">
      <c r="A42" s="42" t="s">
        <v>31</v>
      </c>
      <c r="B42" s="43">
        <f>SUM(B38:B41)</f>
        <v>14779</v>
      </c>
      <c r="C42" s="43">
        <f>SUM(C38:C41)</f>
        <v>18401</v>
      </c>
      <c r="D42" s="43"/>
      <c r="E42" s="43"/>
      <c r="F42" s="43"/>
      <c r="G42" s="43"/>
      <c r="H42" s="43"/>
      <c r="J42" s="40"/>
    </row>
    <row r="43" ht="3" customHeight="1" spans="1:10">
      <c r="A43" s="45"/>
      <c r="B43" s="35"/>
      <c r="C43" s="96"/>
      <c r="D43" s="56"/>
      <c r="J43" s="40"/>
    </row>
    <row r="44" spans="1:10">
      <c r="A44" s="34" t="s">
        <v>32</v>
      </c>
      <c r="B44" s="35"/>
      <c r="C44" s="96"/>
      <c r="D44" s="56"/>
      <c r="J44" s="40"/>
    </row>
    <row r="45" spans="1:10">
      <c r="A45" s="37" t="s">
        <v>33</v>
      </c>
      <c r="B45" s="38">
        <f>'Balance Sheet'!B17</f>
        <v>10913</v>
      </c>
      <c r="C45" s="97">
        <f>'Balance Sheet'!C17</f>
        <v>10932</v>
      </c>
      <c r="D45" s="98"/>
      <c r="E45" s="40"/>
      <c r="F45" s="40"/>
      <c r="G45" s="40"/>
      <c r="H45" s="40"/>
      <c r="J45" s="40"/>
    </row>
    <row r="46" ht="3" customHeight="1" spans="2:10">
      <c r="B46" s="35"/>
      <c r="C46" s="96"/>
      <c r="D46" s="56"/>
      <c r="J46" s="40"/>
    </row>
    <row r="47" spans="1:10">
      <c r="A47" s="46" t="s">
        <v>34</v>
      </c>
      <c r="B47" s="43">
        <f>B42+B45</f>
        <v>25692</v>
      </c>
      <c r="C47" s="43">
        <f>C42+C45</f>
        <v>29333</v>
      </c>
      <c r="D47" s="43"/>
      <c r="E47" s="43"/>
      <c r="F47" s="43"/>
      <c r="G47" s="43"/>
      <c r="H47" s="43"/>
      <c r="J47" s="40"/>
    </row>
    <row r="48" ht="3" customHeight="1" spans="2:10">
      <c r="B48" s="35"/>
      <c r="C48" s="96"/>
      <c r="D48" s="56"/>
      <c r="J48" s="40"/>
    </row>
    <row r="49" spans="1:10">
      <c r="A49" s="34" t="s">
        <v>36</v>
      </c>
      <c r="B49" s="35"/>
      <c r="C49" s="96"/>
      <c r="D49" s="56"/>
      <c r="J49" s="40"/>
    </row>
    <row r="50" spans="1:10">
      <c r="A50" s="37" t="s">
        <v>37</v>
      </c>
      <c r="B50" s="38">
        <f>'Balance Sheet'!B24</f>
        <v>5665</v>
      </c>
      <c r="C50" s="97">
        <f>'Balance Sheet'!C24</f>
        <v>6656</v>
      </c>
      <c r="D50" s="97"/>
      <c r="E50" s="38"/>
      <c r="F50" s="38"/>
      <c r="G50" s="38"/>
      <c r="H50" s="38"/>
      <c r="J50" s="40"/>
    </row>
    <row r="51" spans="1:10">
      <c r="A51" s="37" t="s">
        <v>38</v>
      </c>
      <c r="B51" s="38">
        <f>'Balance Sheet'!B25</f>
        <v>792</v>
      </c>
      <c r="C51" s="97">
        <f>'Balance Sheet'!C25</f>
        <v>1375.26810673443</v>
      </c>
      <c r="D51" s="98"/>
      <c r="E51" s="40"/>
      <c r="F51" s="40"/>
      <c r="G51" s="40"/>
      <c r="H51" s="40"/>
      <c r="J51" s="40"/>
    </row>
    <row r="52" spans="1:10">
      <c r="A52" s="41" t="s">
        <v>39</v>
      </c>
      <c r="B52" s="38">
        <f>'Balance Sheet'!B26</f>
        <v>500</v>
      </c>
      <c r="C52" s="97">
        <f>'Balance Sheet'!C26</f>
        <v>500</v>
      </c>
      <c r="D52" s="98"/>
      <c r="E52" s="40"/>
      <c r="F52" s="40"/>
      <c r="G52" s="40"/>
      <c r="H52" s="40"/>
      <c r="J52" s="40"/>
    </row>
    <row r="53" spans="1:10">
      <c r="A53" s="42" t="s">
        <v>40</v>
      </c>
      <c r="B53" s="43">
        <f>SUM(B50:B52)</f>
        <v>6957</v>
      </c>
      <c r="C53" s="43">
        <f>SUM(C50:C52)</f>
        <v>8531.26810673443</v>
      </c>
      <c r="D53" s="43"/>
      <c r="E53" s="43"/>
      <c r="F53" s="43"/>
      <c r="G53" s="43"/>
      <c r="H53" s="43"/>
      <c r="J53" s="40"/>
    </row>
    <row r="54" ht="3" customHeight="1" spans="1:10">
      <c r="A54" s="45"/>
      <c r="B54" s="35"/>
      <c r="C54" s="96"/>
      <c r="D54" s="56"/>
      <c r="J54" s="40"/>
    </row>
    <row r="55" spans="1:10">
      <c r="A55" s="34" t="s">
        <v>41</v>
      </c>
      <c r="B55" s="35"/>
      <c r="C55" s="96"/>
      <c r="D55" s="56"/>
      <c r="J55" s="40"/>
    </row>
    <row r="56" spans="1:10">
      <c r="A56" s="37" t="s">
        <v>42</v>
      </c>
      <c r="B56" s="38">
        <f>'Balance Sheet'!B30</f>
        <v>5000</v>
      </c>
      <c r="C56" s="97">
        <f>'Balance Sheet'!C30</f>
        <v>4500</v>
      </c>
      <c r="D56" s="98"/>
      <c r="E56" s="40"/>
      <c r="F56" s="40"/>
      <c r="G56" s="40"/>
      <c r="H56" s="40"/>
      <c r="J56" s="40"/>
    </row>
    <row r="57" ht="3" customHeight="1" spans="1:10">
      <c r="A57" s="45"/>
      <c r="B57" s="35"/>
      <c r="C57" s="96"/>
      <c r="D57" s="56"/>
      <c r="J57" s="40"/>
    </row>
    <row r="58" spans="1:10">
      <c r="A58" s="46" t="s">
        <v>43</v>
      </c>
      <c r="B58" s="43">
        <f>B53+B56</f>
        <v>11957</v>
      </c>
      <c r="C58" s="43">
        <f>C53+C56</f>
        <v>13031.2681067344</v>
      </c>
      <c r="D58" s="43"/>
      <c r="E58" s="43"/>
      <c r="F58" s="43"/>
      <c r="G58" s="43"/>
      <c r="H58" s="43"/>
      <c r="J58" s="40"/>
    </row>
    <row r="59" ht="3" customHeight="1" spans="2:10">
      <c r="B59" s="35"/>
      <c r="C59" s="96"/>
      <c r="D59" s="56"/>
      <c r="J59" s="40"/>
    </row>
    <row r="60" spans="1:10">
      <c r="A60" s="45" t="s">
        <v>45</v>
      </c>
      <c r="B60" s="38">
        <f>'Balance Sheet'!B35</f>
        <v>15</v>
      </c>
      <c r="C60" s="97">
        <f>'Balance Sheet'!C35</f>
        <v>15</v>
      </c>
      <c r="D60" s="98"/>
      <c r="E60" s="40"/>
      <c r="F60" s="40"/>
      <c r="G60" s="40"/>
      <c r="H60" s="40"/>
      <c r="J60" s="40"/>
    </row>
    <row r="61" spans="1:10">
      <c r="A61" s="45" t="s">
        <v>46</v>
      </c>
      <c r="B61" s="38">
        <f>'Balance Sheet'!B36</f>
        <v>5000</v>
      </c>
      <c r="C61" s="97">
        <f>'Balance Sheet'!C36</f>
        <v>5000</v>
      </c>
      <c r="D61" s="98"/>
      <c r="E61" s="40"/>
      <c r="F61" s="40"/>
      <c r="G61" s="40"/>
      <c r="H61" s="40"/>
      <c r="J61" s="40"/>
    </row>
    <row r="62" spans="1:10">
      <c r="A62" s="45" t="s">
        <v>47</v>
      </c>
      <c r="B62" s="38">
        <f>'Balance Sheet'!B37</f>
        <v>8720</v>
      </c>
      <c r="C62" s="97">
        <f>'Balance Sheet'!C37</f>
        <v>11286.7318932656</v>
      </c>
      <c r="D62" s="98"/>
      <c r="E62" s="40"/>
      <c r="F62" s="40"/>
      <c r="G62" s="40"/>
      <c r="H62" s="40"/>
      <c r="J62" s="40"/>
    </row>
    <row r="63" spans="1:10">
      <c r="A63" s="46" t="s">
        <v>48</v>
      </c>
      <c r="B63" s="43">
        <f>SUM(B60:B62)</f>
        <v>13735</v>
      </c>
      <c r="C63" s="43">
        <f t="shared" ref="C63" si="8">SUM(C60:C62)</f>
        <v>16301.7318932656</v>
      </c>
      <c r="D63" s="43"/>
      <c r="E63" s="43"/>
      <c r="F63" s="43"/>
      <c r="G63" s="43"/>
      <c r="H63" s="43"/>
      <c r="J63" s="40"/>
    </row>
    <row r="64" ht="3" customHeight="1" spans="2:10">
      <c r="B64" s="35"/>
      <c r="C64" s="96"/>
      <c r="D64" s="56"/>
      <c r="J64" s="40"/>
    </row>
    <row r="65" spans="1:10">
      <c r="A65" s="12" t="s">
        <v>49</v>
      </c>
      <c r="B65" s="13">
        <f t="shared" ref="B65:C65" si="9">B58+B63</f>
        <v>25692</v>
      </c>
      <c r="C65" s="86">
        <f t="shared" si="9"/>
        <v>29333</v>
      </c>
      <c r="D65" s="86"/>
      <c r="E65" s="13"/>
      <c r="F65" s="13"/>
      <c r="G65" s="13"/>
      <c r="H65" s="13"/>
      <c r="J65" s="40"/>
    </row>
    <row r="66" s="1" customFormat="1" spans="1:10">
      <c r="A66" s="48" t="s">
        <v>50</v>
      </c>
      <c r="B66" s="49">
        <f t="shared" ref="B66:C66" si="10">B47-B65</f>
        <v>0</v>
      </c>
      <c r="C66" s="99">
        <f t="shared" si="10"/>
        <v>0</v>
      </c>
      <c r="D66" s="99"/>
      <c r="E66" s="49"/>
      <c r="F66" s="49"/>
      <c r="G66" s="49"/>
      <c r="H66" s="49"/>
      <c r="J66" s="40"/>
    </row>
    <row r="67" ht="3" customHeight="1" spans="2:4">
      <c r="B67" s="35"/>
      <c r="C67" s="96"/>
      <c r="D67" s="56"/>
    </row>
    <row r="68" spans="1:8">
      <c r="A68" s="51" t="s">
        <v>61</v>
      </c>
      <c r="B68" s="52"/>
      <c r="C68" s="100"/>
      <c r="D68" s="101"/>
      <c r="E68" s="26"/>
      <c r="F68" s="26"/>
      <c r="G68" s="26"/>
      <c r="H68" s="26"/>
    </row>
    <row r="69" spans="1:8">
      <c r="A69" s="54" t="s">
        <v>62</v>
      </c>
      <c r="B69" s="27"/>
      <c r="C69" s="93"/>
      <c r="D69" s="94"/>
      <c r="E69" s="29"/>
      <c r="F69" s="29"/>
      <c r="G69" s="29"/>
      <c r="H69" s="29"/>
    </row>
    <row r="70" spans="1:8">
      <c r="A70" s="54" t="s">
        <v>63</v>
      </c>
      <c r="B70" s="27"/>
      <c r="C70" s="93"/>
      <c r="D70" s="94"/>
      <c r="E70" s="29"/>
      <c r="F70" s="29"/>
      <c r="G70" s="29"/>
      <c r="H70" s="29"/>
    </row>
    <row r="71" spans="1:8">
      <c r="A71" s="54" t="s">
        <v>64</v>
      </c>
      <c r="B71" s="27"/>
      <c r="C71" s="93"/>
      <c r="D71" s="94"/>
      <c r="E71" s="29"/>
      <c r="F71" s="29"/>
      <c r="G71" s="29"/>
      <c r="H71" s="29"/>
    </row>
    <row r="72" ht="5.1" customHeight="1" spans="3:4">
      <c r="C72" s="56"/>
      <c r="D72" s="56"/>
    </row>
    <row r="73" spans="1:8">
      <c r="A73" s="7" t="s">
        <v>65</v>
      </c>
      <c r="B73" s="8" t="str">
        <f t="shared" ref="B73:H73" si="11">B35</f>
        <v>20X1</v>
      </c>
      <c r="C73" s="8" t="str">
        <f t="shared" si="11"/>
        <v>20X2</v>
      </c>
      <c r="D73" s="8" t="str">
        <f t="shared" si="11"/>
        <v>20X3</v>
      </c>
      <c r="E73" s="8" t="str">
        <f t="shared" si="11"/>
        <v>20X4</v>
      </c>
      <c r="F73" s="8" t="str">
        <f t="shared" si="11"/>
        <v>20X5</v>
      </c>
      <c r="G73" s="8" t="str">
        <f t="shared" si="11"/>
        <v>20X6</v>
      </c>
      <c r="H73" s="8" t="str">
        <f t="shared" si="11"/>
        <v>20X7</v>
      </c>
    </row>
    <row r="74" ht="3" customHeight="1"/>
    <row r="75" customHeight="1" spans="1:1">
      <c r="A75" s="12" t="s">
        <v>66</v>
      </c>
    </row>
    <row r="76" spans="1:8">
      <c r="A76" s="34" t="s">
        <v>19</v>
      </c>
      <c r="B76" s="40"/>
      <c r="C76" s="40"/>
      <c r="D76" s="40"/>
      <c r="E76" s="40"/>
      <c r="F76" s="40"/>
      <c r="G76" s="40"/>
      <c r="H76" s="40"/>
    </row>
    <row r="77" ht="3" customHeight="1" spans="1:8">
      <c r="A77" s="34"/>
      <c r="B77" s="40"/>
      <c r="C77" s="40"/>
      <c r="D77" s="40"/>
      <c r="E77" s="40"/>
      <c r="F77" s="40"/>
      <c r="G77" s="40"/>
      <c r="H77" s="40"/>
    </row>
    <row r="78" spans="1:1">
      <c r="A78" s="55" t="s">
        <v>67</v>
      </c>
    </row>
    <row r="79" spans="1:8">
      <c r="A79" s="37" t="s">
        <v>20</v>
      </c>
      <c r="B79" s="40"/>
      <c r="C79" s="40"/>
      <c r="D79" s="40"/>
      <c r="E79" s="40"/>
      <c r="F79" s="40"/>
      <c r="G79" s="40"/>
      <c r="H79" s="40"/>
    </row>
    <row r="80" spans="1:8">
      <c r="A80" s="37" t="s">
        <v>21</v>
      </c>
      <c r="B80" s="40"/>
      <c r="C80" s="40"/>
      <c r="D80" s="40"/>
      <c r="E80" s="40"/>
      <c r="F80" s="40"/>
      <c r="G80" s="40"/>
      <c r="H80" s="40"/>
    </row>
    <row r="81" ht="3" customHeight="1"/>
    <row r="82" spans="1:1">
      <c r="A82" s="55" t="s">
        <v>68</v>
      </c>
    </row>
    <row r="83" spans="1:8">
      <c r="A83" s="37" t="s">
        <v>28</v>
      </c>
      <c r="D83" s="40"/>
      <c r="E83" s="40"/>
      <c r="F83" s="40"/>
      <c r="G83" s="40"/>
      <c r="H83" s="40"/>
    </row>
    <row r="84" spans="1:8">
      <c r="A84" s="37" t="s">
        <v>29</v>
      </c>
      <c r="D84" s="40"/>
      <c r="E84" s="40"/>
      <c r="F84" s="40"/>
      <c r="G84" s="40"/>
      <c r="H84" s="40"/>
    </row>
    <row r="85" spans="1:8">
      <c r="A85" s="37" t="s">
        <v>37</v>
      </c>
      <c r="B85" s="56"/>
      <c r="C85" s="56"/>
      <c r="D85" s="40"/>
      <c r="E85" s="40"/>
      <c r="F85" s="40"/>
      <c r="G85" s="40"/>
      <c r="H85" s="40"/>
    </row>
    <row r="86" ht="5.1" customHeight="1" spans="1:8">
      <c r="A86" s="57"/>
      <c r="B86" s="58"/>
      <c r="C86" s="58"/>
      <c r="D86" s="59"/>
      <c r="E86" s="59"/>
      <c r="F86" s="59"/>
      <c r="G86" s="59"/>
      <c r="H86" s="59"/>
    </row>
    <row r="87" spans="1:8">
      <c r="A87" s="60" t="s">
        <v>69</v>
      </c>
      <c r="B87" s="61"/>
      <c r="C87" s="61"/>
      <c r="D87" s="62"/>
      <c r="E87" s="62"/>
      <c r="F87" s="62"/>
      <c r="G87" s="62"/>
      <c r="H87" s="62"/>
    </row>
    <row r="88" ht="3" customHeight="1"/>
    <row r="89" spans="1:1">
      <c r="A89" s="12" t="s">
        <v>70</v>
      </c>
    </row>
    <row r="90" spans="1:8">
      <c r="A90" s="37" t="s">
        <v>71</v>
      </c>
      <c r="D90" s="40"/>
      <c r="E90" s="40"/>
      <c r="F90" s="40"/>
      <c r="G90" s="40"/>
      <c r="H90" s="40"/>
    </row>
    <row r="91" spans="1:8">
      <c r="A91" s="60" t="s">
        <v>72</v>
      </c>
      <c r="B91" s="61"/>
      <c r="C91" s="61"/>
      <c r="D91" s="62"/>
      <c r="E91" s="62"/>
      <c r="F91" s="62"/>
      <c r="G91" s="62"/>
      <c r="H91" s="62"/>
    </row>
    <row r="92" ht="3" customHeight="1"/>
    <row r="93" spans="1:1">
      <c r="A93" s="12" t="s">
        <v>73</v>
      </c>
    </row>
    <row r="94" spans="1:8">
      <c r="A94" s="37" t="s">
        <v>74</v>
      </c>
      <c r="D94" s="40"/>
      <c r="E94" s="40"/>
      <c r="F94" s="40"/>
      <c r="G94" s="40"/>
      <c r="H94" s="40"/>
    </row>
    <row r="95" spans="1:8">
      <c r="A95" s="37" t="s">
        <v>75</v>
      </c>
      <c r="D95" s="40"/>
      <c r="E95" s="40"/>
      <c r="F95" s="40"/>
      <c r="G95" s="40"/>
      <c r="H95" s="40"/>
    </row>
    <row r="96" spans="1:8">
      <c r="A96" s="60" t="s">
        <v>76</v>
      </c>
      <c r="B96" s="61"/>
      <c r="C96" s="61"/>
      <c r="D96" s="62"/>
      <c r="E96" s="62"/>
      <c r="F96" s="62"/>
      <c r="G96" s="62"/>
      <c r="H96" s="62"/>
    </row>
    <row r="97" ht="3" customHeight="1"/>
    <row r="98" spans="1:8">
      <c r="A98" t="s">
        <v>77</v>
      </c>
      <c r="D98" s="40"/>
      <c r="E98" s="40"/>
      <c r="F98" s="40"/>
      <c r="G98" s="40"/>
      <c r="H98" s="40"/>
    </row>
    <row r="99" spans="1:8">
      <c r="A99" s="63" t="s">
        <v>78</v>
      </c>
      <c r="B99" s="63"/>
      <c r="C99" s="63"/>
      <c r="D99" s="64"/>
      <c r="E99" s="64"/>
      <c r="F99" s="64"/>
      <c r="G99" s="64"/>
      <c r="H99" s="64"/>
    </row>
    <row r="100" ht="12" spans="1:8">
      <c r="A100" s="65" t="s">
        <v>79</v>
      </c>
      <c r="B100" s="65"/>
      <c r="C100" s="65"/>
      <c r="D100" s="66"/>
      <c r="E100" s="66"/>
      <c r="F100" s="66"/>
      <c r="G100" s="66"/>
      <c r="H100" s="66"/>
    </row>
    <row r="102" ht="20.25" spans="1:8">
      <c r="A102" s="67" t="s">
        <v>80</v>
      </c>
      <c r="B102" s="68"/>
      <c r="C102" s="68"/>
      <c r="D102" s="68"/>
      <c r="E102" s="68"/>
      <c r="F102" s="68"/>
      <c r="G102" s="68"/>
      <c r="H102" s="68"/>
    </row>
    <row r="103" ht="12.75" customHeight="1" spans="1:8">
      <c r="A103" s="69" t="str">
        <f>A2</f>
        <v>Company Name</v>
      </c>
      <c r="B103" s="68"/>
      <c r="C103" s="68"/>
      <c r="D103" s="68"/>
      <c r="E103" s="68"/>
      <c r="F103" s="68"/>
      <c r="G103" s="68"/>
      <c r="H103" s="68"/>
    </row>
    <row r="104" ht="12.75" customHeight="1" spans="1:8">
      <c r="A104" s="5" t="s">
        <v>2</v>
      </c>
      <c r="B104" s="68"/>
      <c r="C104" s="68"/>
      <c r="D104" s="68"/>
      <c r="E104" s="68"/>
      <c r="F104" s="68"/>
      <c r="G104" s="68"/>
      <c r="H104" s="68"/>
    </row>
    <row r="105" ht="5.1" customHeight="1"/>
    <row r="106" spans="1:8">
      <c r="A106" s="7" t="s">
        <v>81</v>
      </c>
      <c r="B106" s="8" t="str">
        <f>'Vid 2 - IS'!B5</f>
        <v>20X1</v>
      </c>
      <c r="C106" s="8" t="str">
        <f>'Vid 2 - IS'!C5</f>
        <v>20X2</v>
      </c>
      <c r="D106" s="8" t="str">
        <f>'Vid 2 - IS'!D5</f>
        <v>20X3</v>
      </c>
      <c r="E106" s="8" t="str">
        <f>'Vid 2 - IS'!E5</f>
        <v>20X4</v>
      </c>
      <c r="F106" s="8" t="str">
        <f>'Vid 2 - IS'!F5</f>
        <v>20X5</v>
      </c>
      <c r="G106" s="8" t="str">
        <f>'Vid 2 - IS'!G5</f>
        <v>20X6</v>
      </c>
      <c r="H106" s="8" t="str">
        <f>'Vid 2 - IS'!H5</f>
        <v>20X7</v>
      </c>
    </row>
    <row r="107" ht="5.1" customHeight="1" spans="1:3">
      <c r="A107" s="9"/>
      <c r="B107" s="10"/>
      <c r="C107" s="10"/>
    </row>
    <row r="108" spans="1:8">
      <c r="A108" s="70" t="s">
        <v>82</v>
      </c>
      <c r="B108" s="71"/>
      <c r="C108" s="71"/>
      <c r="D108" s="72"/>
      <c r="E108" s="72"/>
      <c r="F108" s="72"/>
      <c r="G108" s="72"/>
      <c r="H108" s="72"/>
    </row>
    <row r="109" spans="1:8">
      <c r="A109" s="45" t="s">
        <v>83</v>
      </c>
      <c r="B109" s="71"/>
      <c r="C109" s="71"/>
      <c r="D109" s="72"/>
      <c r="E109" s="72"/>
      <c r="F109" s="72"/>
      <c r="G109" s="72"/>
      <c r="H109" s="72"/>
    </row>
    <row r="110" spans="1:8">
      <c r="A110" s="45" t="s">
        <v>84</v>
      </c>
      <c r="B110" s="71"/>
      <c r="C110" s="71"/>
      <c r="D110" s="72"/>
      <c r="E110" s="72"/>
      <c r="F110" s="72"/>
      <c r="G110" s="72"/>
      <c r="H110" s="72"/>
    </row>
    <row r="111" spans="1:8">
      <c r="A111" s="45" t="s">
        <v>85</v>
      </c>
      <c r="B111" s="71"/>
      <c r="C111" s="71"/>
      <c r="D111" s="73"/>
      <c r="E111" s="73"/>
      <c r="F111" s="73"/>
      <c r="G111" s="73"/>
      <c r="H111" s="73"/>
    </row>
    <row r="112" spans="1:8">
      <c r="A112" s="74" t="s">
        <v>86</v>
      </c>
      <c r="B112" s="75"/>
      <c r="C112" s="75"/>
      <c r="D112" s="59"/>
      <c r="E112" s="59"/>
      <c r="F112" s="59"/>
      <c r="G112" s="59"/>
      <c r="H112" s="59"/>
    </row>
    <row r="113" customHeight="1" spans="1:8">
      <c r="A113" s="76" t="s">
        <v>38</v>
      </c>
      <c r="B113" s="77"/>
      <c r="C113" s="77"/>
      <c r="D113" s="77"/>
      <c r="E113" s="77"/>
      <c r="F113" s="77"/>
      <c r="G113" s="77"/>
      <c r="H113" s="77"/>
    </row>
    <row r="114" ht="5.1" customHeight="1" spans="1:8">
      <c r="A114" s="58"/>
      <c r="B114" s="59"/>
      <c r="C114" s="59"/>
      <c r="D114" s="59"/>
      <c r="E114" s="59"/>
      <c r="F114" s="59"/>
      <c r="G114" s="59"/>
      <c r="H114" s="59"/>
    </row>
    <row r="115" spans="1:8">
      <c r="A115" s="12" t="s">
        <v>87</v>
      </c>
      <c r="B115" s="15"/>
      <c r="C115" s="15"/>
      <c r="D115" s="15"/>
      <c r="E115" s="15"/>
      <c r="F115" s="15"/>
      <c r="G115" s="15"/>
      <c r="H115" s="15"/>
    </row>
    <row r="116" ht="5.1" customHeight="1" spans="1:8">
      <c r="A116" s="12"/>
      <c r="B116" s="15"/>
      <c r="C116" s="15"/>
      <c r="D116" s="15"/>
      <c r="E116" s="15"/>
      <c r="F116" s="15"/>
      <c r="G116" s="15"/>
      <c r="H116" s="15"/>
    </row>
    <row r="117" spans="1:8">
      <c r="A117" s="45" t="s">
        <v>42</v>
      </c>
      <c r="B117" s="72"/>
      <c r="C117" s="72"/>
      <c r="D117" s="72"/>
      <c r="E117" s="72"/>
      <c r="F117" s="72"/>
      <c r="G117" s="72"/>
      <c r="H117" s="72"/>
    </row>
    <row r="118" spans="1:8">
      <c r="A118" s="45" t="s">
        <v>88</v>
      </c>
      <c r="B118" s="72"/>
      <c r="C118" s="72"/>
      <c r="D118" s="72"/>
      <c r="E118" s="72"/>
      <c r="F118" s="72"/>
      <c r="G118" s="72"/>
      <c r="H118" s="72"/>
    </row>
    <row r="119" ht="5.1" customHeight="1" spans="2:8">
      <c r="B119" s="15"/>
      <c r="C119" s="15"/>
      <c r="D119" s="15"/>
      <c r="E119" s="15"/>
      <c r="F119" s="15"/>
      <c r="G119" s="15"/>
      <c r="H119" s="15"/>
    </row>
    <row r="120" spans="1:8">
      <c r="A120" s="12" t="s">
        <v>14</v>
      </c>
      <c r="B120" s="78"/>
      <c r="C120" s="78"/>
      <c r="D120" s="78"/>
      <c r="E120" s="78"/>
      <c r="F120" s="78"/>
      <c r="G120" s="78"/>
      <c r="H120" s="78"/>
    </row>
    <row r="121" ht="5.1" customHeight="1" spans="2:8">
      <c r="B121" s="15"/>
      <c r="C121" s="15"/>
      <c r="D121" s="15"/>
      <c r="E121" s="15"/>
      <c r="F121" s="15"/>
      <c r="G121" s="15"/>
      <c r="H121" s="15"/>
    </row>
    <row r="122" spans="1:8">
      <c r="A122" s="45" t="s">
        <v>89</v>
      </c>
      <c r="B122" s="15"/>
      <c r="C122" s="15"/>
      <c r="D122" s="79"/>
      <c r="E122" s="79"/>
      <c r="F122" s="79"/>
      <c r="G122" s="79"/>
      <c r="H122" s="79"/>
    </row>
    <row r="123" spans="1:8">
      <c r="A123" s="45" t="s">
        <v>90</v>
      </c>
      <c r="B123" s="15"/>
      <c r="C123" s="15"/>
      <c r="D123" s="79"/>
      <c r="E123" s="79"/>
      <c r="F123" s="79"/>
      <c r="G123" s="79"/>
      <c r="H123" s="79"/>
    </row>
    <row r="124" ht="5.1" customHeight="1" spans="1:8">
      <c r="A124" s="45"/>
      <c r="B124" s="15"/>
      <c r="C124" s="15"/>
      <c r="D124" s="15"/>
      <c r="E124" s="15"/>
      <c r="F124" s="15"/>
      <c r="G124" s="15"/>
      <c r="H124" s="15"/>
    </row>
    <row r="125" spans="1:8">
      <c r="A125" s="45" t="s">
        <v>91</v>
      </c>
      <c r="B125" s="15"/>
      <c r="C125" s="15"/>
      <c r="D125" s="72"/>
      <c r="E125" s="72"/>
      <c r="F125" s="72"/>
      <c r="G125" s="72"/>
      <c r="H125" s="72"/>
    </row>
    <row r="126" spans="1:8">
      <c r="A126" s="45" t="s">
        <v>92</v>
      </c>
      <c r="B126" s="15"/>
      <c r="C126" s="15"/>
      <c r="D126" s="72"/>
      <c r="E126" s="72"/>
      <c r="F126" s="72"/>
      <c r="G126" s="72"/>
      <c r="H126" s="72"/>
    </row>
    <row r="127" ht="5.1" customHeight="1" spans="2:8">
      <c r="B127" s="15"/>
      <c r="C127" s="15"/>
      <c r="D127" s="15"/>
      <c r="E127" s="15"/>
      <c r="F127" s="15"/>
      <c r="G127" s="15"/>
      <c r="H127" s="15"/>
    </row>
    <row r="128" ht="12" spans="1:8">
      <c r="A128" s="76" t="s">
        <v>93</v>
      </c>
      <c r="B128" s="77"/>
      <c r="C128" s="77"/>
      <c r="D128" s="77"/>
      <c r="E128" s="77"/>
      <c r="F128" s="77"/>
      <c r="G128" s="77"/>
      <c r="H128" s="77"/>
    </row>
    <row r="129" spans="2:8">
      <c r="B129" s="15"/>
      <c r="C129" s="15"/>
      <c r="D129" s="15"/>
      <c r="E129" s="15"/>
      <c r="F129" s="15"/>
      <c r="G129" s="15"/>
      <c r="H129" s="15"/>
    </row>
    <row r="130" spans="1:8">
      <c r="A130" s="7" t="s">
        <v>94</v>
      </c>
      <c r="B130" s="8" t="str">
        <f t="shared" ref="B130:H130" si="12">B106</f>
        <v>20X1</v>
      </c>
      <c r="C130" s="8" t="str">
        <f t="shared" si="12"/>
        <v>20X2</v>
      </c>
      <c r="D130" s="8" t="str">
        <f t="shared" si="12"/>
        <v>20X3</v>
      </c>
      <c r="E130" s="8" t="str">
        <f t="shared" si="12"/>
        <v>20X4</v>
      </c>
      <c r="F130" s="8" t="str">
        <f t="shared" si="12"/>
        <v>20X5</v>
      </c>
      <c r="G130" s="8" t="str">
        <f t="shared" si="12"/>
        <v>20X6</v>
      </c>
      <c r="H130" s="8" t="str">
        <f t="shared" si="12"/>
        <v>20X7</v>
      </c>
    </row>
    <row r="131" ht="5.1" customHeight="1" spans="1:8">
      <c r="A131" s="5"/>
      <c r="B131" s="10"/>
      <c r="C131" s="10"/>
      <c r="D131" s="10"/>
      <c r="E131" s="10"/>
      <c r="F131" s="10"/>
      <c r="G131" s="10"/>
      <c r="H131" s="10"/>
    </row>
    <row r="132" spans="1:8">
      <c r="A132" s="80" t="s">
        <v>95</v>
      </c>
      <c r="B132" s="72"/>
      <c r="C132" s="72"/>
      <c r="D132" s="15"/>
      <c r="E132" s="15"/>
      <c r="F132" s="15"/>
      <c r="G132" s="15"/>
      <c r="H132" s="15"/>
    </row>
    <row r="133" spans="1:8">
      <c r="A133" t="s">
        <v>96</v>
      </c>
      <c r="B133" s="21"/>
      <c r="C133" s="21"/>
      <c r="D133" s="73"/>
      <c r="E133" s="73"/>
      <c r="F133" s="73"/>
      <c r="G133" s="73"/>
      <c r="H133" s="73"/>
    </row>
    <row r="134" ht="5.1" customHeight="1" spans="2:8">
      <c r="B134" s="21"/>
      <c r="C134" s="21"/>
      <c r="D134" s="73"/>
      <c r="E134" s="73"/>
      <c r="F134" s="73"/>
      <c r="G134" s="73"/>
      <c r="H134" s="73"/>
    </row>
    <row r="135" spans="1:8">
      <c r="A135" t="s">
        <v>97</v>
      </c>
      <c r="B135" s="81" t="s">
        <v>98</v>
      </c>
      <c r="C135" s="82"/>
      <c r="D135" s="15"/>
      <c r="E135" s="15"/>
      <c r="F135" s="15"/>
      <c r="G135" s="15"/>
      <c r="H135" s="15"/>
    </row>
    <row r="136" s="2" customFormat="1" spans="1:8">
      <c r="A136" s="16" t="s">
        <v>99</v>
      </c>
      <c r="B136" s="83"/>
      <c r="C136" s="83"/>
      <c r="D136" s="83"/>
      <c r="E136" s="83"/>
      <c r="F136" s="83"/>
      <c r="G136" s="83"/>
      <c r="H136" s="83"/>
    </row>
    <row r="137" ht="5.1" customHeight="1" spans="2:8">
      <c r="B137" s="15"/>
      <c r="C137" s="15"/>
      <c r="D137" s="15"/>
      <c r="E137" s="15"/>
      <c r="F137" s="15"/>
      <c r="G137" s="15"/>
      <c r="H137" s="15"/>
    </row>
    <row r="138" ht="12" spans="1:8">
      <c r="A138" s="65" t="s">
        <v>100</v>
      </c>
      <c r="B138" s="77"/>
      <c r="C138" s="77"/>
      <c r="D138" s="77"/>
      <c r="E138" s="77"/>
      <c r="F138" s="77"/>
      <c r="G138" s="77"/>
      <c r="H138" s="77"/>
    </row>
  </sheetData>
  <printOptions horizontalCentered="1"/>
  <pageMargins left="0.7" right="0.7" top="0.75" bottom="0.75" header="0.3" footer="0.3"/>
  <pageSetup paperSize="5" scale="78" orientation="portrait"/>
  <headerFooter/>
  <rowBreaks count="1" manualBreakCount="1">
    <brk id="72" max="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  <pageSetUpPr fitToPage="1"/>
  </sheetPr>
  <dimension ref="A1:J138"/>
  <sheetViews>
    <sheetView topLeftCell="A33" workbookViewId="0">
      <selection activeCell="K61" sqref="K61"/>
    </sheetView>
  </sheetViews>
  <sheetFormatPr defaultColWidth="9" defaultRowHeight="11.25"/>
  <cols>
    <col min="1" max="1" width="55.3333333333333" customWidth="1"/>
    <col min="2" max="8" width="10.8333333333333" customWidth="1"/>
  </cols>
  <sheetData>
    <row r="1" ht="18" spans="1:1">
      <c r="A1" s="67" t="s">
        <v>51</v>
      </c>
    </row>
    <row r="2" ht="12.75" spans="1:1">
      <c r="A2" s="84" t="s">
        <v>1</v>
      </c>
    </row>
    <row r="3" spans="1:1">
      <c r="A3" s="5" t="s">
        <v>2</v>
      </c>
    </row>
    <row r="4" ht="9.95" customHeight="1" spans="1:8">
      <c r="A4" s="5"/>
      <c r="B4" s="6" t="s">
        <v>52</v>
      </c>
      <c r="C4" s="6" t="s">
        <v>52</v>
      </c>
      <c r="D4" s="6" t="s">
        <v>53</v>
      </c>
      <c r="E4" s="6" t="s">
        <v>53</v>
      </c>
      <c r="F4" s="6" t="s">
        <v>53</v>
      </c>
      <c r="G4" s="6" t="s">
        <v>53</v>
      </c>
      <c r="H4" s="6" t="s">
        <v>53</v>
      </c>
    </row>
    <row r="5" spans="1:8">
      <c r="A5" s="7" t="s">
        <v>3</v>
      </c>
      <c r="B5" s="8" t="str">
        <f>'Income Statement'!B5</f>
        <v>20X1</v>
      </c>
      <c r="C5" s="8" t="s">
        <v>5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58</v>
      </c>
    </row>
    <row r="6" ht="3" customHeight="1" spans="1:4">
      <c r="A6" s="9"/>
      <c r="B6" s="10"/>
      <c r="C6" s="85"/>
      <c r="D6" s="56"/>
    </row>
    <row r="7" spans="1:8">
      <c r="A7" s="12" t="s">
        <v>6</v>
      </c>
      <c r="B7" s="13">
        <f>'Income Statement'!B7</f>
        <v>74452</v>
      </c>
      <c r="C7" s="86">
        <f>'Income Statement'!C7</f>
        <v>83492</v>
      </c>
      <c r="D7" s="59">
        <f>C7*(1+D8)</f>
        <v>91841.2</v>
      </c>
      <c r="E7" s="15">
        <f t="shared" ref="E7:H7" si="0">D7*(1+E8)</f>
        <v>101025.32</v>
      </c>
      <c r="F7" s="15">
        <f t="shared" si="0"/>
        <v>111127.852</v>
      </c>
      <c r="G7" s="15">
        <f t="shared" si="0"/>
        <v>122240.6372</v>
      </c>
      <c r="H7" s="15">
        <f t="shared" si="0"/>
        <v>134464.70092</v>
      </c>
    </row>
    <row r="8" spans="1:8">
      <c r="A8" s="16" t="s">
        <v>7</v>
      </c>
      <c r="B8" s="17" t="s">
        <v>8</v>
      </c>
      <c r="C8" s="87">
        <f>C7/B7-1</f>
        <v>0.121420512544995</v>
      </c>
      <c r="D8" s="88">
        <v>0.1</v>
      </c>
      <c r="E8" s="89">
        <v>0.1</v>
      </c>
      <c r="F8" s="89">
        <v>0.1</v>
      </c>
      <c r="G8" s="89">
        <v>0.1</v>
      </c>
      <c r="H8" s="89">
        <v>0.1</v>
      </c>
    </row>
    <row r="9" ht="3" customHeight="1" spans="2:4">
      <c r="B9" s="21"/>
      <c r="C9" s="90"/>
      <c r="D9" s="56"/>
    </row>
    <row r="10" spans="1:8">
      <c r="A10" s="12" t="s">
        <v>9</v>
      </c>
      <c r="B10" s="13">
        <f>'Income Statement'!B10</f>
        <v>64440</v>
      </c>
      <c r="C10" s="86">
        <f>'Income Statement'!C10</f>
        <v>72524</v>
      </c>
      <c r="D10" s="59">
        <f>D7*D11</f>
        <v>79633.5858056197</v>
      </c>
      <c r="E10" s="15">
        <f t="shared" ref="E10:H10" si="1">E7*E11</f>
        <v>87596.9443861817</v>
      </c>
      <c r="F10" s="15">
        <f t="shared" si="1"/>
        <v>96356.6388247999</v>
      </c>
      <c r="G10" s="15">
        <f t="shared" si="1"/>
        <v>105992.30270728</v>
      </c>
      <c r="H10" s="15">
        <f t="shared" si="1"/>
        <v>116591.532978008</v>
      </c>
    </row>
    <row r="11" spans="1:8">
      <c r="A11" s="16" t="s">
        <v>10</v>
      </c>
      <c r="B11" s="23">
        <f>B10/B7</f>
        <v>0.865524096061892</v>
      </c>
      <c r="C11" s="87">
        <f>C10/C7</f>
        <v>0.868634120634312</v>
      </c>
      <c r="D11" s="91">
        <f>AVERAGE($B$11:$C$11)</f>
        <v>0.867079108348102</v>
      </c>
      <c r="E11" s="24">
        <f t="shared" ref="E11:H11" si="2">AVERAGE($B$11:$C$11)</f>
        <v>0.867079108348102</v>
      </c>
      <c r="F11" s="24">
        <f t="shared" si="2"/>
        <v>0.867079108348102</v>
      </c>
      <c r="G11" s="24">
        <f t="shared" si="2"/>
        <v>0.867079108348102</v>
      </c>
      <c r="H11" s="24">
        <f t="shared" si="2"/>
        <v>0.867079108348102</v>
      </c>
    </row>
    <row r="12" ht="3" customHeight="1" spans="2:4">
      <c r="B12" s="21"/>
      <c r="C12" s="90"/>
      <c r="D12" s="56"/>
    </row>
    <row r="13" spans="1:8">
      <c r="A13" s="12" t="s">
        <v>11</v>
      </c>
      <c r="B13" s="13">
        <f>B7-B10</f>
        <v>10012</v>
      </c>
      <c r="C13" s="86">
        <f>C7-C10</f>
        <v>10968</v>
      </c>
      <c r="D13" s="86">
        <f>D7-D10</f>
        <v>12207.6141943803</v>
      </c>
      <c r="E13" s="13">
        <f t="shared" ref="E13:H13" si="3">E7-E10</f>
        <v>13428.3756138183</v>
      </c>
      <c r="F13" s="13">
        <f t="shared" si="3"/>
        <v>14771.2131752001</v>
      </c>
      <c r="G13" s="13">
        <f t="shared" si="3"/>
        <v>16248.3344927202</v>
      </c>
      <c r="H13" s="13">
        <f t="shared" si="3"/>
        <v>17873.1679419922</v>
      </c>
    </row>
    <row r="14" spans="1:8">
      <c r="A14" s="16" t="s">
        <v>10</v>
      </c>
      <c r="B14" s="23">
        <f>B13/B7</f>
        <v>0.134475903938108</v>
      </c>
      <c r="C14" s="87">
        <f>C13/C7</f>
        <v>0.131365879365688</v>
      </c>
      <c r="D14" s="87">
        <f t="shared" ref="D14:H14" si="4">D13/D7</f>
        <v>0.132920891651898</v>
      </c>
      <c r="E14" s="23">
        <f t="shared" si="4"/>
        <v>0.132920891651898</v>
      </c>
      <c r="F14" s="23">
        <f t="shared" si="4"/>
        <v>0.132920891651898</v>
      </c>
      <c r="G14" s="23">
        <f t="shared" si="4"/>
        <v>0.132920891651898</v>
      </c>
      <c r="H14" s="23">
        <f t="shared" si="4"/>
        <v>0.132920891651898</v>
      </c>
    </row>
    <row r="15" ht="3" customHeight="1" spans="2:4">
      <c r="B15" s="21"/>
      <c r="C15" s="90"/>
      <c r="D15" s="56"/>
    </row>
    <row r="16" spans="1:8">
      <c r="A16" s="12" t="s">
        <v>12</v>
      </c>
      <c r="B16" s="13">
        <f>'Income Statement'!B16</f>
        <v>6389</v>
      </c>
      <c r="C16" s="86">
        <f>'Income Statement'!C16</f>
        <v>6545</v>
      </c>
      <c r="D16" s="86">
        <f>D7*D17</f>
        <v>7540.36561005749</v>
      </c>
      <c r="E16" s="13">
        <f t="shared" ref="E16:H16" si="5">E7*E17</f>
        <v>8294.40217106324</v>
      </c>
      <c r="F16" s="13">
        <f t="shared" si="5"/>
        <v>9123.84238816956</v>
      </c>
      <c r="G16" s="13">
        <f t="shared" si="5"/>
        <v>10036.2266269865</v>
      </c>
      <c r="H16" s="13">
        <f t="shared" si="5"/>
        <v>11039.8492896852</v>
      </c>
    </row>
    <row r="17" spans="1:8">
      <c r="A17" s="16" t="s">
        <v>10</v>
      </c>
      <c r="B17" s="23">
        <f>B16/B7</f>
        <v>0.085813678611723</v>
      </c>
      <c r="C17" s="87">
        <f>C16/C7</f>
        <v>0.0783907440233795</v>
      </c>
      <c r="D17" s="91">
        <f>AVERAGE($B$17:$C$17)</f>
        <v>0.0821022113175512</v>
      </c>
      <c r="E17" s="24">
        <f t="shared" ref="E17:H17" si="6">AVERAGE($B$17:$C$17)</f>
        <v>0.0821022113175512</v>
      </c>
      <c r="F17" s="24">
        <f t="shared" si="6"/>
        <v>0.0821022113175512</v>
      </c>
      <c r="G17" s="24">
        <f t="shared" si="6"/>
        <v>0.0821022113175512</v>
      </c>
      <c r="H17" s="24">
        <f t="shared" si="6"/>
        <v>0.0821022113175512</v>
      </c>
    </row>
    <row r="18" ht="3" customHeight="1" spans="2:4">
      <c r="B18" s="21"/>
      <c r="C18" s="90"/>
      <c r="D18" s="56"/>
    </row>
    <row r="19" spans="1:8">
      <c r="A19" s="12" t="s">
        <v>13</v>
      </c>
      <c r="B19" s="13">
        <f>B13-B16</f>
        <v>3623</v>
      </c>
      <c r="C19" s="86">
        <f>C13-C16</f>
        <v>4423</v>
      </c>
      <c r="D19" s="86">
        <f t="shared" ref="D19:H19" si="7">D13-D16</f>
        <v>4667.24858432279</v>
      </c>
      <c r="E19" s="13">
        <f t="shared" si="7"/>
        <v>5133.97344275507</v>
      </c>
      <c r="F19" s="13">
        <f t="shared" si="7"/>
        <v>5647.37078703058</v>
      </c>
      <c r="G19" s="13">
        <f t="shared" si="7"/>
        <v>6212.10786573363</v>
      </c>
      <c r="H19" s="13">
        <f t="shared" si="7"/>
        <v>6833.318652307</v>
      </c>
    </row>
    <row r="20" ht="3" customHeight="1" spans="2:4">
      <c r="B20" s="21"/>
      <c r="C20" s="90"/>
      <c r="D20" s="56"/>
    </row>
    <row r="21" spans="1:8">
      <c r="A21" s="12" t="s">
        <v>14</v>
      </c>
      <c r="B21" s="13">
        <f>'Income Statement'!B21</f>
        <v>518</v>
      </c>
      <c r="C21" s="86">
        <f>'Income Statement'!C21</f>
        <v>474.181702668361</v>
      </c>
      <c r="D21" s="108"/>
      <c r="E21" s="109"/>
      <c r="F21" s="109"/>
      <c r="G21" s="109"/>
      <c r="H21" s="109"/>
    </row>
    <row r="22" ht="3" customHeight="1" spans="2:4">
      <c r="B22" s="21"/>
      <c r="C22" s="90"/>
      <c r="D22" s="56"/>
    </row>
    <row r="23" spans="1:8">
      <c r="A23" s="12" t="s">
        <v>15</v>
      </c>
      <c r="B23" s="13">
        <f>B19-B21</f>
        <v>3105</v>
      </c>
      <c r="C23" s="86">
        <f>C19-C21</f>
        <v>3948.81829733164</v>
      </c>
      <c r="D23" s="86">
        <f t="shared" ref="D23:H23" si="8">D19-D21</f>
        <v>4667.24858432279</v>
      </c>
      <c r="E23" s="13">
        <f t="shared" si="8"/>
        <v>5133.97344275507</v>
      </c>
      <c r="F23" s="13">
        <f t="shared" si="8"/>
        <v>5647.37078703058</v>
      </c>
      <c r="G23" s="13">
        <f t="shared" si="8"/>
        <v>6212.10786573363</v>
      </c>
      <c r="H23" s="13">
        <f t="shared" si="8"/>
        <v>6833.318652307</v>
      </c>
    </row>
    <row r="24" ht="3" customHeight="1" spans="2:4">
      <c r="B24" s="21"/>
      <c r="C24" s="90"/>
      <c r="D24" s="56"/>
    </row>
    <row r="25" spans="1:8">
      <c r="A25" t="s">
        <v>16</v>
      </c>
      <c r="B25" s="13">
        <f>'Income Statement'!B25</f>
        <v>1086.75</v>
      </c>
      <c r="C25" s="86">
        <f>'Income Statement'!C25</f>
        <v>1382.08640406607</v>
      </c>
      <c r="D25" s="86">
        <f>D23*D26</f>
        <v>1633.53700451298</v>
      </c>
      <c r="E25" s="13">
        <f t="shared" ref="E25:H25" si="9">E23*E26</f>
        <v>1796.89070496428</v>
      </c>
      <c r="F25" s="13">
        <f t="shared" si="9"/>
        <v>1976.5797754607</v>
      </c>
      <c r="G25" s="13">
        <f t="shared" si="9"/>
        <v>2174.23775300677</v>
      </c>
      <c r="H25" s="13">
        <f t="shared" si="9"/>
        <v>2391.66152830745</v>
      </c>
    </row>
    <row r="26" spans="1:8">
      <c r="A26" t="s">
        <v>17</v>
      </c>
      <c r="B26" s="17" t="s">
        <v>18</v>
      </c>
      <c r="C26" s="92" t="s">
        <v>18</v>
      </c>
      <c r="D26" s="88">
        <v>0.35</v>
      </c>
      <c r="E26" s="89">
        <v>0.35</v>
      </c>
      <c r="F26" s="89">
        <v>0.35</v>
      </c>
      <c r="G26" s="89">
        <v>0.35</v>
      </c>
      <c r="H26" s="89">
        <v>0.35</v>
      </c>
    </row>
    <row r="27" ht="3" customHeight="1" spans="2:4">
      <c r="B27" s="21"/>
      <c r="C27" s="90"/>
      <c r="D27" s="56"/>
    </row>
    <row r="28" spans="1:8">
      <c r="A28" s="12" t="s">
        <v>19</v>
      </c>
      <c r="B28" s="13">
        <f>B23-B25</f>
        <v>2018.25</v>
      </c>
      <c r="C28" s="86">
        <f>C23-C25</f>
        <v>2566.73189326557</v>
      </c>
      <c r="D28" s="86">
        <f>D23-D25</f>
        <v>3033.71157980981</v>
      </c>
      <c r="E28" s="13">
        <f t="shared" ref="E28:H28" si="10">E23-E25</f>
        <v>3337.0827377908</v>
      </c>
      <c r="F28" s="13">
        <f t="shared" si="10"/>
        <v>3670.79101156988</v>
      </c>
      <c r="G28" s="13">
        <f t="shared" si="10"/>
        <v>4037.87011272686</v>
      </c>
      <c r="H28" s="13">
        <f t="shared" si="10"/>
        <v>4441.65712399955</v>
      </c>
    </row>
    <row r="29" ht="3" customHeight="1" spans="2:4">
      <c r="B29" s="21"/>
      <c r="C29" s="90"/>
      <c r="D29" s="56"/>
    </row>
    <row r="30" customHeight="1" spans="1:8">
      <c r="A30" s="26" t="s">
        <v>13</v>
      </c>
      <c r="B30" s="27">
        <f>B19</f>
        <v>3623</v>
      </c>
      <c r="C30" s="93">
        <f t="shared" ref="C30:H30" si="11">C19</f>
        <v>4423</v>
      </c>
      <c r="D30" s="94">
        <f t="shared" si="11"/>
        <v>4667.24858432279</v>
      </c>
      <c r="E30" s="29">
        <f t="shared" si="11"/>
        <v>5133.97344275507</v>
      </c>
      <c r="F30" s="29">
        <f t="shared" si="11"/>
        <v>5647.37078703058</v>
      </c>
      <c r="G30" s="29">
        <f t="shared" si="11"/>
        <v>6212.10786573363</v>
      </c>
      <c r="H30" s="29">
        <f t="shared" si="11"/>
        <v>6833.318652307</v>
      </c>
    </row>
    <row r="31" spans="1:8">
      <c r="A31" s="26" t="s">
        <v>20</v>
      </c>
      <c r="B31" s="27">
        <f>'Income Statement'!B31</f>
        <v>2648</v>
      </c>
      <c r="C31" s="93">
        <f>'Income Statement'!C31</f>
        <v>2981</v>
      </c>
      <c r="D31" s="104"/>
      <c r="E31" s="105"/>
      <c r="F31" s="105"/>
      <c r="G31" s="105"/>
      <c r="H31" s="105"/>
    </row>
    <row r="32" spans="1:8">
      <c r="A32" s="26" t="s">
        <v>21</v>
      </c>
      <c r="B32" s="27">
        <f>'Income Statement'!B32</f>
        <v>0</v>
      </c>
      <c r="C32" s="93">
        <f>'Income Statement'!C32</f>
        <v>0</v>
      </c>
      <c r="D32" s="94">
        <f>C32</f>
        <v>0</v>
      </c>
      <c r="E32" s="29">
        <f t="shared" ref="E32:H32" si="12">D32</f>
        <v>0</v>
      </c>
      <c r="F32" s="29">
        <f t="shared" si="12"/>
        <v>0</v>
      </c>
      <c r="G32" s="29">
        <f t="shared" si="12"/>
        <v>0</v>
      </c>
      <c r="H32" s="29">
        <f t="shared" si="12"/>
        <v>0</v>
      </c>
    </row>
    <row r="33" spans="1:10">
      <c r="A33" s="30" t="s">
        <v>22</v>
      </c>
      <c r="B33" s="31">
        <f>SUM(B30:B32)</f>
        <v>6271</v>
      </c>
      <c r="C33" s="31">
        <f t="shared" ref="C33:H33" si="13">SUM(C30:C32)</f>
        <v>7404</v>
      </c>
      <c r="D33" s="31">
        <f t="shared" si="13"/>
        <v>4667.24858432279</v>
      </c>
      <c r="E33" s="31">
        <f t="shared" si="13"/>
        <v>5133.97344275507</v>
      </c>
      <c r="F33" s="31">
        <f t="shared" si="13"/>
        <v>5647.37078703058</v>
      </c>
      <c r="G33" s="31">
        <f t="shared" si="13"/>
        <v>6212.10786573363</v>
      </c>
      <c r="H33" s="31">
        <f t="shared" si="13"/>
        <v>6833.318652307</v>
      </c>
      <c r="J33" s="47"/>
    </row>
    <row r="34" ht="3" customHeight="1" spans="3:4">
      <c r="C34" s="56"/>
      <c r="D34" s="56"/>
    </row>
    <row r="35" spans="1:8">
      <c r="A35" s="7" t="s">
        <v>24</v>
      </c>
      <c r="B35" s="8" t="str">
        <f t="shared" ref="B35:H35" si="14">B5</f>
        <v>20X1</v>
      </c>
      <c r="C35" s="8" t="str">
        <f t="shared" si="14"/>
        <v>20X2</v>
      </c>
      <c r="D35" s="95" t="str">
        <f t="shared" si="14"/>
        <v>20X3</v>
      </c>
      <c r="E35" s="8" t="str">
        <f t="shared" si="14"/>
        <v>20X4</v>
      </c>
      <c r="F35" s="8" t="str">
        <f t="shared" si="14"/>
        <v>20X5</v>
      </c>
      <c r="G35" s="8" t="str">
        <f t="shared" si="14"/>
        <v>20X6</v>
      </c>
      <c r="H35" s="8" t="str">
        <f t="shared" si="14"/>
        <v>20X7</v>
      </c>
    </row>
    <row r="36" ht="3" customHeight="1" spans="3:4">
      <c r="C36" s="56"/>
      <c r="D36" s="56"/>
    </row>
    <row r="37" spans="1:4">
      <c r="A37" s="34" t="s">
        <v>26</v>
      </c>
      <c r="B37" s="35"/>
      <c r="C37" s="96"/>
      <c r="D37" s="56"/>
    </row>
    <row r="38" spans="1:10">
      <c r="A38" s="37" t="s">
        <v>27</v>
      </c>
      <c r="B38" s="38">
        <f>'Balance Sheet'!B10</f>
        <v>1773</v>
      </c>
      <c r="C38" s="97">
        <f>'Balance Sheet'!C10</f>
        <v>2000</v>
      </c>
      <c r="D38" s="106"/>
      <c r="E38" s="107"/>
      <c r="F38" s="107"/>
      <c r="G38" s="107"/>
      <c r="H38" s="107"/>
      <c r="J38" s="40"/>
    </row>
    <row r="39" spans="1:10">
      <c r="A39" s="37" t="s">
        <v>28</v>
      </c>
      <c r="B39" s="38">
        <f>'Balance Sheet'!B11</f>
        <v>7750</v>
      </c>
      <c r="C39" s="97">
        <f>'Balance Sheet'!C11</f>
        <v>8852</v>
      </c>
      <c r="D39" s="97">
        <f>D7/365*D69</f>
        <v>9648.65493472303</v>
      </c>
      <c r="E39" s="97">
        <f>E7/365*E69</f>
        <v>10613.5204281953</v>
      </c>
      <c r="F39" s="97">
        <f>F7/365*F69</f>
        <v>11674.8724710149</v>
      </c>
      <c r="G39" s="97">
        <f>G7/365*G69</f>
        <v>12842.3597181164</v>
      </c>
      <c r="H39" s="97">
        <f>H7/365*H69</f>
        <v>14126.595689928</v>
      </c>
      <c r="J39" s="40"/>
    </row>
    <row r="40" spans="1:10">
      <c r="A40" s="37" t="s">
        <v>29</v>
      </c>
      <c r="B40" s="38">
        <f>'Balance Sheet'!B12</f>
        <v>4800</v>
      </c>
      <c r="C40" s="97">
        <f>'Balance Sheet'!C12</f>
        <v>5700</v>
      </c>
      <c r="D40" s="97">
        <f>D10/365*D70</f>
        <v>6095.25690013785</v>
      </c>
      <c r="E40" s="97">
        <f>E10/365*E70</f>
        <v>6704.78259015164</v>
      </c>
      <c r="F40" s="97">
        <f>F10/365*F70</f>
        <v>7375.2608491668</v>
      </c>
      <c r="G40" s="97">
        <f>G10/365*G70</f>
        <v>8112.78693408349</v>
      </c>
      <c r="H40" s="97">
        <f>H10/365*H70</f>
        <v>8924.06562749184</v>
      </c>
      <c r="J40" s="40"/>
    </row>
    <row r="41" spans="1:10">
      <c r="A41" s="41" t="s">
        <v>30</v>
      </c>
      <c r="B41" s="38">
        <f>'Balance Sheet'!B13</f>
        <v>456</v>
      </c>
      <c r="C41" s="97">
        <f>'Balance Sheet'!C13</f>
        <v>1849</v>
      </c>
      <c r="D41" s="98">
        <f>C41</f>
        <v>1849</v>
      </c>
      <c r="E41" s="98">
        <f>D41</f>
        <v>1849</v>
      </c>
      <c r="F41" s="98">
        <f>E41</f>
        <v>1849</v>
      </c>
      <c r="G41" s="98">
        <f>F41</f>
        <v>1849</v>
      </c>
      <c r="H41" s="98">
        <f>G41</f>
        <v>1849</v>
      </c>
      <c r="J41" s="40"/>
    </row>
    <row r="42" spans="1:10">
      <c r="A42" s="42" t="s">
        <v>31</v>
      </c>
      <c r="B42" s="43">
        <f t="shared" ref="B42:H42" si="15">SUM(B38:B41)</f>
        <v>14779</v>
      </c>
      <c r="C42" s="43">
        <f t="shared" si="15"/>
        <v>18401</v>
      </c>
      <c r="D42" s="43">
        <f t="shared" si="15"/>
        <v>17592.9118348609</v>
      </c>
      <c r="E42" s="43">
        <f t="shared" si="15"/>
        <v>19167.303018347</v>
      </c>
      <c r="F42" s="43">
        <f t="shared" si="15"/>
        <v>20899.1333201817</v>
      </c>
      <c r="G42" s="43">
        <f t="shared" si="15"/>
        <v>22804.1466521998</v>
      </c>
      <c r="H42" s="43">
        <f t="shared" si="15"/>
        <v>24899.6613174198</v>
      </c>
      <c r="J42" s="40"/>
    </row>
    <row r="43" ht="3" customHeight="1" spans="1:10">
      <c r="A43" s="45"/>
      <c r="B43" s="35"/>
      <c r="C43" s="96"/>
      <c r="D43" s="56"/>
      <c r="J43" s="40"/>
    </row>
    <row r="44" spans="1:10">
      <c r="A44" s="34" t="s">
        <v>32</v>
      </c>
      <c r="B44" s="35"/>
      <c r="C44" s="96"/>
      <c r="D44" s="56"/>
      <c r="J44" s="40"/>
    </row>
    <row r="45" spans="1:10">
      <c r="A45" s="37" t="s">
        <v>33</v>
      </c>
      <c r="B45" s="38">
        <f>'Balance Sheet'!B17</f>
        <v>10913</v>
      </c>
      <c r="C45" s="97">
        <f>'Balance Sheet'!C17</f>
        <v>10932</v>
      </c>
      <c r="D45" s="106"/>
      <c r="E45" s="107"/>
      <c r="F45" s="107"/>
      <c r="G45" s="107"/>
      <c r="H45" s="107"/>
      <c r="J45" s="40"/>
    </row>
    <row r="46" ht="3" customHeight="1" spans="2:10">
      <c r="B46" s="35"/>
      <c r="C46" s="96"/>
      <c r="D46" s="56"/>
      <c r="J46" s="40"/>
    </row>
    <row r="47" spans="1:10">
      <c r="A47" s="46" t="s">
        <v>34</v>
      </c>
      <c r="B47" s="43">
        <f t="shared" ref="B47:H47" si="16">B42+B45</f>
        <v>25692</v>
      </c>
      <c r="C47" s="43">
        <f t="shared" si="16"/>
        <v>29333</v>
      </c>
      <c r="D47" s="43">
        <f t="shared" si="16"/>
        <v>17592.9118348609</v>
      </c>
      <c r="E47" s="43">
        <f t="shared" si="16"/>
        <v>19167.303018347</v>
      </c>
      <c r="F47" s="43">
        <f t="shared" si="16"/>
        <v>20899.1333201817</v>
      </c>
      <c r="G47" s="43">
        <f t="shared" si="16"/>
        <v>22804.1466521998</v>
      </c>
      <c r="H47" s="43">
        <f t="shared" si="16"/>
        <v>24899.6613174198</v>
      </c>
      <c r="J47" s="40"/>
    </row>
    <row r="48" ht="3" customHeight="1" spans="2:10">
      <c r="B48" s="35"/>
      <c r="C48" s="96"/>
      <c r="D48" s="56"/>
      <c r="J48" s="40"/>
    </row>
    <row r="49" spans="1:10">
      <c r="A49" s="34" t="s">
        <v>36</v>
      </c>
      <c r="B49" s="35"/>
      <c r="C49" s="96"/>
      <c r="D49" s="56"/>
      <c r="J49" s="40"/>
    </row>
    <row r="50" spans="1:10">
      <c r="A50" s="37" t="s">
        <v>37</v>
      </c>
      <c r="B50" s="38">
        <f>'Balance Sheet'!B24</f>
        <v>5665</v>
      </c>
      <c r="C50" s="97">
        <f>'Balance Sheet'!C24</f>
        <v>6656</v>
      </c>
      <c r="D50" s="97">
        <f>D10/365*D71</f>
        <v>7154.58995353009</v>
      </c>
      <c r="E50" s="97">
        <f>E10/365*E71</f>
        <v>7870.0489488831</v>
      </c>
      <c r="F50" s="97">
        <f>F10/365*F71</f>
        <v>8657.05384377141</v>
      </c>
      <c r="G50" s="97">
        <f>G10/365*G71</f>
        <v>9522.75922814856</v>
      </c>
      <c r="H50" s="97">
        <f>H10/365*H71</f>
        <v>10475.0351509634</v>
      </c>
      <c r="J50" s="40"/>
    </row>
    <row r="51" spans="1:10">
      <c r="A51" s="37" t="s">
        <v>38</v>
      </c>
      <c r="B51" s="38">
        <f>'Balance Sheet'!B25</f>
        <v>792</v>
      </c>
      <c r="C51" s="97">
        <f>'Balance Sheet'!C25</f>
        <v>1375.26810673443</v>
      </c>
      <c r="D51" s="106"/>
      <c r="E51" s="107"/>
      <c r="F51" s="107"/>
      <c r="G51" s="107"/>
      <c r="H51" s="107"/>
      <c r="J51" s="40"/>
    </row>
    <row r="52" spans="1:10">
      <c r="A52" s="41" t="s">
        <v>39</v>
      </c>
      <c r="B52" s="38">
        <f>'Balance Sheet'!B26</f>
        <v>500</v>
      </c>
      <c r="C52" s="97">
        <f>'Balance Sheet'!C26</f>
        <v>500</v>
      </c>
      <c r="D52" s="106"/>
      <c r="E52" s="107"/>
      <c r="F52" s="107"/>
      <c r="G52" s="107"/>
      <c r="H52" s="107"/>
      <c r="J52" s="40"/>
    </row>
    <row r="53" spans="1:10">
      <c r="A53" s="42" t="s">
        <v>40</v>
      </c>
      <c r="B53" s="43">
        <f t="shared" ref="B53:H53" si="17">SUM(B50:B52)</f>
        <v>6957</v>
      </c>
      <c r="C53" s="43">
        <f t="shared" si="17"/>
        <v>8531.26810673443</v>
      </c>
      <c r="D53" s="43">
        <f t="shared" si="17"/>
        <v>7154.58995353009</v>
      </c>
      <c r="E53" s="43">
        <f t="shared" si="17"/>
        <v>7870.0489488831</v>
      </c>
      <c r="F53" s="43">
        <f t="shared" si="17"/>
        <v>8657.05384377141</v>
      </c>
      <c r="G53" s="43">
        <f t="shared" si="17"/>
        <v>9522.75922814856</v>
      </c>
      <c r="H53" s="43">
        <f t="shared" si="17"/>
        <v>10475.0351509634</v>
      </c>
      <c r="J53" s="40"/>
    </row>
    <row r="54" ht="3" customHeight="1" spans="1:10">
      <c r="A54" s="45"/>
      <c r="B54" s="35"/>
      <c r="C54" s="96"/>
      <c r="D54" s="56"/>
      <c r="J54" s="40"/>
    </row>
    <row r="55" spans="1:10">
      <c r="A55" s="34" t="s">
        <v>41</v>
      </c>
      <c r="B55" s="35"/>
      <c r="C55" s="96"/>
      <c r="D55" s="56"/>
      <c r="J55" s="40"/>
    </row>
    <row r="56" spans="1:10">
      <c r="A56" s="37" t="s">
        <v>42</v>
      </c>
      <c r="B56" s="38">
        <f>'Balance Sheet'!B30</f>
        <v>5000</v>
      </c>
      <c r="C56" s="97">
        <f>'Balance Sheet'!C30</f>
        <v>4500</v>
      </c>
      <c r="D56" s="106"/>
      <c r="E56" s="107"/>
      <c r="F56" s="107"/>
      <c r="G56" s="107"/>
      <c r="H56" s="107"/>
      <c r="J56" s="40"/>
    </row>
    <row r="57" ht="3" customHeight="1" spans="1:10">
      <c r="A57" s="45"/>
      <c r="B57" s="35"/>
      <c r="C57" s="96"/>
      <c r="D57" s="56"/>
      <c r="J57" s="40"/>
    </row>
    <row r="58" spans="1:10">
      <c r="A58" s="46" t="s">
        <v>43</v>
      </c>
      <c r="B58" s="43">
        <f t="shared" ref="B58:H58" si="18">B53+B56</f>
        <v>11957</v>
      </c>
      <c r="C58" s="43">
        <f t="shared" si="18"/>
        <v>13031.2681067344</v>
      </c>
      <c r="D58" s="43">
        <f t="shared" si="18"/>
        <v>7154.58995353009</v>
      </c>
      <c r="E58" s="43">
        <f t="shared" si="18"/>
        <v>7870.0489488831</v>
      </c>
      <c r="F58" s="43">
        <f t="shared" si="18"/>
        <v>8657.05384377141</v>
      </c>
      <c r="G58" s="43">
        <f t="shared" si="18"/>
        <v>9522.75922814856</v>
      </c>
      <c r="H58" s="43">
        <f t="shared" si="18"/>
        <v>10475.0351509634</v>
      </c>
      <c r="J58" s="40"/>
    </row>
    <row r="59" ht="3" customHeight="1" spans="2:10">
      <c r="B59" s="35"/>
      <c r="C59" s="96"/>
      <c r="D59" s="56"/>
      <c r="J59" s="40"/>
    </row>
    <row r="60" spans="1:10">
      <c r="A60" s="45" t="s">
        <v>45</v>
      </c>
      <c r="B60" s="38">
        <f>'Balance Sheet'!B35</f>
        <v>15</v>
      </c>
      <c r="C60" s="97">
        <f>'Balance Sheet'!C35</f>
        <v>15</v>
      </c>
      <c r="D60" s="98">
        <f>C60</f>
        <v>15</v>
      </c>
      <c r="E60" s="98">
        <f>D60</f>
        <v>15</v>
      </c>
      <c r="F60" s="98">
        <f>E60</f>
        <v>15</v>
      </c>
      <c r="G60" s="98">
        <f>F60</f>
        <v>15</v>
      </c>
      <c r="H60" s="98">
        <f>G60</f>
        <v>15</v>
      </c>
      <c r="J60" s="40"/>
    </row>
    <row r="61" spans="1:10">
      <c r="A61" s="45" t="s">
        <v>46</v>
      </c>
      <c r="B61" s="38">
        <f>'Balance Sheet'!B36</f>
        <v>5000</v>
      </c>
      <c r="C61" s="97">
        <f>'Balance Sheet'!C36</f>
        <v>5000</v>
      </c>
      <c r="D61" s="98">
        <f>C61</f>
        <v>5000</v>
      </c>
      <c r="E61" s="98">
        <f>D61</f>
        <v>5000</v>
      </c>
      <c r="F61" s="98">
        <f>E61</f>
        <v>5000</v>
      </c>
      <c r="G61" s="98">
        <f>F61</f>
        <v>5000</v>
      </c>
      <c r="H61" s="98">
        <f>G61</f>
        <v>5000</v>
      </c>
      <c r="J61" s="40"/>
    </row>
    <row r="62" spans="1:10">
      <c r="A62" s="45" t="s">
        <v>47</v>
      </c>
      <c r="B62" s="38">
        <f>'Balance Sheet'!B37</f>
        <v>8720</v>
      </c>
      <c r="C62" s="97">
        <f>'Balance Sheet'!C37</f>
        <v>11286.7318932656</v>
      </c>
      <c r="D62" s="98">
        <f>C62+D28</f>
        <v>14320.4434730754</v>
      </c>
      <c r="E62" s="98">
        <f>D62+E28</f>
        <v>17657.5262108662</v>
      </c>
      <c r="F62" s="98">
        <f>E62+F28</f>
        <v>21328.3172224361</v>
      </c>
      <c r="G62" s="98">
        <f>F62+G28</f>
        <v>25366.187335163</v>
      </c>
      <c r="H62" s="98">
        <f>G62+H28</f>
        <v>29807.8444591625</v>
      </c>
      <c r="J62" s="40"/>
    </row>
    <row r="63" spans="1:10">
      <c r="A63" s="46" t="s">
        <v>48</v>
      </c>
      <c r="B63" s="43">
        <f t="shared" ref="B63:H63" si="19">SUM(B60:B62)</f>
        <v>13735</v>
      </c>
      <c r="C63" s="43">
        <f t="shared" si="19"/>
        <v>16301.7318932656</v>
      </c>
      <c r="D63" s="43">
        <f t="shared" si="19"/>
        <v>19335.4434730754</v>
      </c>
      <c r="E63" s="43">
        <f t="shared" si="19"/>
        <v>22672.5262108662</v>
      </c>
      <c r="F63" s="43">
        <f t="shared" si="19"/>
        <v>26343.3172224361</v>
      </c>
      <c r="G63" s="43">
        <f t="shared" si="19"/>
        <v>30381.187335163</v>
      </c>
      <c r="H63" s="43">
        <f t="shared" si="19"/>
        <v>34822.8444591625</v>
      </c>
      <c r="J63" s="40"/>
    </row>
    <row r="64" ht="3" customHeight="1" spans="2:10">
      <c r="B64" s="35"/>
      <c r="C64" s="96"/>
      <c r="D64" s="56"/>
      <c r="J64" s="40"/>
    </row>
    <row r="65" spans="1:10">
      <c r="A65" s="12" t="s">
        <v>49</v>
      </c>
      <c r="B65" s="13">
        <f>B58+B63</f>
        <v>25692</v>
      </c>
      <c r="C65" s="86">
        <f>C58+C63</f>
        <v>29333</v>
      </c>
      <c r="D65" s="86">
        <f>D63+D58</f>
        <v>26490.0334266055</v>
      </c>
      <c r="E65" s="86">
        <f>E63+E58</f>
        <v>30542.5751597493</v>
      </c>
      <c r="F65" s="86">
        <f>F63+F58</f>
        <v>35000.3710662075</v>
      </c>
      <c r="G65" s="86">
        <f>G63+G58</f>
        <v>39903.9465633115</v>
      </c>
      <c r="H65" s="86">
        <f>H63+H58</f>
        <v>45297.8796101259</v>
      </c>
      <c r="J65" s="40"/>
    </row>
    <row r="66" s="1" customFormat="1" spans="1:10">
      <c r="A66" s="48" t="s">
        <v>50</v>
      </c>
      <c r="B66" s="49">
        <f t="shared" ref="B66:H66" si="20">B47-B65</f>
        <v>0</v>
      </c>
      <c r="C66" s="99">
        <f t="shared" si="20"/>
        <v>-2.91038304567337e-11</v>
      </c>
      <c r="D66" s="99">
        <f t="shared" si="20"/>
        <v>-8897.12159174461</v>
      </c>
      <c r="E66" s="99">
        <f t="shared" si="20"/>
        <v>-11375.2721414023</v>
      </c>
      <c r="F66" s="99">
        <f t="shared" si="20"/>
        <v>-14101.2377460258</v>
      </c>
      <c r="G66" s="99">
        <f t="shared" si="20"/>
        <v>-17099.7999111117</v>
      </c>
      <c r="H66" s="99">
        <f t="shared" si="20"/>
        <v>-20398.2182927061</v>
      </c>
      <c r="J66" s="40"/>
    </row>
    <row r="67" ht="3" customHeight="1" spans="2:4">
      <c r="B67" s="35"/>
      <c r="C67" s="96"/>
      <c r="D67" s="56"/>
    </row>
    <row r="68" spans="1:8">
      <c r="A68" s="51" t="s">
        <v>61</v>
      </c>
      <c r="B68" s="52"/>
      <c r="C68" s="100"/>
      <c r="D68" s="101"/>
      <c r="E68" s="26"/>
      <c r="F68" s="26"/>
      <c r="G68" s="26"/>
      <c r="H68" s="26"/>
    </row>
    <row r="69" spans="1:8">
      <c r="A69" s="54" t="s">
        <v>62</v>
      </c>
      <c r="B69" s="27">
        <f>B39/(B7/365)</f>
        <v>37.994278192661</v>
      </c>
      <c r="C69" s="27">
        <f>C39/(C7/365)</f>
        <v>38.6980788578546</v>
      </c>
      <c r="D69" s="94">
        <f>AVERAGE($B$69:$C$69)</f>
        <v>38.3461785252578</v>
      </c>
      <c r="E69" s="94">
        <f>AVERAGE($B$69:$C$69)</f>
        <v>38.3461785252578</v>
      </c>
      <c r="F69" s="94">
        <f>AVERAGE($B$69:$C$69)</f>
        <v>38.3461785252578</v>
      </c>
      <c r="G69" s="94">
        <f>AVERAGE($B$69:$C$69)</f>
        <v>38.3461785252578</v>
      </c>
      <c r="H69" s="94">
        <f>AVERAGE($B$69:$C$69)</f>
        <v>38.3461785252578</v>
      </c>
    </row>
    <row r="70" spans="1:8">
      <c r="A70" s="54" t="s">
        <v>63</v>
      </c>
      <c r="B70" s="27">
        <f>B40/(B10/365)</f>
        <v>27.1880819366853</v>
      </c>
      <c r="C70" s="27">
        <f>C40/(C10/365)</f>
        <v>28.6870553196183</v>
      </c>
      <c r="D70" s="94">
        <f>AVERAGE($B$70:$C$70)</f>
        <v>27.9375686281518</v>
      </c>
      <c r="E70" s="94">
        <f>AVERAGE($B$70:$C$70)</f>
        <v>27.9375686281518</v>
      </c>
      <c r="F70" s="94">
        <f>AVERAGE($B$70:$C$70)</f>
        <v>27.9375686281518</v>
      </c>
      <c r="G70" s="94">
        <f>AVERAGE($B$70:$C$70)</f>
        <v>27.9375686281518</v>
      </c>
      <c r="H70" s="94">
        <f>AVERAGE($B$70:$C$70)</f>
        <v>27.9375686281518</v>
      </c>
    </row>
    <row r="71" spans="1:8">
      <c r="A71" s="54" t="s">
        <v>64</v>
      </c>
      <c r="B71" s="27">
        <f>B50/(B10/365)</f>
        <v>32.0876008690255</v>
      </c>
      <c r="C71" s="27">
        <f>C50/(C10/365)</f>
        <v>33.4984281065578</v>
      </c>
      <c r="D71" s="94">
        <f>AVERAGE($B$71:$C$71)</f>
        <v>32.7930144877916</v>
      </c>
      <c r="E71" s="94">
        <f>AVERAGE($B$71:$C$71)</f>
        <v>32.7930144877916</v>
      </c>
      <c r="F71" s="94">
        <f>AVERAGE($B$71:$C$71)</f>
        <v>32.7930144877916</v>
      </c>
      <c r="G71" s="94">
        <f>AVERAGE($B$71:$C$71)</f>
        <v>32.7930144877916</v>
      </c>
      <c r="H71" s="94">
        <f>AVERAGE($B$71:$C$71)</f>
        <v>32.7930144877916</v>
      </c>
    </row>
    <row r="72" ht="5.1" customHeight="1" spans="3:4">
      <c r="C72" s="56"/>
      <c r="D72" s="56"/>
    </row>
    <row r="73" spans="1:8">
      <c r="A73" s="7" t="s">
        <v>65</v>
      </c>
      <c r="B73" s="8" t="str">
        <f t="shared" ref="B73:H73" si="21">B35</f>
        <v>20X1</v>
      </c>
      <c r="C73" s="8" t="str">
        <f t="shared" si="21"/>
        <v>20X2</v>
      </c>
      <c r="D73" s="95" t="str">
        <f t="shared" si="21"/>
        <v>20X3</v>
      </c>
      <c r="E73" s="8" t="str">
        <f t="shared" si="21"/>
        <v>20X4</v>
      </c>
      <c r="F73" s="8" t="str">
        <f t="shared" si="21"/>
        <v>20X5</v>
      </c>
      <c r="G73" s="8" t="str">
        <f t="shared" si="21"/>
        <v>20X6</v>
      </c>
      <c r="H73" s="8" t="str">
        <f t="shared" si="21"/>
        <v>20X7</v>
      </c>
    </row>
    <row r="74" ht="3" customHeight="1"/>
    <row r="75" customHeight="1" spans="1:1">
      <c r="A75" s="12" t="s">
        <v>66</v>
      </c>
    </row>
    <row r="76" spans="1:8">
      <c r="A76" s="34" t="s">
        <v>19</v>
      </c>
      <c r="B76" s="40"/>
      <c r="C76" s="40"/>
      <c r="D76" s="40"/>
      <c r="E76" s="40"/>
      <c r="F76" s="40"/>
      <c r="G76" s="40"/>
      <c r="H76" s="40"/>
    </row>
    <row r="77" ht="3" customHeight="1" spans="1:8">
      <c r="A77" s="34"/>
      <c r="B77" s="40"/>
      <c r="C77" s="40"/>
      <c r="D77" s="40"/>
      <c r="E77" s="40"/>
      <c r="F77" s="40"/>
      <c r="G77" s="40"/>
      <c r="H77" s="40"/>
    </row>
    <row r="78" spans="1:1">
      <c r="A78" s="55" t="s">
        <v>67</v>
      </c>
    </row>
    <row r="79" spans="1:8">
      <c r="A79" s="37" t="s">
        <v>20</v>
      </c>
      <c r="B79" s="40"/>
      <c r="C79" s="40"/>
      <c r="D79" s="40"/>
      <c r="E79" s="40"/>
      <c r="F79" s="40"/>
      <c r="G79" s="40"/>
      <c r="H79" s="40"/>
    </row>
    <row r="80" spans="1:8">
      <c r="A80" s="37" t="s">
        <v>21</v>
      </c>
      <c r="B80" s="40"/>
      <c r="C80" s="40"/>
      <c r="D80" s="40"/>
      <c r="E80" s="40"/>
      <c r="F80" s="40"/>
      <c r="G80" s="40"/>
      <c r="H80" s="40"/>
    </row>
    <row r="81" ht="3" customHeight="1"/>
    <row r="82" spans="1:1">
      <c r="A82" s="55" t="s">
        <v>68</v>
      </c>
    </row>
    <row r="83" spans="1:8">
      <c r="A83" s="37" t="s">
        <v>28</v>
      </c>
      <c r="D83" s="40"/>
      <c r="E83" s="40"/>
      <c r="F83" s="40"/>
      <c r="G83" s="40"/>
      <c r="H83" s="40"/>
    </row>
    <row r="84" spans="1:8">
      <c r="A84" s="37" t="s">
        <v>29</v>
      </c>
      <c r="D84" s="40"/>
      <c r="E84" s="40"/>
      <c r="F84" s="40"/>
      <c r="G84" s="40"/>
      <c r="H84" s="40"/>
    </row>
    <row r="85" spans="1:8">
      <c r="A85" s="37" t="s">
        <v>37</v>
      </c>
      <c r="B85" s="56"/>
      <c r="C85" s="56"/>
      <c r="D85" s="40"/>
      <c r="E85" s="40"/>
      <c r="F85" s="40"/>
      <c r="G85" s="40"/>
      <c r="H85" s="40"/>
    </row>
    <row r="86" ht="5.1" customHeight="1" spans="1:8">
      <c r="A86" s="57"/>
      <c r="B86" s="58"/>
      <c r="C86" s="58"/>
      <c r="D86" s="59"/>
      <c r="E86" s="59"/>
      <c r="F86" s="59"/>
      <c r="G86" s="59"/>
      <c r="H86" s="59"/>
    </row>
    <row r="87" spans="1:8">
      <c r="A87" s="60" t="s">
        <v>69</v>
      </c>
      <c r="B87" s="61"/>
      <c r="C87" s="61"/>
      <c r="D87" s="62"/>
      <c r="E87" s="62"/>
      <c r="F87" s="62"/>
      <c r="G87" s="62"/>
      <c r="H87" s="62"/>
    </row>
    <row r="88" ht="3" customHeight="1"/>
    <row r="89" spans="1:1">
      <c r="A89" s="12" t="s">
        <v>70</v>
      </c>
    </row>
    <row r="90" spans="1:8">
      <c r="A90" s="37" t="s">
        <v>71</v>
      </c>
      <c r="D90" s="40"/>
      <c r="E90" s="40"/>
      <c r="F90" s="40"/>
      <c r="G90" s="40"/>
      <c r="H90" s="40"/>
    </row>
    <row r="91" spans="1:8">
      <c r="A91" s="60" t="s">
        <v>72</v>
      </c>
      <c r="B91" s="61"/>
      <c r="C91" s="61"/>
      <c r="D91" s="62"/>
      <c r="E91" s="62"/>
      <c r="F91" s="62"/>
      <c r="G91" s="62"/>
      <c r="H91" s="62"/>
    </row>
    <row r="92" ht="3" customHeight="1"/>
    <row r="93" spans="1:1">
      <c r="A93" s="12" t="s">
        <v>73</v>
      </c>
    </row>
    <row r="94" spans="1:8">
      <c r="A94" s="37" t="s">
        <v>74</v>
      </c>
      <c r="D94" s="40"/>
      <c r="E94" s="40"/>
      <c r="F94" s="40"/>
      <c r="G94" s="40"/>
      <c r="H94" s="40"/>
    </row>
    <row r="95" spans="1:8">
      <c r="A95" s="37" t="s">
        <v>75</v>
      </c>
      <c r="D95" s="40"/>
      <c r="E95" s="40"/>
      <c r="F95" s="40"/>
      <c r="G95" s="40"/>
      <c r="H95" s="40"/>
    </row>
    <row r="96" spans="1:8">
      <c r="A96" s="60" t="s">
        <v>76</v>
      </c>
      <c r="B96" s="61"/>
      <c r="C96" s="61"/>
      <c r="D96" s="62"/>
      <c r="E96" s="62"/>
      <c r="F96" s="62"/>
      <c r="G96" s="62"/>
      <c r="H96" s="62"/>
    </row>
    <row r="97" ht="3" customHeight="1"/>
    <row r="98" spans="1:8">
      <c r="A98" t="s">
        <v>77</v>
      </c>
      <c r="D98" s="40"/>
      <c r="E98" s="40"/>
      <c r="F98" s="40"/>
      <c r="G98" s="40"/>
      <c r="H98" s="40"/>
    </row>
    <row r="99" spans="1:8">
      <c r="A99" s="63" t="s">
        <v>78</v>
      </c>
      <c r="B99" s="63"/>
      <c r="C99" s="63"/>
      <c r="D99" s="64"/>
      <c r="E99" s="64"/>
      <c r="F99" s="64"/>
      <c r="G99" s="64"/>
      <c r="H99" s="64"/>
    </row>
    <row r="100" ht="12" spans="1:8">
      <c r="A100" s="65" t="s">
        <v>79</v>
      </c>
      <c r="B100" s="65"/>
      <c r="C100" s="65"/>
      <c r="D100" s="66"/>
      <c r="E100" s="66"/>
      <c r="F100" s="66"/>
      <c r="G100" s="66"/>
      <c r="H100" s="66"/>
    </row>
    <row r="102" ht="20.25" spans="1:8">
      <c r="A102" s="67" t="s">
        <v>80</v>
      </c>
      <c r="B102" s="68"/>
      <c r="C102" s="68"/>
      <c r="D102" s="68"/>
      <c r="E102" s="68"/>
      <c r="F102" s="68"/>
      <c r="G102" s="68"/>
      <c r="H102" s="68"/>
    </row>
    <row r="103" ht="12.75" customHeight="1" spans="1:8">
      <c r="A103" s="69" t="str">
        <f>A2</f>
        <v>Company Name</v>
      </c>
      <c r="B103" s="68"/>
      <c r="C103" s="68"/>
      <c r="D103" s="68"/>
      <c r="E103" s="68"/>
      <c r="F103" s="68"/>
      <c r="G103" s="68"/>
      <c r="H103" s="68"/>
    </row>
    <row r="104" ht="12.75" customHeight="1" spans="1:8">
      <c r="A104" s="5" t="s">
        <v>2</v>
      </c>
      <c r="B104" s="68"/>
      <c r="C104" s="68"/>
      <c r="D104" s="68"/>
      <c r="E104" s="68"/>
      <c r="F104" s="68"/>
      <c r="G104" s="68"/>
      <c r="H104" s="68"/>
    </row>
    <row r="105" ht="5.1" customHeight="1"/>
    <row r="106" spans="1:8">
      <c r="A106" s="7" t="s">
        <v>81</v>
      </c>
      <c r="B106" s="8" t="str">
        <f>'Vid 3 - BS'!B5</f>
        <v>20X1</v>
      </c>
      <c r="C106" s="8" t="str">
        <f>'Vid 3 - BS'!C5</f>
        <v>20X2</v>
      </c>
      <c r="D106" s="8" t="str">
        <f>'Vid 3 - BS'!D5</f>
        <v>20X3</v>
      </c>
      <c r="E106" s="8" t="str">
        <f>'Vid 3 - BS'!E5</f>
        <v>20X4</v>
      </c>
      <c r="F106" s="8" t="str">
        <f>'Vid 3 - BS'!F5</f>
        <v>20X5</v>
      </c>
      <c r="G106" s="8" t="str">
        <f>'Vid 3 - BS'!G5</f>
        <v>20X6</v>
      </c>
      <c r="H106" s="8" t="str">
        <f>'Vid 3 - BS'!H5</f>
        <v>20X7</v>
      </c>
    </row>
    <row r="107" ht="5.1" customHeight="1" spans="1:3">
      <c r="A107" s="9"/>
      <c r="B107" s="10"/>
      <c r="C107" s="10"/>
    </row>
    <row r="108" spans="1:8">
      <c r="A108" s="70" t="s">
        <v>82</v>
      </c>
      <c r="B108" s="71"/>
      <c r="C108" s="71"/>
      <c r="D108" s="72"/>
      <c r="E108" s="72"/>
      <c r="F108" s="72"/>
      <c r="G108" s="72"/>
      <c r="H108" s="72"/>
    </row>
    <row r="109" spans="1:8">
      <c r="A109" s="45" t="s">
        <v>83</v>
      </c>
      <c r="B109" s="71"/>
      <c r="C109" s="71"/>
      <c r="D109" s="72"/>
      <c r="E109" s="72"/>
      <c r="F109" s="72"/>
      <c r="G109" s="72"/>
      <c r="H109" s="72"/>
    </row>
    <row r="110" spans="1:8">
      <c r="A110" s="45" t="s">
        <v>84</v>
      </c>
      <c r="B110" s="71"/>
      <c r="C110" s="71"/>
      <c r="D110" s="72"/>
      <c r="E110" s="72"/>
      <c r="F110" s="72"/>
      <c r="G110" s="72"/>
      <c r="H110" s="72"/>
    </row>
    <row r="111" spans="1:8">
      <c r="A111" s="45" t="s">
        <v>85</v>
      </c>
      <c r="B111" s="71"/>
      <c r="C111" s="71"/>
      <c r="D111" s="73"/>
      <c r="E111" s="73"/>
      <c r="F111" s="73"/>
      <c r="G111" s="73"/>
      <c r="H111" s="73"/>
    </row>
    <row r="112" spans="1:8">
      <c r="A112" s="74" t="s">
        <v>86</v>
      </c>
      <c r="B112" s="75"/>
      <c r="C112" s="75"/>
      <c r="D112" s="59"/>
      <c r="E112" s="59"/>
      <c r="F112" s="59"/>
      <c r="G112" s="59"/>
      <c r="H112" s="59"/>
    </row>
    <row r="113" customHeight="1" spans="1:8">
      <c r="A113" s="76" t="s">
        <v>38</v>
      </c>
      <c r="B113" s="77"/>
      <c r="C113" s="77"/>
      <c r="D113" s="77"/>
      <c r="E113" s="77"/>
      <c r="F113" s="77"/>
      <c r="G113" s="77"/>
      <c r="H113" s="77"/>
    </row>
    <row r="114" ht="5.1" customHeight="1" spans="1:8">
      <c r="A114" s="58"/>
      <c r="B114" s="59"/>
      <c r="C114" s="59"/>
      <c r="D114" s="59"/>
      <c r="E114" s="59"/>
      <c r="F114" s="59"/>
      <c r="G114" s="59"/>
      <c r="H114" s="59"/>
    </row>
    <row r="115" spans="1:8">
      <c r="A115" s="12" t="s">
        <v>87</v>
      </c>
      <c r="B115" s="15"/>
      <c r="C115" s="15"/>
      <c r="D115" s="15"/>
      <c r="E115" s="15"/>
      <c r="F115" s="15"/>
      <c r="G115" s="15"/>
      <c r="H115" s="15"/>
    </row>
    <row r="116" ht="5.1" customHeight="1" spans="1:8">
      <c r="A116" s="12"/>
      <c r="B116" s="15"/>
      <c r="C116" s="15"/>
      <c r="D116" s="15"/>
      <c r="E116" s="15"/>
      <c r="F116" s="15"/>
      <c r="G116" s="15"/>
      <c r="H116" s="15"/>
    </row>
    <row r="117" spans="1:8">
      <c r="A117" s="45" t="s">
        <v>42</v>
      </c>
      <c r="B117" s="72"/>
      <c r="C117" s="72"/>
      <c r="D117" s="72"/>
      <c r="E117" s="72"/>
      <c r="F117" s="72"/>
      <c r="G117" s="72"/>
      <c r="H117" s="72"/>
    </row>
    <row r="118" spans="1:8">
      <c r="A118" s="45" t="s">
        <v>88</v>
      </c>
      <c r="B118" s="72"/>
      <c r="C118" s="72"/>
      <c r="D118" s="72"/>
      <c r="E118" s="72"/>
      <c r="F118" s="72"/>
      <c r="G118" s="72"/>
      <c r="H118" s="72"/>
    </row>
    <row r="119" ht="5.1" customHeight="1" spans="2:8">
      <c r="B119" s="15"/>
      <c r="C119" s="15"/>
      <c r="D119" s="15"/>
      <c r="E119" s="15"/>
      <c r="F119" s="15"/>
      <c r="G119" s="15"/>
      <c r="H119" s="15"/>
    </row>
    <row r="120" spans="1:8">
      <c r="A120" s="12" t="s">
        <v>14</v>
      </c>
      <c r="B120" s="78"/>
      <c r="C120" s="78"/>
      <c r="D120" s="78"/>
      <c r="E120" s="78"/>
      <c r="F120" s="78"/>
      <c r="G120" s="78"/>
      <c r="H120" s="78"/>
    </row>
    <row r="121" ht="5.1" customHeight="1" spans="2:8">
      <c r="B121" s="15"/>
      <c r="C121" s="15"/>
      <c r="D121" s="15"/>
      <c r="E121" s="15"/>
      <c r="F121" s="15"/>
      <c r="G121" s="15"/>
      <c r="H121" s="15"/>
    </row>
    <row r="122" spans="1:8">
      <c r="A122" s="45" t="s">
        <v>89</v>
      </c>
      <c r="B122" s="15"/>
      <c r="C122" s="15"/>
      <c r="D122" s="79"/>
      <c r="E122" s="79"/>
      <c r="F122" s="79"/>
      <c r="G122" s="79"/>
      <c r="H122" s="79"/>
    </row>
    <row r="123" spans="1:8">
      <c r="A123" s="45" t="s">
        <v>90</v>
      </c>
      <c r="B123" s="15"/>
      <c r="C123" s="15"/>
      <c r="D123" s="79"/>
      <c r="E123" s="79"/>
      <c r="F123" s="79"/>
      <c r="G123" s="79"/>
      <c r="H123" s="79"/>
    </row>
    <row r="124" ht="5.1" customHeight="1" spans="1:8">
      <c r="A124" s="45"/>
      <c r="B124" s="15"/>
      <c r="C124" s="15"/>
      <c r="D124" s="15"/>
      <c r="E124" s="15"/>
      <c r="F124" s="15"/>
      <c r="G124" s="15"/>
      <c r="H124" s="15"/>
    </row>
    <row r="125" spans="1:8">
      <c r="A125" s="45" t="s">
        <v>91</v>
      </c>
      <c r="B125" s="15"/>
      <c r="C125" s="15"/>
      <c r="D125" s="72"/>
      <c r="E125" s="72"/>
      <c r="F125" s="72"/>
      <c r="G125" s="72"/>
      <c r="H125" s="72"/>
    </row>
    <row r="126" spans="1:8">
      <c r="A126" s="45" t="s">
        <v>92</v>
      </c>
      <c r="B126" s="15"/>
      <c r="C126" s="15"/>
      <c r="D126" s="72"/>
      <c r="E126" s="72"/>
      <c r="F126" s="72"/>
      <c r="G126" s="72"/>
      <c r="H126" s="72"/>
    </row>
    <row r="127" ht="5.1" customHeight="1" spans="2:8">
      <c r="B127" s="15"/>
      <c r="C127" s="15"/>
      <c r="D127" s="15"/>
      <c r="E127" s="15"/>
      <c r="F127" s="15"/>
      <c r="G127" s="15"/>
      <c r="H127" s="15"/>
    </row>
    <row r="128" ht="12" spans="1:8">
      <c r="A128" s="76" t="s">
        <v>93</v>
      </c>
      <c r="B128" s="77"/>
      <c r="C128" s="77"/>
      <c r="D128" s="77"/>
      <c r="E128" s="77"/>
      <c r="F128" s="77"/>
      <c r="G128" s="77"/>
      <c r="H128" s="77"/>
    </row>
    <row r="129" spans="2:8">
      <c r="B129" s="15"/>
      <c r="C129" s="15"/>
      <c r="D129" s="15"/>
      <c r="E129" s="15"/>
      <c r="F129" s="15"/>
      <c r="G129" s="15"/>
      <c r="H129" s="15"/>
    </row>
    <row r="130" spans="1:8">
      <c r="A130" s="7" t="s">
        <v>94</v>
      </c>
      <c r="B130" s="8" t="str">
        <f t="shared" ref="B130:H130" si="22">B106</f>
        <v>20X1</v>
      </c>
      <c r="C130" s="8" t="str">
        <f t="shared" si="22"/>
        <v>20X2</v>
      </c>
      <c r="D130" s="8" t="str">
        <f t="shared" si="22"/>
        <v>20X3</v>
      </c>
      <c r="E130" s="8" t="str">
        <f t="shared" si="22"/>
        <v>20X4</v>
      </c>
      <c r="F130" s="8" t="str">
        <f t="shared" si="22"/>
        <v>20X5</v>
      </c>
      <c r="G130" s="8" t="str">
        <f t="shared" si="22"/>
        <v>20X6</v>
      </c>
      <c r="H130" s="8" t="str">
        <f t="shared" si="22"/>
        <v>20X7</v>
      </c>
    </row>
    <row r="131" ht="5.1" customHeight="1" spans="1:8">
      <c r="A131" s="5"/>
      <c r="B131" s="10"/>
      <c r="C131" s="10"/>
      <c r="D131" s="10"/>
      <c r="E131" s="10"/>
      <c r="F131" s="10"/>
      <c r="G131" s="10"/>
      <c r="H131" s="10"/>
    </row>
    <row r="132" spans="1:8">
      <c r="A132" s="80" t="s">
        <v>95</v>
      </c>
      <c r="B132" s="72"/>
      <c r="C132" s="72"/>
      <c r="D132" s="15"/>
      <c r="E132" s="15"/>
      <c r="F132" s="15"/>
      <c r="G132" s="15"/>
      <c r="H132" s="15"/>
    </row>
    <row r="133" spans="1:8">
      <c r="A133" t="s">
        <v>96</v>
      </c>
      <c r="B133" s="21"/>
      <c r="C133" s="21"/>
      <c r="D133" s="73"/>
      <c r="E133" s="73"/>
      <c r="F133" s="73"/>
      <c r="G133" s="73"/>
      <c r="H133" s="73"/>
    </row>
    <row r="134" ht="5.1" customHeight="1" spans="2:8">
      <c r="B134" s="21"/>
      <c r="C134" s="21"/>
      <c r="D134" s="73"/>
      <c r="E134" s="73"/>
      <c r="F134" s="73"/>
      <c r="G134" s="73"/>
      <c r="H134" s="73"/>
    </row>
    <row r="135" spans="1:8">
      <c r="A135" t="s">
        <v>97</v>
      </c>
      <c r="B135" s="81" t="s">
        <v>98</v>
      </c>
      <c r="C135" s="82"/>
      <c r="D135" s="15"/>
      <c r="E135" s="15"/>
      <c r="F135" s="15"/>
      <c r="G135" s="15"/>
      <c r="H135" s="15"/>
    </row>
    <row r="136" s="2" customFormat="1" spans="1:8">
      <c r="A136" s="16" t="s">
        <v>99</v>
      </c>
      <c r="B136" s="83"/>
      <c r="C136" s="83"/>
      <c r="D136" s="83"/>
      <c r="E136" s="83"/>
      <c r="F136" s="83"/>
      <c r="G136" s="83"/>
      <c r="H136" s="83"/>
    </row>
    <row r="137" ht="5.1" customHeight="1" spans="2:8">
      <c r="B137" s="15"/>
      <c r="C137" s="15"/>
      <c r="D137" s="15"/>
      <c r="E137" s="15"/>
      <c r="F137" s="15"/>
      <c r="G137" s="15"/>
      <c r="H137" s="15"/>
    </row>
    <row r="138" ht="12" spans="1:8">
      <c r="A138" s="65" t="s">
        <v>100</v>
      </c>
      <c r="B138" s="77"/>
      <c r="C138" s="77"/>
      <c r="D138" s="77"/>
      <c r="E138" s="77"/>
      <c r="F138" s="77"/>
      <c r="G138" s="77"/>
      <c r="H138" s="77"/>
    </row>
  </sheetData>
  <printOptions horizontalCentered="1"/>
  <pageMargins left="0.7" right="0.7" top="0.75" bottom="0.75" header="0.3" footer="0.3"/>
  <pageSetup paperSize="5" scale="78" orientation="portrait"/>
  <headerFooter/>
  <rowBreaks count="1" manualBreakCount="1">
    <brk id="72" max="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  <pageSetUpPr fitToPage="1"/>
  </sheetPr>
  <dimension ref="A1:J138"/>
  <sheetViews>
    <sheetView topLeftCell="A33" workbookViewId="0">
      <selection activeCell="J50" sqref="J50"/>
    </sheetView>
  </sheetViews>
  <sheetFormatPr defaultColWidth="9" defaultRowHeight="11.25"/>
  <cols>
    <col min="1" max="1" width="55.3333333333333" customWidth="1"/>
    <col min="2" max="8" width="10.8333333333333" customWidth="1"/>
  </cols>
  <sheetData>
    <row r="1" ht="18" spans="1:1">
      <c r="A1" s="67" t="s">
        <v>51</v>
      </c>
    </row>
    <row r="2" ht="12.75" spans="1:1">
      <c r="A2" s="84" t="s">
        <v>1</v>
      </c>
    </row>
    <row r="3" spans="1:1">
      <c r="A3" s="5" t="s">
        <v>2</v>
      </c>
    </row>
    <row r="4" ht="9.95" customHeight="1" spans="1:8">
      <c r="A4" s="5"/>
      <c r="B4" s="6" t="s">
        <v>52</v>
      </c>
      <c r="C4" s="6" t="s">
        <v>52</v>
      </c>
      <c r="D4" s="6" t="s">
        <v>53</v>
      </c>
      <c r="E4" s="6" t="s">
        <v>53</v>
      </c>
      <c r="F4" s="6" t="s">
        <v>53</v>
      </c>
      <c r="G4" s="6" t="s">
        <v>53</v>
      </c>
      <c r="H4" s="6" t="s">
        <v>53</v>
      </c>
    </row>
    <row r="5" spans="1:8">
      <c r="A5" s="7" t="s">
        <v>3</v>
      </c>
      <c r="B5" s="8" t="str">
        <f>'Income Statement'!B5</f>
        <v>20X1</v>
      </c>
      <c r="C5" s="8" t="s">
        <v>5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58</v>
      </c>
    </row>
    <row r="6" ht="3" customHeight="1" spans="1:4">
      <c r="A6" s="9"/>
      <c r="B6" s="10"/>
      <c r="C6" s="85"/>
      <c r="D6" s="56"/>
    </row>
    <row r="7" spans="1:8">
      <c r="A7" s="12" t="s">
        <v>6</v>
      </c>
      <c r="B7" s="13">
        <f>'Income Statement'!B7</f>
        <v>74452</v>
      </c>
      <c r="C7" s="86">
        <f>'Income Statement'!C7</f>
        <v>83492</v>
      </c>
      <c r="D7" s="59">
        <f>C7*(1+D8)</f>
        <v>91841.2</v>
      </c>
      <c r="E7" s="15">
        <f t="shared" ref="E7:H7" si="0">D7*(1+E8)</f>
        <v>101025.32</v>
      </c>
      <c r="F7" s="15">
        <f t="shared" si="0"/>
        <v>111127.852</v>
      </c>
      <c r="G7" s="15">
        <f t="shared" si="0"/>
        <v>122240.6372</v>
      </c>
      <c r="H7" s="15">
        <f t="shared" si="0"/>
        <v>134464.70092</v>
      </c>
    </row>
    <row r="8" spans="1:8">
      <c r="A8" s="16" t="s">
        <v>7</v>
      </c>
      <c r="B8" s="17" t="s">
        <v>8</v>
      </c>
      <c r="C8" s="87">
        <f>C7/B7-1</f>
        <v>0.121420512544995</v>
      </c>
      <c r="D8" s="88">
        <v>0.1</v>
      </c>
      <c r="E8" s="89">
        <v>0.1</v>
      </c>
      <c r="F8" s="89">
        <v>0.1</v>
      </c>
      <c r="G8" s="89">
        <v>0.1</v>
      </c>
      <c r="H8" s="89">
        <v>0.1</v>
      </c>
    </row>
    <row r="9" ht="3" customHeight="1" spans="2:4">
      <c r="B9" s="21"/>
      <c r="C9" s="90"/>
      <c r="D9" s="56"/>
    </row>
    <row r="10" spans="1:8">
      <c r="A10" s="12" t="s">
        <v>9</v>
      </c>
      <c r="B10" s="13">
        <f>'Income Statement'!B10</f>
        <v>64440</v>
      </c>
      <c r="C10" s="86">
        <f>'Income Statement'!C10</f>
        <v>72524</v>
      </c>
      <c r="D10" s="59">
        <f>D7*D11</f>
        <v>79633.5858056197</v>
      </c>
      <c r="E10" s="15">
        <f t="shared" ref="E10:H10" si="1">E7*E11</f>
        <v>87596.9443861817</v>
      </c>
      <c r="F10" s="15">
        <f t="shared" si="1"/>
        <v>96356.6388247999</v>
      </c>
      <c r="G10" s="15">
        <f t="shared" si="1"/>
        <v>105992.30270728</v>
      </c>
      <c r="H10" s="15">
        <f t="shared" si="1"/>
        <v>116591.532978008</v>
      </c>
    </row>
    <row r="11" spans="1:8">
      <c r="A11" s="16" t="s">
        <v>10</v>
      </c>
      <c r="B11" s="23">
        <f>B10/B7</f>
        <v>0.865524096061892</v>
      </c>
      <c r="C11" s="87">
        <f>C10/C7</f>
        <v>0.868634120634312</v>
      </c>
      <c r="D11" s="91">
        <f>AVERAGE($B$11:$C$11)</f>
        <v>0.867079108348102</v>
      </c>
      <c r="E11" s="24">
        <f t="shared" ref="E11:H11" si="2">AVERAGE($B$11:$C$11)</f>
        <v>0.867079108348102</v>
      </c>
      <c r="F11" s="24">
        <f t="shared" si="2"/>
        <v>0.867079108348102</v>
      </c>
      <c r="G11" s="24">
        <f t="shared" si="2"/>
        <v>0.867079108348102</v>
      </c>
      <c r="H11" s="24">
        <f t="shared" si="2"/>
        <v>0.867079108348102</v>
      </c>
    </row>
    <row r="12" ht="3" customHeight="1" spans="2:4">
      <c r="B12" s="21"/>
      <c r="C12" s="90"/>
      <c r="D12" s="56"/>
    </row>
    <row r="13" spans="1:8">
      <c r="A13" s="12" t="s">
        <v>11</v>
      </c>
      <c r="B13" s="13">
        <f>B7-B10</f>
        <v>10012</v>
      </c>
      <c r="C13" s="86">
        <f>C7-C10</f>
        <v>10968</v>
      </c>
      <c r="D13" s="86">
        <f>D7-D10</f>
        <v>12207.6141943803</v>
      </c>
      <c r="E13" s="13">
        <f t="shared" ref="E13:H13" si="3">E7-E10</f>
        <v>13428.3756138183</v>
      </c>
      <c r="F13" s="13">
        <f t="shared" si="3"/>
        <v>14771.2131752001</v>
      </c>
      <c r="G13" s="13">
        <f t="shared" si="3"/>
        <v>16248.3344927202</v>
      </c>
      <c r="H13" s="13">
        <f t="shared" si="3"/>
        <v>17873.1679419922</v>
      </c>
    </row>
    <row r="14" spans="1:8">
      <c r="A14" s="16" t="s">
        <v>10</v>
      </c>
      <c r="B14" s="23">
        <f>B13/B7</f>
        <v>0.134475903938108</v>
      </c>
      <c r="C14" s="87">
        <f>C13/C7</f>
        <v>0.131365879365688</v>
      </c>
      <c r="D14" s="87">
        <f t="shared" ref="D14:H14" si="4">D13/D7</f>
        <v>0.132920891651898</v>
      </c>
      <c r="E14" s="23">
        <f t="shared" si="4"/>
        <v>0.132920891651898</v>
      </c>
      <c r="F14" s="23">
        <f t="shared" si="4"/>
        <v>0.132920891651898</v>
      </c>
      <c r="G14" s="23">
        <f t="shared" si="4"/>
        <v>0.132920891651898</v>
      </c>
      <c r="H14" s="23">
        <f t="shared" si="4"/>
        <v>0.132920891651898</v>
      </c>
    </row>
    <row r="15" ht="3" customHeight="1" spans="2:4">
      <c r="B15" s="21"/>
      <c r="C15" s="90"/>
      <c r="D15" s="56"/>
    </row>
    <row r="16" spans="1:8">
      <c r="A16" s="12" t="s">
        <v>12</v>
      </c>
      <c r="B16" s="13">
        <f>'Income Statement'!B16</f>
        <v>6389</v>
      </c>
      <c r="C16" s="86">
        <f>'Income Statement'!C16</f>
        <v>6545</v>
      </c>
      <c r="D16" s="86">
        <f>D7*D17</f>
        <v>7540.36561005749</v>
      </c>
      <c r="E16" s="13">
        <f t="shared" ref="E16:H16" si="5">E7*E17</f>
        <v>8294.40217106324</v>
      </c>
      <c r="F16" s="13">
        <f t="shared" si="5"/>
        <v>9123.84238816956</v>
      </c>
      <c r="G16" s="13">
        <f t="shared" si="5"/>
        <v>10036.2266269865</v>
      </c>
      <c r="H16" s="13">
        <f t="shared" si="5"/>
        <v>11039.8492896852</v>
      </c>
    </row>
    <row r="17" spans="1:8">
      <c r="A17" s="16" t="s">
        <v>10</v>
      </c>
      <c r="B17" s="23">
        <f>B16/B7</f>
        <v>0.085813678611723</v>
      </c>
      <c r="C17" s="87">
        <f>C16/C7</f>
        <v>0.0783907440233795</v>
      </c>
      <c r="D17" s="91">
        <f>AVERAGE($B$17:$C$17)</f>
        <v>0.0821022113175512</v>
      </c>
      <c r="E17" s="24">
        <f t="shared" ref="E17:H17" si="6">AVERAGE($B$17:$C$17)</f>
        <v>0.0821022113175512</v>
      </c>
      <c r="F17" s="24">
        <f t="shared" si="6"/>
        <v>0.0821022113175512</v>
      </c>
      <c r="G17" s="24">
        <f t="shared" si="6"/>
        <v>0.0821022113175512</v>
      </c>
      <c r="H17" s="24">
        <f t="shared" si="6"/>
        <v>0.0821022113175512</v>
      </c>
    </row>
    <row r="18" ht="3" customHeight="1" spans="2:4">
      <c r="B18" s="21"/>
      <c r="C18" s="90"/>
      <c r="D18" s="56"/>
    </row>
    <row r="19" spans="1:8">
      <c r="A19" s="12" t="s">
        <v>13</v>
      </c>
      <c r="B19" s="13">
        <f>B13-B16</f>
        <v>3623</v>
      </c>
      <c r="C19" s="86">
        <f>C13-C16</f>
        <v>4423</v>
      </c>
      <c r="D19" s="86">
        <f t="shared" ref="D19:H19" si="7">D13-D16</f>
        <v>4667.24858432279</v>
      </c>
      <c r="E19" s="13">
        <f t="shared" si="7"/>
        <v>5133.97344275507</v>
      </c>
      <c r="F19" s="13">
        <f t="shared" si="7"/>
        <v>5647.37078703058</v>
      </c>
      <c r="G19" s="13">
        <f t="shared" si="7"/>
        <v>6212.10786573363</v>
      </c>
      <c r="H19" s="13">
        <f t="shared" si="7"/>
        <v>6833.318652307</v>
      </c>
    </row>
    <row r="20" ht="3" customHeight="1" spans="2:4">
      <c r="B20" s="21"/>
      <c r="C20" s="90"/>
      <c r="D20" s="56"/>
    </row>
    <row r="21" spans="1:8">
      <c r="A21" s="12" t="s">
        <v>14</v>
      </c>
      <c r="B21" s="13">
        <f>'Income Statement'!B21</f>
        <v>518</v>
      </c>
      <c r="C21" s="86">
        <f>'Income Statement'!C21</f>
        <v>474.181702668361</v>
      </c>
      <c r="D21" s="108"/>
      <c r="E21" s="109"/>
      <c r="F21" s="109"/>
      <c r="G21" s="109"/>
      <c r="H21" s="109"/>
    </row>
    <row r="22" ht="3" customHeight="1" spans="2:4">
      <c r="B22" s="21"/>
      <c r="C22" s="90"/>
      <c r="D22" s="56"/>
    </row>
    <row r="23" spans="1:8">
      <c r="A23" s="12" t="s">
        <v>15</v>
      </c>
      <c r="B23" s="13">
        <f>B19-B21</f>
        <v>3105</v>
      </c>
      <c r="C23" s="86">
        <f>C19-C21</f>
        <v>3948.81829733164</v>
      </c>
      <c r="D23" s="86">
        <f t="shared" ref="D23:H23" si="8">D19-D21</f>
        <v>4667.24858432279</v>
      </c>
      <c r="E23" s="13">
        <f t="shared" si="8"/>
        <v>5133.97344275507</v>
      </c>
      <c r="F23" s="13">
        <f t="shared" si="8"/>
        <v>5647.37078703058</v>
      </c>
      <c r="G23" s="13">
        <f t="shared" si="8"/>
        <v>6212.10786573363</v>
      </c>
      <c r="H23" s="13">
        <f t="shared" si="8"/>
        <v>6833.318652307</v>
      </c>
    </row>
    <row r="24" ht="3" customHeight="1" spans="2:4">
      <c r="B24" s="21"/>
      <c r="C24" s="90"/>
      <c r="D24" s="56"/>
    </row>
    <row r="25" spans="1:8">
      <c r="A25" t="s">
        <v>16</v>
      </c>
      <c r="B25" s="13">
        <f>'Income Statement'!B25</f>
        <v>1086.75</v>
      </c>
      <c r="C25" s="86">
        <f>'Income Statement'!C25</f>
        <v>1382.08640406607</v>
      </c>
      <c r="D25" s="86">
        <f>D23*D26</f>
        <v>1633.53700451298</v>
      </c>
      <c r="E25" s="13">
        <f t="shared" ref="E25:H25" si="9">E23*E26</f>
        <v>1796.89070496428</v>
      </c>
      <c r="F25" s="13">
        <f t="shared" si="9"/>
        <v>1976.5797754607</v>
      </c>
      <c r="G25" s="13">
        <f t="shared" si="9"/>
        <v>2174.23775300677</v>
      </c>
      <c r="H25" s="13">
        <f t="shared" si="9"/>
        <v>2391.66152830745</v>
      </c>
    </row>
    <row r="26" spans="1:8">
      <c r="A26" t="s">
        <v>17</v>
      </c>
      <c r="B26" s="17" t="s">
        <v>18</v>
      </c>
      <c r="C26" s="92" t="s">
        <v>18</v>
      </c>
      <c r="D26" s="88">
        <v>0.35</v>
      </c>
      <c r="E26" s="89">
        <v>0.35</v>
      </c>
      <c r="F26" s="89">
        <v>0.35</v>
      </c>
      <c r="G26" s="89">
        <v>0.35</v>
      </c>
      <c r="H26" s="89">
        <v>0.35</v>
      </c>
    </row>
    <row r="27" ht="3" customHeight="1" spans="2:4">
      <c r="B27" s="21"/>
      <c r="C27" s="90"/>
      <c r="D27" s="56"/>
    </row>
    <row r="28" spans="1:8">
      <c r="A28" s="12" t="s">
        <v>19</v>
      </c>
      <c r="B28" s="13">
        <f>B23-B25</f>
        <v>2018.25</v>
      </c>
      <c r="C28" s="86">
        <f>C23-C25</f>
        <v>2566.73189326557</v>
      </c>
      <c r="D28" s="86">
        <f>D23-D25</f>
        <v>3033.71157980981</v>
      </c>
      <c r="E28" s="13">
        <f t="shared" ref="E28:H28" si="10">E23-E25</f>
        <v>3337.0827377908</v>
      </c>
      <c r="F28" s="13">
        <f t="shared" si="10"/>
        <v>3670.79101156988</v>
      </c>
      <c r="G28" s="13">
        <f t="shared" si="10"/>
        <v>4037.87011272686</v>
      </c>
      <c r="H28" s="13">
        <f t="shared" si="10"/>
        <v>4441.65712399955</v>
      </c>
    </row>
    <row r="29" ht="3" customHeight="1" spans="2:4">
      <c r="B29" s="21"/>
      <c r="C29" s="90"/>
      <c r="D29" s="56"/>
    </row>
    <row r="30" customHeight="1" spans="1:8">
      <c r="A30" s="26" t="s">
        <v>13</v>
      </c>
      <c r="B30" s="27">
        <f>B19</f>
        <v>3623</v>
      </c>
      <c r="C30" s="93">
        <f t="shared" ref="C30:H30" si="11">C19</f>
        <v>4423</v>
      </c>
      <c r="D30" s="94">
        <f t="shared" si="11"/>
        <v>4667.24858432279</v>
      </c>
      <c r="E30" s="29">
        <f t="shared" si="11"/>
        <v>5133.97344275507</v>
      </c>
      <c r="F30" s="29">
        <f t="shared" si="11"/>
        <v>5647.37078703058</v>
      </c>
      <c r="G30" s="29">
        <f t="shared" si="11"/>
        <v>6212.10786573363</v>
      </c>
      <c r="H30" s="29">
        <f t="shared" si="11"/>
        <v>6833.318652307</v>
      </c>
    </row>
    <row r="31" spans="1:8">
      <c r="A31" s="26" t="s">
        <v>20</v>
      </c>
      <c r="B31" s="27">
        <f>'Income Statement'!B31</f>
        <v>2648</v>
      </c>
      <c r="C31" s="93">
        <f>'Income Statement'!C31</f>
        <v>2981</v>
      </c>
      <c r="D31" s="104"/>
      <c r="E31" s="105"/>
      <c r="F31" s="105"/>
      <c r="G31" s="105"/>
      <c r="H31" s="105"/>
    </row>
    <row r="32" spans="1:8">
      <c r="A32" s="26" t="s">
        <v>21</v>
      </c>
      <c r="B32" s="27">
        <f>'Income Statement'!B32</f>
        <v>0</v>
      </c>
      <c r="C32" s="93">
        <f>'Income Statement'!C32</f>
        <v>0</v>
      </c>
      <c r="D32" s="94">
        <f>C32</f>
        <v>0</v>
      </c>
      <c r="E32" s="29">
        <f t="shared" ref="E32:H32" si="12">D32</f>
        <v>0</v>
      </c>
      <c r="F32" s="29">
        <f t="shared" si="12"/>
        <v>0</v>
      </c>
      <c r="G32" s="29">
        <f t="shared" si="12"/>
        <v>0</v>
      </c>
      <c r="H32" s="29">
        <f t="shared" si="12"/>
        <v>0</v>
      </c>
    </row>
    <row r="33" spans="1:10">
      <c r="A33" s="30" t="s">
        <v>22</v>
      </c>
      <c r="B33" s="31">
        <f>SUM(B30:B32)</f>
        <v>6271</v>
      </c>
      <c r="C33" s="31">
        <f t="shared" ref="C33:H33" si="13">SUM(C30:C32)</f>
        <v>7404</v>
      </c>
      <c r="D33" s="31">
        <f t="shared" si="13"/>
        <v>4667.24858432279</v>
      </c>
      <c r="E33" s="31">
        <f t="shared" si="13"/>
        <v>5133.97344275507</v>
      </c>
      <c r="F33" s="31">
        <f t="shared" si="13"/>
        <v>5647.37078703058</v>
      </c>
      <c r="G33" s="31">
        <f t="shared" si="13"/>
        <v>6212.10786573363</v>
      </c>
      <c r="H33" s="31">
        <f t="shared" si="13"/>
        <v>6833.318652307</v>
      </c>
      <c r="J33" s="47"/>
    </row>
    <row r="34" ht="3" customHeight="1" spans="3:4">
      <c r="C34" s="56"/>
      <c r="D34" s="56"/>
    </row>
    <row r="35" spans="1:8">
      <c r="A35" s="7" t="s">
        <v>24</v>
      </c>
      <c r="B35" s="8" t="str">
        <f t="shared" ref="B35:H35" si="14">B5</f>
        <v>20X1</v>
      </c>
      <c r="C35" s="8" t="str">
        <f t="shared" si="14"/>
        <v>20X2</v>
      </c>
      <c r="D35" s="95" t="str">
        <f t="shared" si="14"/>
        <v>20X3</v>
      </c>
      <c r="E35" s="8" t="str">
        <f t="shared" si="14"/>
        <v>20X4</v>
      </c>
      <c r="F35" s="8" t="str">
        <f t="shared" si="14"/>
        <v>20X5</v>
      </c>
      <c r="G35" s="8" t="str">
        <f t="shared" si="14"/>
        <v>20X6</v>
      </c>
      <c r="H35" s="8" t="str">
        <f t="shared" si="14"/>
        <v>20X7</v>
      </c>
    </row>
    <row r="36" ht="3" customHeight="1" spans="3:4">
      <c r="C36" s="56"/>
      <c r="D36" s="56"/>
    </row>
    <row r="37" spans="1:4">
      <c r="A37" s="34" t="s">
        <v>26</v>
      </c>
      <c r="B37" s="35"/>
      <c r="C37" s="96"/>
      <c r="D37" s="56"/>
    </row>
    <row r="38" spans="1:10">
      <c r="A38" s="37" t="s">
        <v>27</v>
      </c>
      <c r="B38" s="38">
        <f>'Balance Sheet'!B10</f>
        <v>1773</v>
      </c>
      <c r="C38" s="97">
        <f>'Balance Sheet'!C10</f>
        <v>2000</v>
      </c>
      <c r="D38" s="98">
        <f>D100</f>
        <v>4340.38969847901</v>
      </c>
      <c r="E38" s="98">
        <f>E100</f>
        <v>6818.54024813678</v>
      </c>
      <c r="F38" s="98">
        <f>F100</f>
        <v>9544.5058527602</v>
      </c>
      <c r="G38" s="98">
        <f>G100</f>
        <v>12543.068017846</v>
      </c>
      <c r="H38" s="98">
        <f>H100</f>
        <v>15841.4863994405</v>
      </c>
      <c r="J38" s="40"/>
    </row>
    <row r="39" spans="1:10">
      <c r="A39" s="37" t="s">
        <v>28</v>
      </c>
      <c r="B39" s="38">
        <f>'Balance Sheet'!B11</f>
        <v>7750</v>
      </c>
      <c r="C39" s="97">
        <f>'Balance Sheet'!C11</f>
        <v>8852</v>
      </c>
      <c r="D39" s="97">
        <f>D7/365*D69</f>
        <v>9648.65493472304</v>
      </c>
      <c r="E39" s="38">
        <f>E7/365*E69</f>
        <v>10613.5204281953</v>
      </c>
      <c r="F39" s="38">
        <f>F7/365*F69</f>
        <v>11674.8724710149</v>
      </c>
      <c r="G39" s="38">
        <f>G7/365*G69</f>
        <v>12842.3597181164</v>
      </c>
      <c r="H39" s="38">
        <f>H7/365*H69</f>
        <v>14126.595689928</v>
      </c>
      <c r="J39" s="40"/>
    </row>
    <row r="40" spans="1:10">
      <c r="A40" s="37" t="s">
        <v>29</v>
      </c>
      <c r="B40" s="38">
        <f>'Balance Sheet'!B12</f>
        <v>4800</v>
      </c>
      <c r="C40" s="97">
        <f>'Balance Sheet'!C12</f>
        <v>5700</v>
      </c>
      <c r="D40" s="97">
        <f>D10/365*D70</f>
        <v>6095.25690013786</v>
      </c>
      <c r="E40" s="38">
        <f>E10/365*E70</f>
        <v>6704.78259015164</v>
      </c>
      <c r="F40" s="38">
        <f>F10/365*F70</f>
        <v>7375.26084916681</v>
      </c>
      <c r="G40" s="38">
        <f>G10/365*G70</f>
        <v>8112.78693408349</v>
      </c>
      <c r="H40" s="38">
        <f>H10/365*H70</f>
        <v>8924.06562749184</v>
      </c>
      <c r="J40" s="40"/>
    </row>
    <row r="41" spans="1:10">
      <c r="A41" s="41" t="s">
        <v>30</v>
      </c>
      <c r="B41" s="38">
        <f>'Balance Sheet'!B13</f>
        <v>456</v>
      </c>
      <c r="C41" s="97">
        <f>'Balance Sheet'!C13</f>
        <v>1849</v>
      </c>
      <c r="D41" s="98">
        <f>C41</f>
        <v>1849</v>
      </c>
      <c r="E41" s="40">
        <f t="shared" ref="E41:H41" si="15">D41</f>
        <v>1849</v>
      </c>
      <c r="F41" s="40">
        <f t="shared" si="15"/>
        <v>1849</v>
      </c>
      <c r="G41" s="40">
        <f t="shared" si="15"/>
        <v>1849</v>
      </c>
      <c r="H41" s="40">
        <f t="shared" si="15"/>
        <v>1849</v>
      </c>
      <c r="J41" s="40"/>
    </row>
    <row r="42" spans="1:10">
      <c r="A42" s="42" t="s">
        <v>31</v>
      </c>
      <c r="B42" s="43">
        <f>SUM(B38:B41)</f>
        <v>14779</v>
      </c>
      <c r="C42" s="43">
        <f>SUM(C38:C41)</f>
        <v>18401</v>
      </c>
      <c r="D42" s="43">
        <f>SUM(D38:D41)</f>
        <v>21933.3015333399</v>
      </c>
      <c r="E42" s="43">
        <f t="shared" ref="E42:H42" si="16">SUM(E38:E41)</f>
        <v>25985.8432664837</v>
      </c>
      <c r="F42" s="43">
        <f t="shared" si="16"/>
        <v>30443.6391729419</v>
      </c>
      <c r="G42" s="43">
        <f t="shared" si="16"/>
        <v>35347.2146700459</v>
      </c>
      <c r="H42" s="43">
        <f t="shared" si="16"/>
        <v>40741.1477168603</v>
      </c>
      <c r="J42" s="40"/>
    </row>
    <row r="43" ht="3" customHeight="1" spans="1:10">
      <c r="A43" s="45"/>
      <c r="B43" s="35"/>
      <c r="C43" s="96"/>
      <c r="D43" s="56"/>
      <c r="J43" s="40"/>
    </row>
    <row r="44" spans="1:10">
      <c r="A44" s="34" t="s">
        <v>32</v>
      </c>
      <c r="B44" s="35"/>
      <c r="C44" s="96"/>
      <c r="D44" s="56"/>
      <c r="J44" s="40"/>
    </row>
    <row r="45" spans="1:10">
      <c r="A45" s="37" t="s">
        <v>33</v>
      </c>
      <c r="B45" s="38">
        <f>'Balance Sheet'!B17</f>
        <v>10913</v>
      </c>
      <c r="C45" s="97">
        <f>'Balance Sheet'!C17</f>
        <v>10932</v>
      </c>
      <c r="D45" s="106"/>
      <c r="E45" s="107"/>
      <c r="F45" s="107"/>
      <c r="G45" s="107"/>
      <c r="H45" s="107"/>
      <c r="J45" s="40"/>
    </row>
    <row r="46" ht="3" customHeight="1" spans="2:10">
      <c r="B46" s="35"/>
      <c r="C46" s="96"/>
      <c r="D46" s="56"/>
      <c r="J46" s="40"/>
    </row>
    <row r="47" spans="1:10">
      <c r="A47" s="46" t="s">
        <v>34</v>
      </c>
      <c r="B47" s="43">
        <f>B42+B45</f>
        <v>25692</v>
      </c>
      <c r="C47" s="43">
        <f>C42+C45</f>
        <v>29333</v>
      </c>
      <c r="D47" s="43">
        <f t="shared" ref="D47:H47" si="17">D42+D45</f>
        <v>21933.3015333399</v>
      </c>
      <c r="E47" s="43">
        <f t="shared" si="17"/>
        <v>25985.8432664837</v>
      </c>
      <c r="F47" s="43">
        <f t="shared" si="17"/>
        <v>30443.6391729419</v>
      </c>
      <c r="G47" s="43">
        <f t="shared" si="17"/>
        <v>35347.2146700459</v>
      </c>
      <c r="H47" s="43">
        <f t="shared" si="17"/>
        <v>40741.1477168603</v>
      </c>
      <c r="J47" s="40"/>
    </row>
    <row r="48" ht="3" customHeight="1" spans="2:10">
      <c r="B48" s="35"/>
      <c r="C48" s="96"/>
      <c r="D48" s="56"/>
      <c r="J48" s="40"/>
    </row>
    <row r="49" spans="1:10">
      <c r="A49" s="34" t="s">
        <v>36</v>
      </c>
      <c r="B49" s="35"/>
      <c r="C49" s="96"/>
      <c r="D49" s="56"/>
      <c r="J49" s="40"/>
    </row>
    <row r="50" spans="1:10">
      <c r="A50" s="37" t="s">
        <v>37</v>
      </c>
      <c r="B50" s="38">
        <f>'Balance Sheet'!B24</f>
        <v>5665</v>
      </c>
      <c r="C50" s="97">
        <f>'Balance Sheet'!C24</f>
        <v>6656</v>
      </c>
      <c r="D50" s="97">
        <f>D10/365*D71</f>
        <v>7154.5899535301</v>
      </c>
      <c r="E50" s="38">
        <f>E10/365*E71</f>
        <v>7870.04894888311</v>
      </c>
      <c r="F50" s="38">
        <f>F10/365*F71</f>
        <v>8657.05384377142</v>
      </c>
      <c r="G50" s="38">
        <f>G10/365*G71</f>
        <v>9522.75922814856</v>
      </c>
      <c r="H50" s="38">
        <f>H10/365*H71</f>
        <v>10475.0351509634</v>
      </c>
      <c r="J50" s="40"/>
    </row>
    <row r="51" spans="1:10">
      <c r="A51" s="37" t="s">
        <v>38</v>
      </c>
      <c r="B51" s="38">
        <f>'Balance Sheet'!B25</f>
        <v>792</v>
      </c>
      <c r="C51" s="97">
        <f>'Balance Sheet'!C25</f>
        <v>1375.26810673443</v>
      </c>
      <c r="D51" s="106"/>
      <c r="E51" s="107"/>
      <c r="F51" s="107"/>
      <c r="G51" s="107"/>
      <c r="H51" s="107"/>
      <c r="J51" s="40"/>
    </row>
    <row r="52" spans="1:10">
      <c r="A52" s="41" t="s">
        <v>39</v>
      </c>
      <c r="B52" s="38">
        <f>'Balance Sheet'!B26</f>
        <v>500</v>
      </c>
      <c r="C52" s="97">
        <f>'Balance Sheet'!C26</f>
        <v>500</v>
      </c>
      <c r="D52" s="106"/>
      <c r="E52" s="107"/>
      <c r="F52" s="107"/>
      <c r="G52" s="107"/>
      <c r="H52" s="107"/>
      <c r="J52" s="40"/>
    </row>
    <row r="53" spans="1:10">
      <c r="A53" s="42" t="s">
        <v>40</v>
      </c>
      <c r="B53" s="43">
        <f>SUM(B50:B52)</f>
        <v>6957</v>
      </c>
      <c r="C53" s="43">
        <f>SUM(C50:C52)</f>
        <v>8531.26810673443</v>
      </c>
      <c r="D53" s="43">
        <f t="shared" ref="D53:H53" si="18">SUM(D50:D52)</f>
        <v>7154.5899535301</v>
      </c>
      <c r="E53" s="43">
        <f t="shared" si="18"/>
        <v>7870.04894888311</v>
      </c>
      <c r="F53" s="43">
        <f t="shared" si="18"/>
        <v>8657.05384377142</v>
      </c>
      <c r="G53" s="43">
        <f t="shared" si="18"/>
        <v>9522.75922814856</v>
      </c>
      <c r="H53" s="43">
        <f t="shared" si="18"/>
        <v>10475.0351509634</v>
      </c>
      <c r="J53" s="40"/>
    </row>
    <row r="54" ht="3" customHeight="1" spans="1:10">
      <c r="A54" s="45"/>
      <c r="B54" s="35"/>
      <c r="C54" s="96"/>
      <c r="D54" s="56"/>
      <c r="J54" s="40"/>
    </row>
    <row r="55" spans="1:10">
      <c r="A55" s="34" t="s">
        <v>41</v>
      </c>
      <c r="B55" s="35"/>
      <c r="C55" s="96"/>
      <c r="D55" s="56"/>
      <c r="J55" s="40"/>
    </row>
    <row r="56" spans="1:10">
      <c r="A56" s="37" t="s">
        <v>42</v>
      </c>
      <c r="B56" s="38">
        <f>'Balance Sheet'!B30</f>
        <v>5000</v>
      </c>
      <c r="C56" s="97">
        <f>'Balance Sheet'!C30</f>
        <v>4500</v>
      </c>
      <c r="D56" s="106"/>
      <c r="E56" s="107"/>
      <c r="F56" s="107"/>
      <c r="G56" s="107"/>
      <c r="H56" s="107"/>
      <c r="J56" s="40"/>
    </row>
    <row r="57" ht="3" customHeight="1" spans="1:10">
      <c r="A57" s="45"/>
      <c r="B57" s="35"/>
      <c r="C57" s="96"/>
      <c r="D57" s="56"/>
      <c r="J57" s="40"/>
    </row>
    <row r="58" spans="1:10">
      <c r="A58" s="46" t="s">
        <v>43</v>
      </c>
      <c r="B58" s="43">
        <f>B53+B56</f>
        <v>11957</v>
      </c>
      <c r="C58" s="43">
        <f>C53+C56</f>
        <v>13031.2681067344</v>
      </c>
      <c r="D58" s="43">
        <f t="shared" ref="D58:H58" si="19">D53+D56</f>
        <v>7154.5899535301</v>
      </c>
      <c r="E58" s="43">
        <f t="shared" si="19"/>
        <v>7870.04894888311</v>
      </c>
      <c r="F58" s="43">
        <f t="shared" si="19"/>
        <v>8657.05384377142</v>
      </c>
      <c r="G58" s="43">
        <f t="shared" si="19"/>
        <v>9522.75922814856</v>
      </c>
      <c r="H58" s="43">
        <f t="shared" si="19"/>
        <v>10475.0351509634</v>
      </c>
      <c r="J58" s="40"/>
    </row>
    <row r="59" ht="3" customHeight="1" spans="2:10">
      <c r="B59" s="35"/>
      <c r="C59" s="96"/>
      <c r="D59" s="56"/>
      <c r="J59" s="40"/>
    </row>
    <row r="60" spans="1:10">
      <c r="A60" s="45" t="s">
        <v>45</v>
      </c>
      <c r="B60" s="38">
        <f>'Balance Sheet'!B35</f>
        <v>15</v>
      </c>
      <c r="C60" s="97">
        <f>'Balance Sheet'!C35</f>
        <v>15</v>
      </c>
      <c r="D60" s="98">
        <f>C60</f>
        <v>15</v>
      </c>
      <c r="E60" s="40">
        <f t="shared" ref="E60:H61" si="20">D60</f>
        <v>15</v>
      </c>
      <c r="F60" s="40">
        <f t="shared" si="20"/>
        <v>15</v>
      </c>
      <c r="G60" s="40">
        <f t="shared" si="20"/>
        <v>15</v>
      </c>
      <c r="H60" s="40">
        <f t="shared" si="20"/>
        <v>15</v>
      </c>
      <c r="J60" s="40"/>
    </row>
    <row r="61" spans="1:10">
      <c r="A61" s="45" t="s">
        <v>46</v>
      </c>
      <c r="B61" s="38">
        <f>'Balance Sheet'!B36</f>
        <v>5000</v>
      </c>
      <c r="C61" s="97">
        <f>'Balance Sheet'!C36</f>
        <v>5000</v>
      </c>
      <c r="D61" s="98">
        <f>C61</f>
        <v>5000</v>
      </c>
      <c r="E61" s="40">
        <f t="shared" si="20"/>
        <v>5000</v>
      </c>
      <c r="F61" s="40">
        <f t="shared" si="20"/>
        <v>5000</v>
      </c>
      <c r="G61" s="40">
        <f t="shared" si="20"/>
        <v>5000</v>
      </c>
      <c r="H61" s="40">
        <f t="shared" si="20"/>
        <v>5000</v>
      </c>
      <c r="J61" s="40"/>
    </row>
    <row r="62" spans="1:10">
      <c r="A62" s="45" t="s">
        <v>47</v>
      </c>
      <c r="B62" s="38">
        <f>'Balance Sheet'!B37</f>
        <v>8720</v>
      </c>
      <c r="C62" s="97">
        <f>'Balance Sheet'!C37</f>
        <v>11286.7318932656</v>
      </c>
      <c r="D62" s="98">
        <f>C62+D28</f>
        <v>14320.4434730754</v>
      </c>
      <c r="E62" s="40">
        <f>D62+E28</f>
        <v>17657.5262108662</v>
      </c>
      <c r="F62" s="40">
        <f>E62+F28</f>
        <v>21328.3172224361</v>
      </c>
      <c r="G62" s="40">
        <f>F62+G28</f>
        <v>25366.1873351629</v>
      </c>
      <c r="H62" s="40">
        <f>G62+H28</f>
        <v>29807.8444591625</v>
      </c>
      <c r="J62" s="40"/>
    </row>
    <row r="63" spans="1:10">
      <c r="A63" s="46" t="s">
        <v>48</v>
      </c>
      <c r="B63" s="43">
        <f>SUM(B60:B62)</f>
        <v>13735</v>
      </c>
      <c r="C63" s="43">
        <f t="shared" ref="C63:H63" si="21">SUM(C60:C62)</f>
        <v>16301.7318932656</v>
      </c>
      <c r="D63" s="43">
        <f t="shared" si="21"/>
        <v>19335.4434730754</v>
      </c>
      <c r="E63" s="43">
        <f t="shared" si="21"/>
        <v>22672.5262108662</v>
      </c>
      <c r="F63" s="43">
        <f t="shared" si="21"/>
        <v>26343.3172224361</v>
      </c>
      <c r="G63" s="43">
        <f t="shared" si="21"/>
        <v>30381.1873351629</v>
      </c>
      <c r="H63" s="43">
        <f t="shared" si="21"/>
        <v>34822.8444591625</v>
      </c>
      <c r="J63" s="40"/>
    </row>
    <row r="64" ht="3" customHeight="1" spans="2:10">
      <c r="B64" s="35"/>
      <c r="C64" s="96"/>
      <c r="D64" s="56"/>
      <c r="J64" s="40"/>
    </row>
    <row r="65" spans="1:10">
      <c r="A65" s="12" t="s">
        <v>49</v>
      </c>
      <c r="B65" s="13">
        <f t="shared" ref="B65:H65" si="22">B58+B63</f>
        <v>25692</v>
      </c>
      <c r="C65" s="86">
        <f t="shared" si="22"/>
        <v>29333</v>
      </c>
      <c r="D65" s="86">
        <f t="shared" si="22"/>
        <v>26490.0334266055</v>
      </c>
      <c r="E65" s="13">
        <f t="shared" si="22"/>
        <v>30542.5751597493</v>
      </c>
      <c r="F65" s="13">
        <f t="shared" si="22"/>
        <v>35000.3710662075</v>
      </c>
      <c r="G65" s="13">
        <f t="shared" si="22"/>
        <v>39903.9465633115</v>
      </c>
      <c r="H65" s="13">
        <f t="shared" si="22"/>
        <v>45297.8796101259</v>
      </c>
      <c r="J65" s="40"/>
    </row>
    <row r="66" s="1" customFormat="1" spans="1:10">
      <c r="A66" s="48" t="s">
        <v>50</v>
      </c>
      <c r="B66" s="49">
        <f t="shared" ref="B66:H66" si="23">B47-B65</f>
        <v>0</v>
      </c>
      <c r="C66" s="99">
        <f t="shared" si="23"/>
        <v>0</v>
      </c>
      <c r="D66" s="99">
        <f t="shared" si="23"/>
        <v>-4556.73189326559</v>
      </c>
      <c r="E66" s="49">
        <f t="shared" si="23"/>
        <v>-4556.73189326558</v>
      </c>
      <c r="F66" s="49">
        <f t="shared" si="23"/>
        <v>-4556.73189326559</v>
      </c>
      <c r="G66" s="49">
        <f t="shared" si="23"/>
        <v>-4556.7318932656</v>
      </c>
      <c r="H66" s="49">
        <f t="shared" si="23"/>
        <v>-4556.7318932656</v>
      </c>
      <c r="J66" s="40"/>
    </row>
    <row r="67" ht="3" customHeight="1" spans="2:4">
      <c r="B67" s="35"/>
      <c r="C67" s="96"/>
      <c r="D67" s="56"/>
    </row>
    <row r="68" spans="1:8">
      <c r="A68" s="51" t="s">
        <v>61</v>
      </c>
      <c r="B68" s="52"/>
      <c r="C68" s="100"/>
      <c r="D68" s="101"/>
      <c r="E68" s="26"/>
      <c r="F68" s="26"/>
      <c r="G68" s="26"/>
      <c r="H68" s="26"/>
    </row>
    <row r="69" spans="1:8">
      <c r="A69" s="54" t="s">
        <v>62</v>
      </c>
      <c r="B69" s="27">
        <f>B39/(B7/365)</f>
        <v>37.994278192661</v>
      </c>
      <c r="C69" s="93">
        <f>C39/(C7/365)</f>
        <v>38.6980788578546</v>
      </c>
      <c r="D69" s="94">
        <f>AVERAGE($B$69:$C$69)</f>
        <v>38.3461785252578</v>
      </c>
      <c r="E69" s="29">
        <f t="shared" ref="E69:H69" si="24">AVERAGE($B$69:$C$69)</f>
        <v>38.3461785252578</v>
      </c>
      <c r="F69" s="29">
        <f t="shared" si="24"/>
        <v>38.3461785252578</v>
      </c>
      <c r="G69" s="29">
        <f t="shared" si="24"/>
        <v>38.3461785252578</v>
      </c>
      <c r="H69" s="29">
        <f t="shared" si="24"/>
        <v>38.3461785252578</v>
      </c>
    </row>
    <row r="70" spans="1:8">
      <c r="A70" s="54" t="s">
        <v>63</v>
      </c>
      <c r="B70" s="27">
        <f>B40/(B10/365)</f>
        <v>27.1880819366853</v>
      </c>
      <c r="C70" s="93">
        <f>C40/(C10/365)</f>
        <v>28.6870553196183</v>
      </c>
      <c r="D70" s="94">
        <f>AVERAGE($B$70:$C$70)</f>
        <v>27.9375686281518</v>
      </c>
      <c r="E70" s="29">
        <f t="shared" ref="E70:H70" si="25">AVERAGE($B$70:$C$70)</f>
        <v>27.9375686281518</v>
      </c>
      <c r="F70" s="29">
        <f t="shared" si="25"/>
        <v>27.9375686281518</v>
      </c>
      <c r="G70" s="29">
        <f t="shared" si="25"/>
        <v>27.9375686281518</v>
      </c>
      <c r="H70" s="29">
        <f t="shared" si="25"/>
        <v>27.9375686281518</v>
      </c>
    </row>
    <row r="71" spans="1:8">
      <c r="A71" s="54" t="s">
        <v>64</v>
      </c>
      <c r="B71" s="27">
        <f>B50/(B10/365)</f>
        <v>32.0876008690255</v>
      </c>
      <c r="C71" s="93">
        <f>C50/(C10/365)</f>
        <v>33.4984281065578</v>
      </c>
      <c r="D71" s="94">
        <f>AVERAGE($B$71:$C$71)</f>
        <v>32.7930144877916</v>
      </c>
      <c r="E71" s="29">
        <f t="shared" ref="E71:H71" si="26">AVERAGE($B$71:$C$71)</f>
        <v>32.7930144877916</v>
      </c>
      <c r="F71" s="29">
        <f t="shared" si="26"/>
        <v>32.7930144877916</v>
      </c>
      <c r="G71" s="29">
        <f t="shared" si="26"/>
        <v>32.7930144877916</v>
      </c>
      <c r="H71" s="29">
        <f t="shared" si="26"/>
        <v>32.7930144877916</v>
      </c>
    </row>
    <row r="72" ht="5.1" customHeight="1" spans="3:4">
      <c r="C72" s="56"/>
      <c r="D72" s="56"/>
    </row>
    <row r="73" spans="1:8">
      <c r="A73" s="7" t="s">
        <v>65</v>
      </c>
      <c r="B73" s="8" t="str">
        <f t="shared" ref="B73:H73" si="27">B35</f>
        <v>20X1</v>
      </c>
      <c r="C73" s="8" t="str">
        <f t="shared" si="27"/>
        <v>20X2</v>
      </c>
      <c r="D73" s="8" t="str">
        <f t="shared" si="27"/>
        <v>20X3</v>
      </c>
      <c r="E73" s="8" t="str">
        <f t="shared" si="27"/>
        <v>20X4</v>
      </c>
      <c r="F73" s="8" t="str">
        <f t="shared" si="27"/>
        <v>20X5</v>
      </c>
      <c r="G73" s="8" t="str">
        <f t="shared" si="27"/>
        <v>20X6</v>
      </c>
      <c r="H73" s="8" t="str">
        <f t="shared" si="27"/>
        <v>20X7</v>
      </c>
    </row>
    <row r="74" ht="3" customHeight="1"/>
    <row r="75" customHeight="1" spans="1:1">
      <c r="A75" s="12" t="s">
        <v>66</v>
      </c>
    </row>
    <row r="76" spans="1:8">
      <c r="A76" s="34" t="s">
        <v>19</v>
      </c>
      <c r="B76" s="40"/>
      <c r="C76" s="40"/>
      <c r="D76" s="40">
        <f>D28</f>
        <v>3033.71157980981</v>
      </c>
      <c r="E76" s="40">
        <f>E28</f>
        <v>3337.0827377908</v>
      </c>
      <c r="F76" s="40">
        <f>F28</f>
        <v>3670.79101156988</v>
      </c>
      <c r="G76" s="40">
        <f>G28</f>
        <v>4037.87011272686</v>
      </c>
      <c r="H76" s="40">
        <f>H28</f>
        <v>4441.65712399955</v>
      </c>
    </row>
    <row r="77" ht="3" customHeight="1" spans="1:8">
      <c r="A77" s="34"/>
      <c r="B77" s="40"/>
      <c r="C77" s="40"/>
      <c r="D77" s="40"/>
      <c r="E77" s="40"/>
      <c r="F77" s="40"/>
      <c r="G77" s="40"/>
      <c r="H77" s="40"/>
    </row>
    <row r="78" spans="1:1">
      <c r="A78" s="55" t="s">
        <v>67</v>
      </c>
    </row>
    <row r="79" spans="1:8">
      <c r="A79" s="37" t="s">
        <v>20</v>
      </c>
      <c r="B79" s="40"/>
      <c r="C79" s="40"/>
      <c r="D79" s="107"/>
      <c r="E79" s="107"/>
      <c r="F79" s="107"/>
      <c r="G79" s="107"/>
      <c r="H79" s="107"/>
    </row>
    <row r="80" spans="1:9">
      <c r="A80" s="37" t="s">
        <v>21</v>
      </c>
      <c r="B80" s="40"/>
      <c r="C80" s="40"/>
      <c r="D80" s="40">
        <v>0</v>
      </c>
      <c r="E80" s="40">
        <v>0</v>
      </c>
      <c r="F80" s="40">
        <v>0</v>
      </c>
      <c r="G80" s="40">
        <v>0</v>
      </c>
      <c r="H80" s="40">
        <v>0</v>
      </c>
      <c r="I80" s="40"/>
    </row>
    <row r="81" ht="3" customHeight="1"/>
    <row r="82" spans="1:1">
      <c r="A82" s="55" t="s">
        <v>68</v>
      </c>
    </row>
    <row r="83" spans="1:8">
      <c r="A83" s="37" t="s">
        <v>28</v>
      </c>
      <c r="D83" s="40">
        <f>C39-D39</f>
        <v>-796.654934723039</v>
      </c>
      <c r="E83" s="40">
        <f>D39-E39</f>
        <v>-964.86549347226</v>
      </c>
      <c r="F83" s="40">
        <f>E39-F39</f>
        <v>-1061.3520428196</v>
      </c>
      <c r="G83" s="40">
        <f>F39-G39</f>
        <v>-1167.4872471015</v>
      </c>
      <c r="H83" s="40">
        <f>G39-H39</f>
        <v>-1284.2359718116</v>
      </c>
    </row>
    <row r="84" spans="1:8">
      <c r="A84" s="37" t="s">
        <v>29</v>
      </c>
      <c r="D84" s="40">
        <f>C40-D40</f>
        <v>-395.25690013786</v>
      </c>
      <c r="E84" s="40">
        <f>D40-E40</f>
        <v>-609.52569001378</v>
      </c>
      <c r="F84" s="40">
        <f>E40-F40</f>
        <v>-670.47825901517</v>
      </c>
      <c r="G84" s="40">
        <f>F40-G40</f>
        <v>-737.526084916681</v>
      </c>
      <c r="H84" s="40">
        <f>G40-H40</f>
        <v>-811.27869340835</v>
      </c>
    </row>
    <row r="85" spans="1:8">
      <c r="A85" s="37" t="s">
        <v>37</v>
      </c>
      <c r="B85" s="56"/>
      <c r="C85" s="56"/>
      <c r="D85" s="40">
        <f>D50-C50</f>
        <v>498.5899535301</v>
      </c>
      <c r="E85" s="40">
        <f>E50-D50</f>
        <v>715.45899535301</v>
      </c>
      <c r="F85" s="40">
        <f>F50-E50</f>
        <v>787.00489488831</v>
      </c>
      <c r="G85" s="40">
        <f>G50-F50</f>
        <v>865.705384377139</v>
      </c>
      <c r="H85" s="40">
        <f>H50-G50</f>
        <v>952.275922814841</v>
      </c>
    </row>
    <row r="86" ht="5.1" customHeight="1" spans="1:8">
      <c r="A86" s="57"/>
      <c r="B86" s="58"/>
      <c r="C86" s="58"/>
      <c r="D86" s="59"/>
      <c r="E86" s="59"/>
      <c r="F86" s="59"/>
      <c r="G86" s="59"/>
      <c r="H86" s="59"/>
    </row>
    <row r="87" spans="1:8">
      <c r="A87" s="60" t="s">
        <v>69</v>
      </c>
      <c r="B87" s="61"/>
      <c r="C87" s="61"/>
      <c r="D87" s="62">
        <f>SUM(D76,D79,D80,D83,D84,D85)</f>
        <v>2340.38969847901</v>
      </c>
      <c r="E87" s="62">
        <f>SUM(E76,E79,E80,E83,E84,E85)</f>
        <v>2478.15054965777</v>
      </c>
      <c r="F87" s="62">
        <f>SUM(F76,F79,F80,F83,F84,F85)</f>
        <v>2725.96560462342</v>
      </c>
      <c r="G87" s="62">
        <f>SUM(G76,G79,G80,G83,G84,G85)</f>
        <v>2998.56216508582</v>
      </c>
      <c r="H87" s="62">
        <f>SUM(H76,H79,H80,H83,H84,H85)</f>
        <v>3298.41838159444</v>
      </c>
    </row>
    <row r="88" ht="3" customHeight="1"/>
    <row r="89" spans="1:1">
      <c r="A89" s="12" t="s">
        <v>70</v>
      </c>
    </row>
    <row r="90" spans="1:8">
      <c r="A90" s="37" t="s">
        <v>71</v>
      </c>
      <c r="D90" s="107"/>
      <c r="E90" s="107"/>
      <c r="F90" s="107"/>
      <c r="G90" s="107"/>
      <c r="H90" s="107"/>
    </row>
    <row r="91" spans="1:8">
      <c r="A91" s="60" t="s">
        <v>72</v>
      </c>
      <c r="B91" s="61"/>
      <c r="C91" s="61"/>
      <c r="D91" s="62">
        <v>0</v>
      </c>
      <c r="E91" s="62">
        <v>0</v>
      </c>
      <c r="F91" s="62">
        <v>0</v>
      </c>
      <c r="G91" s="62">
        <v>0</v>
      </c>
      <c r="H91" s="62">
        <v>0</v>
      </c>
    </row>
    <row r="92" ht="3" customHeight="1"/>
    <row r="93" spans="1:1">
      <c r="A93" s="12" t="s">
        <v>73</v>
      </c>
    </row>
    <row r="94" spans="1:8">
      <c r="A94" s="37" t="s">
        <v>74</v>
      </c>
      <c r="D94" s="107"/>
      <c r="E94" s="107"/>
      <c r="F94" s="107"/>
      <c r="G94" s="107"/>
      <c r="H94" s="107"/>
    </row>
    <row r="95" spans="1:8">
      <c r="A95" s="37" t="s">
        <v>75</v>
      </c>
      <c r="D95" s="107"/>
      <c r="E95" s="107"/>
      <c r="F95" s="107"/>
      <c r="G95" s="107"/>
      <c r="H95" s="107"/>
    </row>
    <row r="96" spans="1:8">
      <c r="A96" s="60" t="s">
        <v>76</v>
      </c>
      <c r="B96" s="61"/>
      <c r="C96" s="61"/>
      <c r="D96" s="62">
        <f>SUM(D94:D95)</f>
        <v>0</v>
      </c>
      <c r="E96" s="62">
        <f>SUM(E94:E95)</f>
        <v>0</v>
      </c>
      <c r="F96" s="62">
        <f>SUM(F94:F95)</f>
        <v>0</v>
      </c>
      <c r="G96" s="62">
        <f>SUM(G94:G95)</f>
        <v>0</v>
      </c>
      <c r="H96" s="62">
        <f>SUM(H94:H95)</f>
        <v>0</v>
      </c>
    </row>
    <row r="97" ht="3" customHeight="1"/>
    <row r="98" spans="1:8">
      <c r="A98" t="s">
        <v>77</v>
      </c>
      <c r="D98" s="40">
        <f>SUM(D87,D91,D96)</f>
        <v>2340.38969847901</v>
      </c>
      <c r="E98" s="40">
        <f>SUM(E87,E91,E96)</f>
        <v>2478.15054965777</v>
      </c>
      <c r="F98" s="40">
        <f>SUM(F87,F91,F96)</f>
        <v>2725.96560462342</v>
      </c>
      <c r="G98" s="40">
        <f>SUM(G87,G91,G96)</f>
        <v>2998.56216508582</v>
      </c>
      <c r="H98" s="40">
        <f>SUM(H87,H91,H96)</f>
        <v>3298.41838159444</v>
      </c>
    </row>
    <row r="99" spans="1:8">
      <c r="A99" s="63" t="s">
        <v>78</v>
      </c>
      <c r="B99" s="63"/>
      <c r="C99" s="63"/>
      <c r="D99" s="64">
        <f>C38</f>
        <v>2000</v>
      </c>
      <c r="E99" s="64">
        <f>D38</f>
        <v>4340.38969847901</v>
      </c>
      <c r="F99" s="64">
        <f>E38</f>
        <v>6818.54024813678</v>
      </c>
      <c r="G99" s="64">
        <f>F38</f>
        <v>9544.5058527602</v>
      </c>
      <c r="H99" s="64">
        <f>G38</f>
        <v>12543.068017846</v>
      </c>
    </row>
    <row r="100" ht="12" spans="1:8">
      <c r="A100" s="65" t="s">
        <v>79</v>
      </c>
      <c r="B100" s="65"/>
      <c r="C100" s="65"/>
      <c r="D100" s="66">
        <f>D98+D99</f>
        <v>4340.38969847901</v>
      </c>
      <c r="E100" s="66">
        <f>E98+E99</f>
        <v>6818.54024813678</v>
      </c>
      <c r="F100" s="66">
        <f>F98+F99</f>
        <v>9544.5058527602</v>
      </c>
      <c r="G100" s="66">
        <f>G98+G99</f>
        <v>12543.068017846</v>
      </c>
      <c r="H100" s="66">
        <f>H98+H99</f>
        <v>15841.4863994405</v>
      </c>
    </row>
    <row r="102" ht="20.25" spans="1:8">
      <c r="A102" s="67" t="s">
        <v>80</v>
      </c>
      <c r="B102" s="68"/>
      <c r="C102" s="68"/>
      <c r="D102" s="68"/>
      <c r="E102" s="68"/>
      <c r="F102" s="68"/>
      <c r="G102" s="68"/>
      <c r="H102" s="68"/>
    </row>
    <row r="103" ht="12.75" customHeight="1" spans="1:8">
      <c r="A103" s="69" t="str">
        <f>A2</f>
        <v>Company Name</v>
      </c>
      <c r="B103" s="68"/>
      <c r="C103" s="68"/>
      <c r="D103" s="68"/>
      <c r="E103" s="68"/>
      <c r="F103" s="68"/>
      <c r="G103" s="68"/>
      <c r="H103" s="68"/>
    </row>
    <row r="104" ht="12.75" customHeight="1" spans="1:8">
      <c r="A104" s="5" t="s">
        <v>2</v>
      </c>
      <c r="B104" s="68"/>
      <c r="C104" s="68"/>
      <c r="D104" s="68"/>
      <c r="E104" s="68"/>
      <c r="F104" s="68"/>
      <c r="G104" s="68"/>
      <c r="H104" s="68"/>
    </row>
    <row r="105" ht="5.1" customHeight="1"/>
    <row r="106" spans="1:8">
      <c r="A106" s="7" t="s">
        <v>81</v>
      </c>
      <c r="B106" s="8" t="str">
        <f>'Vid 4 - CFS'!B5</f>
        <v>20X1</v>
      </c>
      <c r="C106" s="8" t="str">
        <f>'Vid 4 - CFS'!C5</f>
        <v>20X2</v>
      </c>
      <c r="D106" s="8" t="str">
        <f>'Vid 4 - CFS'!D5</f>
        <v>20X3</v>
      </c>
      <c r="E106" s="8" t="str">
        <f>'Vid 4 - CFS'!E5</f>
        <v>20X4</v>
      </c>
      <c r="F106" s="8" t="str">
        <f>'Vid 4 - CFS'!F5</f>
        <v>20X5</v>
      </c>
      <c r="G106" s="8" t="str">
        <f>'Vid 4 - CFS'!G5</f>
        <v>20X6</v>
      </c>
      <c r="H106" s="8" t="str">
        <f>'Vid 4 - CFS'!H5</f>
        <v>20X7</v>
      </c>
    </row>
    <row r="107" ht="5.1" customHeight="1" spans="1:3">
      <c r="A107" s="9"/>
      <c r="B107" s="10"/>
      <c r="C107" s="10"/>
    </row>
    <row r="108" spans="1:8">
      <c r="A108" s="70" t="s">
        <v>82</v>
      </c>
      <c r="B108" s="71"/>
      <c r="C108" s="71"/>
      <c r="D108" s="72"/>
      <c r="E108" s="72"/>
      <c r="F108" s="72"/>
      <c r="G108" s="72"/>
      <c r="H108" s="72"/>
    </row>
    <row r="109" spans="1:8">
      <c r="A109" s="45" t="s">
        <v>83</v>
      </c>
      <c r="B109" s="71"/>
      <c r="C109" s="71"/>
      <c r="D109" s="72"/>
      <c r="E109" s="72"/>
      <c r="F109" s="72"/>
      <c r="G109" s="72"/>
      <c r="H109" s="72"/>
    </row>
    <row r="110" spans="1:8">
      <c r="A110" s="45" t="s">
        <v>84</v>
      </c>
      <c r="B110" s="71"/>
      <c r="C110" s="71"/>
      <c r="D110" s="72"/>
      <c r="E110" s="72"/>
      <c r="F110" s="72"/>
      <c r="G110" s="72"/>
      <c r="H110" s="72"/>
    </row>
    <row r="111" spans="1:8">
      <c r="A111" s="45" t="s">
        <v>85</v>
      </c>
      <c r="B111" s="71"/>
      <c r="C111" s="71"/>
      <c r="D111" s="73"/>
      <c r="E111" s="73"/>
      <c r="F111" s="73"/>
      <c r="G111" s="73"/>
      <c r="H111" s="73"/>
    </row>
    <row r="112" spans="1:8">
      <c r="A112" s="74" t="s">
        <v>86</v>
      </c>
      <c r="B112" s="75"/>
      <c r="C112" s="75"/>
      <c r="D112" s="59"/>
      <c r="E112" s="59"/>
      <c r="F112" s="59"/>
      <c r="G112" s="59"/>
      <c r="H112" s="59"/>
    </row>
    <row r="113" customHeight="1" spans="1:8">
      <c r="A113" s="76" t="s">
        <v>38</v>
      </c>
      <c r="B113" s="77"/>
      <c r="C113" s="77"/>
      <c r="D113" s="77"/>
      <c r="E113" s="77"/>
      <c r="F113" s="77"/>
      <c r="G113" s="77"/>
      <c r="H113" s="77"/>
    </row>
    <row r="114" ht="5.1" customHeight="1" spans="1:8">
      <c r="A114" s="58"/>
      <c r="B114" s="59"/>
      <c r="C114" s="59"/>
      <c r="D114" s="59"/>
      <c r="E114" s="59"/>
      <c r="F114" s="59"/>
      <c r="G114" s="59"/>
      <c r="H114" s="59"/>
    </row>
    <row r="115" spans="1:8">
      <c r="A115" s="12" t="s">
        <v>87</v>
      </c>
      <c r="B115" s="15"/>
      <c r="C115" s="15"/>
      <c r="D115" s="15"/>
      <c r="E115" s="15"/>
      <c r="F115" s="15"/>
      <c r="G115" s="15"/>
      <c r="H115" s="15"/>
    </row>
    <row r="116" ht="5.1" customHeight="1" spans="1:8">
      <c r="A116" s="12"/>
      <c r="B116" s="15"/>
      <c r="C116" s="15"/>
      <c r="D116" s="15"/>
      <c r="E116" s="15"/>
      <c r="F116" s="15"/>
      <c r="G116" s="15"/>
      <c r="H116" s="15"/>
    </row>
    <row r="117" spans="1:8">
      <c r="A117" s="45" t="s">
        <v>42</v>
      </c>
      <c r="B117" s="72"/>
      <c r="C117" s="72"/>
      <c r="D117" s="72"/>
      <c r="E117" s="72"/>
      <c r="F117" s="72"/>
      <c r="G117" s="72"/>
      <c r="H117" s="72"/>
    </row>
    <row r="118" spans="1:8">
      <c r="A118" s="45" t="s">
        <v>88</v>
      </c>
      <c r="B118" s="72"/>
      <c r="C118" s="72"/>
      <c r="D118" s="72"/>
      <c r="E118" s="72"/>
      <c r="F118" s="72"/>
      <c r="G118" s="72"/>
      <c r="H118" s="72"/>
    </row>
    <row r="119" ht="5.1" customHeight="1" spans="2:8">
      <c r="B119" s="15"/>
      <c r="C119" s="15"/>
      <c r="D119" s="15"/>
      <c r="E119" s="15"/>
      <c r="F119" s="15"/>
      <c r="G119" s="15"/>
      <c r="H119" s="15"/>
    </row>
    <row r="120" spans="1:8">
      <c r="A120" s="12" t="s">
        <v>14</v>
      </c>
      <c r="B120" s="78"/>
      <c r="C120" s="78"/>
      <c r="D120" s="78"/>
      <c r="E120" s="78"/>
      <c r="F120" s="78"/>
      <c r="G120" s="78"/>
      <c r="H120" s="78"/>
    </row>
    <row r="121" ht="5.1" customHeight="1" spans="2:8">
      <c r="B121" s="15"/>
      <c r="C121" s="15"/>
      <c r="D121" s="15"/>
      <c r="E121" s="15"/>
      <c r="F121" s="15"/>
      <c r="G121" s="15"/>
      <c r="H121" s="15"/>
    </row>
    <row r="122" spans="1:8">
      <c r="A122" s="45" t="s">
        <v>89</v>
      </c>
      <c r="B122" s="15"/>
      <c r="C122" s="15"/>
      <c r="D122" s="79"/>
      <c r="E122" s="79"/>
      <c r="F122" s="79"/>
      <c r="G122" s="79"/>
      <c r="H122" s="79"/>
    </row>
    <row r="123" spans="1:8">
      <c r="A123" s="45" t="s">
        <v>90</v>
      </c>
      <c r="B123" s="15"/>
      <c r="C123" s="15"/>
      <c r="D123" s="79"/>
      <c r="E123" s="79"/>
      <c r="F123" s="79"/>
      <c r="G123" s="79"/>
      <c r="H123" s="79"/>
    </row>
    <row r="124" ht="5.1" customHeight="1" spans="1:8">
      <c r="A124" s="45"/>
      <c r="B124" s="15"/>
      <c r="C124" s="15"/>
      <c r="D124" s="15"/>
      <c r="E124" s="15"/>
      <c r="F124" s="15"/>
      <c r="G124" s="15"/>
      <c r="H124" s="15"/>
    </row>
    <row r="125" spans="1:8">
      <c r="A125" s="45" t="s">
        <v>91</v>
      </c>
      <c r="B125" s="15"/>
      <c r="C125" s="15"/>
      <c r="D125" s="72"/>
      <c r="E125" s="72"/>
      <c r="F125" s="72"/>
      <c r="G125" s="72"/>
      <c r="H125" s="72"/>
    </row>
    <row r="126" spans="1:8">
      <c r="A126" s="45" t="s">
        <v>92</v>
      </c>
      <c r="B126" s="15"/>
      <c r="C126" s="15"/>
      <c r="D126" s="72"/>
      <c r="E126" s="72"/>
      <c r="F126" s="72"/>
      <c r="G126" s="72"/>
      <c r="H126" s="72"/>
    </row>
    <row r="127" ht="5.1" customHeight="1" spans="2:8">
      <c r="B127" s="15"/>
      <c r="C127" s="15"/>
      <c r="D127" s="15"/>
      <c r="E127" s="15"/>
      <c r="F127" s="15"/>
      <c r="G127" s="15"/>
      <c r="H127" s="15"/>
    </row>
    <row r="128" ht="12" spans="1:8">
      <c r="A128" s="76" t="s">
        <v>93</v>
      </c>
      <c r="B128" s="77"/>
      <c r="C128" s="77"/>
      <c r="D128" s="77"/>
      <c r="E128" s="77"/>
      <c r="F128" s="77"/>
      <c r="G128" s="77"/>
      <c r="H128" s="77"/>
    </row>
    <row r="129" spans="2:8">
      <c r="B129" s="15"/>
      <c r="C129" s="15"/>
      <c r="D129" s="15"/>
      <c r="E129" s="15"/>
      <c r="F129" s="15"/>
      <c r="G129" s="15"/>
      <c r="H129" s="15"/>
    </row>
    <row r="130" spans="1:8">
      <c r="A130" s="7" t="s">
        <v>94</v>
      </c>
      <c r="B130" s="8" t="str">
        <f t="shared" ref="B130:H130" si="28">B106</f>
        <v>20X1</v>
      </c>
      <c r="C130" s="8" t="str">
        <f t="shared" si="28"/>
        <v>20X2</v>
      </c>
      <c r="D130" s="8" t="str">
        <f t="shared" si="28"/>
        <v>20X3</v>
      </c>
      <c r="E130" s="8" t="str">
        <f t="shared" si="28"/>
        <v>20X4</v>
      </c>
      <c r="F130" s="8" t="str">
        <f t="shared" si="28"/>
        <v>20X5</v>
      </c>
      <c r="G130" s="8" t="str">
        <f t="shared" si="28"/>
        <v>20X6</v>
      </c>
      <c r="H130" s="8" t="str">
        <f t="shared" si="28"/>
        <v>20X7</v>
      </c>
    </row>
    <row r="131" ht="5.1" customHeight="1" spans="1:8">
      <c r="A131" s="5"/>
      <c r="B131" s="10"/>
      <c r="C131" s="10"/>
      <c r="D131" s="10"/>
      <c r="E131" s="10"/>
      <c r="F131" s="10"/>
      <c r="G131" s="10"/>
      <c r="H131" s="10"/>
    </row>
    <row r="132" spans="1:8">
      <c r="A132" s="80" t="s">
        <v>95</v>
      </c>
      <c r="B132" s="72"/>
      <c r="C132" s="72"/>
      <c r="D132" s="15"/>
      <c r="E132" s="15"/>
      <c r="F132" s="15"/>
      <c r="G132" s="15"/>
      <c r="H132" s="15"/>
    </row>
    <row r="133" spans="1:8">
      <c r="A133" t="s">
        <v>96</v>
      </c>
      <c r="B133" s="21"/>
      <c r="C133" s="21"/>
      <c r="D133" s="73"/>
      <c r="E133" s="73"/>
      <c r="F133" s="73"/>
      <c r="G133" s="73"/>
      <c r="H133" s="73"/>
    </row>
    <row r="134" ht="5.1" customHeight="1" spans="2:8">
      <c r="B134" s="21"/>
      <c r="C134" s="21"/>
      <c r="D134" s="73"/>
      <c r="E134" s="73"/>
      <c r="F134" s="73"/>
      <c r="G134" s="73"/>
      <c r="H134" s="73"/>
    </row>
    <row r="135" spans="1:8">
      <c r="A135" t="s">
        <v>97</v>
      </c>
      <c r="B135" s="81" t="s">
        <v>98</v>
      </c>
      <c r="C135" s="82"/>
      <c r="D135" s="15"/>
      <c r="E135" s="15"/>
      <c r="F135" s="15"/>
      <c r="G135" s="15"/>
      <c r="H135" s="15"/>
    </row>
    <row r="136" s="2" customFormat="1" spans="1:8">
      <c r="A136" s="16" t="s">
        <v>99</v>
      </c>
      <c r="B136" s="83"/>
      <c r="C136" s="83"/>
      <c r="D136" s="83"/>
      <c r="E136" s="83"/>
      <c r="F136" s="83"/>
      <c r="G136" s="83"/>
      <c r="H136" s="83"/>
    </row>
    <row r="137" ht="5.1" customHeight="1" spans="2:8">
      <c r="B137" s="15"/>
      <c r="C137" s="15"/>
      <c r="D137" s="15"/>
      <c r="E137" s="15"/>
      <c r="F137" s="15"/>
      <c r="G137" s="15"/>
      <c r="H137" s="15"/>
    </row>
    <row r="138" ht="12" spans="1:8">
      <c r="A138" s="65" t="s">
        <v>100</v>
      </c>
      <c r="B138" s="77"/>
      <c r="C138" s="77"/>
      <c r="D138" s="77"/>
      <c r="E138" s="77"/>
      <c r="F138" s="77"/>
      <c r="G138" s="77"/>
      <c r="H138" s="77"/>
    </row>
  </sheetData>
  <printOptions horizontalCentered="1"/>
  <pageMargins left="0.7" right="0.7" top="0.75" bottom="0.75" header="0.3" footer="0.3"/>
  <pageSetup paperSize="5" scale="78" orientation="portrait"/>
  <headerFooter/>
  <rowBreaks count="1" manualBreakCount="1">
    <brk id="72" max="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  <pageSetUpPr fitToPage="1"/>
  </sheetPr>
  <dimension ref="A1:J138"/>
  <sheetViews>
    <sheetView topLeftCell="A82" workbookViewId="0">
      <selection activeCell="D94" sqref="D94:H95"/>
    </sheetView>
  </sheetViews>
  <sheetFormatPr defaultColWidth="9" defaultRowHeight="11.25"/>
  <cols>
    <col min="1" max="1" width="55.3333333333333" customWidth="1"/>
    <col min="2" max="8" width="10.8333333333333" customWidth="1"/>
  </cols>
  <sheetData>
    <row r="1" ht="18" spans="1:1">
      <c r="A1" s="67" t="s">
        <v>51</v>
      </c>
    </row>
    <row r="2" ht="12.75" spans="1:1">
      <c r="A2" s="84" t="s">
        <v>1</v>
      </c>
    </row>
    <row r="3" spans="1:1">
      <c r="A3" s="5" t="s">
        <v>2</v>
      </c>
    </row>
    <row r="4" ht="9.95" customHeight="1" spans="1:8">
      <c r="A4" s="5"/>
      <c r="B4" s="6" t="s">
        <v>52</v>
      </c>
      <c r="C4" s="6" t="s">
        <v>52</v>
      </c>
      <c r="D4" s="6" t="s">
        <v>53</v>
      </c>
      <c r="E4" s="6" t="s">
        <v>53</v>
      </c>
      <c r="F4" s="6" t="s">
        <v>53</v>
      </c>
      <c r="G4" s="6" t="s">
        <v>53</v>
      </c>
      <c r="H4" s="6" t="s">
        <v>53</v>
      </c>
    </row>
    <row r="5" spans="1:8">
      <c r="A5" s="7" t="s">
        <v>3</v>
      </c>
      <c r="B5" s="8" t="str">
        <f>'Income Statement'!B5</f>
        <v>20X1</v>
      </c>
      <c r="C5" s="8" t="s">
        <v>5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58</v>
      </c>
    </row>
    <row r="6" ht="3" customHeight="1" spans="1:4">
      <c r="A6" s="9"/>
      <c r="B6" s="10"/>
      <c r="C6" s="85"/>
      <c r="D6" s="56"/>
    </row>
    <row r="7" spans="1:8">
      <c r="A7" s="12" t="s">
        <v>6</v>
      </c>
      <c r="B7" s="13">
        <f>'Income Statement'!B7</f>
        <v>74452</v>
      </c>
      <c r="C7" s="86">
        <f>'Income Statement'!C7</f>
        <v>83492</v>
      </c>
      <c r="D7" s="59">
        <f>C7*(1+D8)</f>
        <v>91841.2</v>
      </c>
      <c r="E7" s="15">
        <f t="shared" ref="E7:H7" si="0">D7*(1+E8)</f>
        <v>101025.32</v>
      </c>
      <c r="F7" s="15">
        <f t="shared" si="0"/>
        <v>111127.852</v>
      </c>
      <c r="G7" s="15">
        <f t="shared" si="0"/>
        <v>122240.6372</v>
      </c>
      <c r="H7" s="15">
        <f t="shared" si="0"/>
        <v>134464.70092</v>
      </c>
    </row>
    <row r="8" spans="1:8">
      <c r="A8" s="16" t="s">
        <v>7</v>
      </c>
      <c r="B8" s="17" t="s">
        <v>8</v>
      </c>
      <c r="C8" s="87">
        <f>C7/B7-1</f>
        <v>0.121420512544995</v>
      </c>
      <c r="D8" s="88">
        <v>0.1</v>
      </c>
      <c r="E8" s="89">
        <v>0.1</v>
      </c>
      <c r="F8" s="89">
        <v>0.1</v>
      </c>
      <c r="G8" s="89">
        <v>0.1</v>
      </c>
      <c r="H8" s="89">
        <v>0.1</v>
      </c>
    </row>
    <row r="9" ht="3" customHeight="1" spans="2:4">
      <c r="B9" s="21"/>
      <c r="C9" s="90"/>
      <c r="D9" s="56"/>
    </row>
    <row r="10" spans="1:8">
      <c r="A10" s="12" t="s">
        <v>9</v>
      </c>
      <c r="B10" s="13">
        <f>'Income Statement'!B10</f>
        <v>64440</v>
      </c>
      <c r="C10" s="86">
        <f>'Income Statement'!C10</f>
        <v>72524</v>
      </c>
      <c r="D10" s="59">
        <f>D7*D11</f>
        <v>79633.5858056197</v>
      </c>
      <c r="E10" s="15">
        <f t="shared" ref="E10:H10" si="1">E7*E11</f>
        <v>87596.9443861817</v>
      </c>
      <c r="F10" s="15">
        <f t="shared" si="1"/>
        <v>96356.6388247999</v>
      </c>
      <c r="G10" s="15">
        <f t="shared" si="1"/>
        <v>105992.30270728</v>
      </c>
      <c r="H10" s="15">
        <f t="shared" si="1"/>
        <v>116591.532978008</v>
      </c>
    </row>
    <row r="11" spans="1:8">
      <c r="A11" s="16" t="s">
        <v>10</v>
      </c>
      <c r="B11" s="23">
        <f>B10/B7</f>
        <v>0.865524096061892</v>
      </c>
      <c r="C11" s="87">
        <f>C10/C7</f>
        <v>0.868634120634312</v>
      </c>
      <c r="D11" s="91">
        <f>AVERAGE($B$11:$C$11)</f>
        <v>0.867079108348102</v>
      </c>
      <c r="E11" s="24">
        <f t="shared" ref="E11:H11" si="2">AVERAGE($B$11:$C$11)</f>
        <v>0.867079108348102</v>
      </c>
      <c r="F11" s="24">
        <f t="shared" si="2"/>
        <v>0.867079108348102</v>
      </c>
      <c r="G11" s="24">
        <f t="shared" si="2"/>
        <v>0.867079108348102</v>
      </c>
      <c r="H11" s="24">
        <f t="shared" si="2"/>
        <v>0.867079108348102</v>
      </c>
    </row>
    <row r="12" ht="3" customHeight="1" spans="2:4">
      <c r="B12" s="21"/>
      <c r="C12" s="90"/>
      <c r="D12" s="56"/>
    </row>
    <row r="13" spans="1:8">
      <c r="A13" s="12" t="s">
        <v>11</v>
      </c>
      <c r="B13" s="13">
        <f>B7-B10</f>
        <v>10012</v>
      </c>
      <c r="C13" s="86">
        <f>C7-C10</f>
        <v>10968</v>
      </c>
      <c r="D13" s="86">
        <f>D7-D10</f>
        <v>12207.6141943803</v>
      </c>
      <c r="E13" s="13">
        <f t="shared" ref="E13:H13" si="3">E7-E10</f>
        <v>13428.3756138183</v>
      </c>
      <c r="F13" s="13">
        <f t="shared" si="3"/>
        <v>14771.2131752001</v>
      </c>
      <c r="G13" s="13">
        <f t="shared" si="3"/>
        <v>16248.3344927202</v>
      </c>
      <c r="H13" s="13">
        <f t="shared" si="3"/>
        <v>17873.1679419922</v>
      </c>
    </row>
    <row r="14" spans="1:8">
      <c r="A14" s="16" t="s">
        <v>10</v>
      </c>
      <c r="B14" s="23">
        <f>B13/B7</f>
        <v>0.134475903938108</v>
      </c>
      <c r="C14" s="87">
        <f>C13/C7</f>
        <v>0.131365879365688</v>
      </c>
      <c r="D14" s="87">
        <f t="shared" ref="D14:H14" si="4">D13/D7</f>
        <v>0.132920891651898</v>
      </c>
      <c r="E14" s="23">
        <f t="shared" si="4"/>
        <v>0.132920891651898</v>
      </c>
      <c r="F14" s="23">
        <f t="shared" si="4"/>
        <v>0.132920891651898</v>
      </c>
      <c r="G14" s="23">
        <f t="shared" si="4"/>
        <v>0.132920891651898</v>
      </c>
      <c r="H14" s="23">
        <f t="shared" si="4"/>
        <v>0.132920891651898</v>
      </c>
    </row>
    <row r="15" ht="3" customHeight="1" spans="2:4">
      <c r="B15" s="21"/>
      <c r="C15" s="90"/>
      <c r="D15" s="56"/>
    </row>
    <row r="16" spans="1:8">
      <c r="A16" s="12" t="s">
        <v>12</v>
      </c>
      <c r="B16" s="13">
        <f>'Income Statement'!B16</f>
        <v>6389</v>
      </c>
      <c r="C16" s="86">
        <f>'Income Statement'!C16</f>
        <v>6545</v>
      </c>
      <c r="D16" s="86">
        <f>D7*D17</f>
        <v>7540.36561005749</v>
      </c>
      <c r="E16" s="13">
        <f t="shared" ref="E16:H16" si="5">E7*E17</f>
        <v>8294.40217106324</v>
      </c>
      <c r="F16" s="13">
        <f t="shared" si="5"/>
        <v>9123.84238816956</v>
      </c>
      <c r="G16" s="13">
        <f t="shared" si="5"/>
        <v>10036.2266269865</v>
      </c>
      <c r="H16" s="13">
        <f t="shared" si="5"/>
        <v>11039.8492896852</v>
      </c>
    </row>
    <row r="17" spans="1:8">
      <c r="A17" s="16" t="s">
        <v>10</v>
      </c>
      <c r="B17" s="23">
        <f>B16/B7</f>
        <v>0.085813678611723</v>
      </c>
      <c r="C17" s="87">
        <f>C16/C7</f>
        <v>0.0783907440233795</v>
      </c>
      <c r="D17" s="91">
        <f>AVERAGE($B$17:$C$17)</f>
        <v>0.0821022113175512</v>
      </c>
      <c r="E17" s="24">
        <f t="shared" ref="E17:H17" si="6">AVERAGE($B$17:$C$17)</f>
        <v>0.0821022113175512</v>
      </c>
      <c r="F17" s="24">
        <f t="shared" si="6"/>
        <v>0.0821022113175512</v>
      </c>
      <c r="G17" s="24">
        <f t="shared" si="6"/>
        <v>0.0821022113175512</v>
      </c>
      <c r="H17" s="24">
        <f t="shared" si="6"/>
        <v>0.0821022113175512</v>
      </c>
    </row>
    <row r="18" ht="3" customHeight="1" spans="2:4">
      <c r="B18" s="21"/>
      <c r="C18" s="90"/>
      <c r="D18" s="56"/>
    </row>
    <row r="19" spans="1:8">
      <c r="A19" s="12" t="s">
        <v>13</v>
      </c>
      <c r="B19" s="13">
        <f>B13-B16</f>
        <v>3623</v>
      </c>
      <c r="C19" s="86">
        <f>C13-C16</f>
        <v>4423</v>
      </c>
      <c r="D19" s="86">
        <f t="shared" ref="D19:H19" si="7">D13-D16</f>
        <v>4667.24858432279</v>
      </c>
      <c r="E19" s="13">
        <f t="shared" si="7"/>
        <v>5133.97344275507</v>
      </c>
      <c r="F19" s="13">
        <f t="shared" si="7"/>
        <v>5647.37078703058</v>
      </c>
      <c r="G19" s="13">
        <f t="shared" si="7"/>
        <v>6212.10786573363</v>
      </c>
      <c r="H19" s="13">
        <f t="shared" si="7"/>
        <v>6833.318652307</v>
      </c>
    </row>
    <row r="20" ht="3" customHeight="1" spans="2:4">
      <c r="B20" s="21"/>
      <c r="C20" s="90"/>
      <c r="D20" s="56"/>
    </row>
    <row r="21" spans="1:8">
      <c r="A21" s="12" t="s">
        <v>14</v>
      </c>
      <c r="B21" s="13">
        <f>'Income Statement'!B21</f>
        <v>518</v>
      </c>
      <c r="C21" s="86">
        <f>'Income Statement'!C21</f>
        <v>474.181702668361</v>
      </c>
      <c r="D21" s="59">
        <f ca="1">D128</f>
        <v>414.381702668361</v>
      </c>
      <c r="E21" s="59">
        <f ca="1">E128</f>
        <v>340</v>
      </c>
      <c r="F21" s="59">
        <f ca="1">F128</f>
        <v>300</v>
      </c>
      <c r="G21" s="59">
        <f ca="1">G128</f>
        <v>260</v>
      </c>
      <c r="H21" s="59">
        <f ca="1">H128</f>
        <v>220</v>
      </c>
    </row>
    <row r="22" ht="3" customHeight="1" spans="2:4">
      <c r="B22" s="21"/>
      <c r="C22" s="90"/>
      <c r="D22" s="56"/>
    </row>
    <row r="23" spans="1:8">
      <c r="A23" s="12" t="s">
        <v>15</v>
      </c>
      <c r="B23" s="13">
        <f>B19-B21</f>
        <v>3105</v>
      </c>
      <c r="C23" s="86">
        <f>C19-C21</f>
        <v>3948.81829733164</v>
      </c>
      <c r="D23" s="86">
        <f ca="1" t="shared" ref="D23:H23" si="8">D19-D21</f>
        <v>4252.86688165443</v>
      </c>
      <c r="E23" s="13">
        <f ca="1" t="shared" si="8"/>
        <v>4793.97344275507</v>
      </c>
      <c r="F23" s="13">
        <f ca="1" t="shared" si="8"/>
        <v>5347.37078703058</v>
      </c>
      <c r="G23" s="13">
        <f ca="1" t="shared" si="8"/>
        <v>5952.10786573363</v>
      </c>
      <c r="H23" s="13">
        <f ca="1" t="shared" si="8"/>
        <v>6613.318652307</v>
      </c>
    </row>
    <row r="24" ht="3" customHeight="1" spans="2:4">
      <c r="B24" s="21"/>
      <c r="C24" s="90"/>
      <c r="D24" s="56"/>
    </row>
    <row r="25" spans="1:8">
      <c r="A25" t="s">
        <v>16</v>
      </c>
      <c r="B25" s="13">
        <f>'Income Statement'!B25</f>
        <v>1086.75</v>
      </c>
      <c r="C25" s="86">
        <f>'Income Statement'!C25</f>
        <v>1382.08640406607</v>
      </c>
      <c r="D25" s="86">
        <f ca="1">D23*D26</f>
        <v>1488.50340857905</v>
      </c>
      <c r="E25" s="13">
        <f ca="1" t="shared" ref="E25:H25" si="9">E23*E26</f>
        <v>1677.89070496427</v>
      </c>
      <c r="F25" s="13">
        <f ca="1" t="shared" si="9"/>
        <v>1871.5797754607</v>
      </c>
      <c r="G25" s="13">
        <f ca="1" t="shared" si="9"/>
        <v>2083.23775300677</v>
      </c>
      <c r="H25" s="13">
        <f ca="1" t="shared" si="9"/>
        <v>2314.66152830745</v>
      </c>
    </row>
    <row r="26" spans="1:8">
      <c r="A26" t="s">
        <v>17</v>
      </c>
      <c r="B26" s="17" t="s">
        <v>18</v>
      </c>
      <c r="C26" s="92" t="s">
        <v>18</v>
      </c>
      <c r="D26" s="88">
        <v>0.35</v>
      </c>
      <c r="E26" s="89">
        <v>0.35</v>
      </c>
      <c r="F26" s="89">
        <v>0.35</v>
      </c>
      <c r="G26" s="89">
        <v>0.35</v>
      </c>
      <c r="H26" s="89">
        <v>0.35</v>
      </c>
    </row>
    <row r="27" ht="3" customHeight="1" spans="2:4">
      <c r="B27" s="21"/>
      <c r="C27" s="90"/>
      <c r="D27" s="56"/>
    </row>
    <row r="28" spans="1:8">
      <c r="A28" s="12" t="s">
        <v>19</v>
      </c>
      <c r="B28" s="13">
        <f>B23-B25</f>
        <v>2018.25</v>
      </c>
      <c r="C28" s="86">
        <f>C23-C25</f>
        <v>2566.73189326557</v>
      </c>
      <c r="D28" s="86">
        <f ca="1">D23-D25</f>
        <v>2764.36347307538</v>
      </c>
      <c r="E28" s="13">
        <f ca="1" t="shared" ref="E28:H28" si="10">E23-E25</f>
        <v>3116.0827377908</v>
      </c>
      <c r="F28" s="13">
        <f ca="1" t="shared" si="10"/>
        <v>3475.79101156988</v>
      </c>
      <c r="G28" s="13">
        <f ca="1" t="shared" si="10"/>
        <v>3868.87011272686</v>
      </c>
      <c r="H28" s="13">
        <f ca="1" t="shared" si="10"/>
        <v>4298.65712399955</v>
      </c>
    </row>
    <row r="29" ht="3" customHeight="1" spans="2:4">
      <c r="B29" s="21"/>
      <c r="C29" s="90"/>
      <c r="D29" s="56"/>
    </row>
    <row r="30" customHeight="1" spans="1:8">
      <c r="A30" s="26" t="s">
        <v>13</v>
      </c>
      <c r="B30" s="27">
        <f>B19</f>
        <v>3623</v>
      </c>
      <c r="C30" s="93">
        <f t="shared" ref="C30:H30" si="11">C19</f>
        <v>4423</v>
      </c>
      <c r="D30" s="94">
        <f t="shared" si="11"/>
        <v>4667.24858432279</v>
      </c>
      <c r="E30" s="29">
        <f t="shared" si="11"/>
        <v>5133.97344275507</v>
      </c>
      <c r="F30" s="29">
        <f t="shared" si="11"/>
        <v>5647.37078703058</v>
      </c>
      <c r="G30" s="29">
        <f t="shared" si="11"/>
        <v>6212.10786573363</v>
      </c>
      <c r="H30" s="29">
        <f t="shared" si="11"/>
        <v>6833.318652307</v>
      </c>
    </row>
    <row r="31" spans="1:8">
      <c r="A31" s="26" t="s">
        <v>20</v>
      </c>
      <c r="B31" s="27">
        <f>'Income Statement'!B31</f>
        <v>2648</v>
      </c>
      <c r="C31" s="93">
        <f>'Income Statement'!C31</f>
        <v>2981</v>
      </c>
      <c r="D31" s="104"/>
      <c r="E31" s="105"/>
      <c r="F31" s="105"/>
      <c r="G31" s="105"/>
      <c r="H31" s="105"/>
    </row>
    <row r="32" spans="1:8">
      <c r="A32" s="26" t="s">
        <v>21</v>
      </c>
      <c r="B32" s="27">
        <f>'Income Statement'!B32</f>
        <v>0</v>
      </c>
      <c r="C32" s="93">
        <f>'Income Statement'!C32</f>
        <v>0</v>
      </c>
      <c r="D32" s="94">
        <f>C32</f>
        <v>0</v>
      </c>
      <c r="E32" s="29">
        <f t="shared" ref="E32:H32" si="12">D32</f>
        <v>0</v>
      </c>
      <c r="F32" s="29">
        <f t="shared" si="12"/>
        <v>0</v>
      </c>
      <c r="G32" s="29">
        <f t="shared" si="12"/>
        <v>0</v>
      </c>
      <c r="H32" s="29">
        <f t="shared" si="12"/>
        <v>0</v>
      </c>
    </row>
    <row r="33" spans="1:10">
      <c r="A33" s="30" t="s">
        <v>22</v>
      </c>
      <c r="B33" s="31">
        <f>SUM(B30:B32)</f>
        <v>6271</v>
      </c>
      <c r="C33" s="31">
        <f t="shared" ref="C33:H33" si="13">SUM(C30:C32)</f>
        <v>7404</v>
      </c>
      <c r="D33" s="31">
        <f t="shared" si="13"/>
        <v>4667.24858432279</v>
      </c>
      <c r="E33" s="31">
        <f t="shared" si="13"/>
        <v>5133.97344275507</v>
      </c>
      <c r="F33" s="31">
        <f t="shared" si="13"/>
        <v>5647.37078703058</v>
      </c>
      <c r="G33" s="31">
        <f t="shared" si="13"/>
        <v>6212.10786573363</v>
      </c>
      <c r="H33" s="31">
        <f t="shared" si="13"/>
        <v>6833.318652307</v>
      </c>
      <c r="J33" s="47"/>
    </row>
    <row r="34" ht="3" customHeight="1" spans="3:4">
      <c r="C34" s="56"/>
      <c r="D34" s="56"/>
    </row>
    <row r="35" spans="1:8">
      <c r="A35" s="7" t="s">
        <v>24</v>
      </c>
      <c r="B35" s="8" t="str">
        <f t="shared" ref="B35:H35" si="14">B5</f>
        <v>20X1</v>
      </c>
      <c r="C35" s="8" t="str">
        <f t="shared" si="14"/>
        <v>20X2</v>
      </c>
      <c r="D35" s="95" t="str">
        <f t="shared" si="14"/>
        <v>20X3</v>
      </c>
      <c r="E35" s="8" t="str">
        <f t="shared" si="14"/>
        <v>20X4</v>
      </c>
      <c r="F35" s="8" t="str">
        <f t="shared" si="14"/>
        <v>20X5</v>
      </c>
      <c r="G35" s="8" t="str">
        <f t="shared" si="14"/>
        <v>20X6</v>
      </c>
      <c r="H35" s="8" t="str">
        <f t="shared" si="14"/>
        <v>20X7</v>
      </c>
    </row>
    <row r="36" ht="3" customHeight="1" spans="3:4">
      <c r="C36" s="56"/>
      <c r="D36" s="56"/>
    </row>
    <row r="37" spans="1:4">
      <c r="A37" s="34" t="s">
        <v>26</v>
      </c>
      <c r="B37" s="35"/>
      <c r="C37" s="96"/>
      <c r="D37" s="56"/>
    </row>
    <row r="38" spans="1:10">
      <c r="A38" s="37" t="s">
        <v>27</v>
      </c>
      <c r="B38" s="38">
        <f>'Balance Sheet'!B10</f>
        <v>1773</v>
      </c>
      <c r="C38" s="97">
        <f>'Balance Sheet'!C10</f>
        <v>2000</v>
      </c>
      <c r="D38" s="98">
        <f ca="1">D100</f>
        <v>2195.77348501015</v>
      </c>
      <c r="E38" s="40">
        <f ca="1">E100</f>
        <v>3952.92403466787</v>
      </c>
      <c r="F38" s="40">
        <f ca="1">F100</f>
        <v>5983.88963929135</v>
      </c>
      <c r="G38" s="40">
        <f ca="1">G100</f>
        <v>8313.45180437718</v>
      </c>
      <c r="H38" s="40">
        <f ca="1">H100</f>
        <v>10968.8701859716</v>
      </c>
      <c r="J38" s="40"/>
    </row>
    <row r="39" spans="1:10">
      <c r="A39" s="37" t="s">
        <v>28</v>
      </c>
      <c r="B39" s="38">
        <f>'Balance Sheet'!B11</f>
        <v>7750</v>
      </c>
      <c r="C39" s="97">
        <f>'Balance Sheet'!C11</f>
        <v>8852</v>
      </c>
      <c r="D39" s="97">
        <f>D7/365*D69</f>
        <v>9648.65493472304</v>
      </c>
      <c r="E39" s="38">
        <f>E7/365*E69</f>
        <v>10613.5204281953</v>
      </c>
      <c r="F39" s="38">
        <f>F7/365*F69</f>
        <v>11674.8724710149</v>
      </c>
      <c r="G39" s="38">
        <f>G7/365*G69</f>
        <v>12842.3597181164</v>
      </c>
      <c r="H39" s="38">
        <f>H7/365*H69</f>
        <v>14126.595689928</v>
      </c>
      <c r="J39" s="40"/>
    </row>
    <row r="40" spans="1:10">
      <c r="A40" s="37" t="s">
        <v>29</v>
      </c>
      <c r="B40" s="38">
        <f>'Balance Sheet'!B12</f>
        <v>4800</v>
      </c>
      <c r="C40" s="97">
        <f>'Balance Sheet'!C12</f>
        <v>5700</v>
      </c>
      <c r="D40" s="97">
        <f>D10/365*D70</f>
        <v>6095.25690013786</v>
      </c>
      <c r="E40" s="38">
        <f>E10/365*E70</f>
        <v>6704.78259015164</v>
      </c>
      <c r="F40" s="38">
        <f>F10/365*F70</f>
        <v>7375.26084916681</v>
      </c>
      <c r="G40" s="38">
        <f>G10/365*G70</f>
        <v>8112.78693408349</v>
      </c>
      <c r="H40" s="38">
        <f>H10/365*H70</f>
        <v>8924.06562749184</v>
      </c>
      <c r="J40" s="40"/>
    </row>
    <row r="41" spans="1:10">
      <c r="A41" s="41" t="s">
        <v>30</v>
      </c>
      <c r="B41" s="38">
        <f>'Balance Sheet'!B13</f>
        <v>456</v>
      </c>
      <c r="C41" s="97">
        <f>'Balance Sheet'!C13</f>
        <v>1849</v>
      </c>
      <c r="D41" s="98">
        <f>C41</f>
        <v>1849</v>
      </c>
      <c r="E41" s="40">
        <f t="shared" ref="E41:H41" si="15">D41</f>
        <v>1849</v>
      </c>
      <c r="F41" s="40">
        <f t="shared" si="15"/>
        <v>1849</v>
      </c>
      <c r="G41" s="40">
        <f t="shared" si="15"/>
        <v>1849</v>
      </c>
      <c r="H41" s="40">
        <f t="shared" si="15"/>
        <v>1849</v>
      </c>
      <c r="J41" s="40"/>
    </row>
    <row r="42" spans="1:10">
      <c r="A42" s="42" t="s">
        <v>31</v>
      </c>
      <c r="B42" s="43">
        <f>SUM(B38:B41)</f>
        <v>14779</v>
      </c>
      <c r="C42" s="43">
        <f>SUM(C38:C41)</f>
        <v>18401</v>
      </c>
      <c r="D42" s="43">
        <f ca="1">SUM(D38:D41)</f>
        <v>19788.6853198711</v>
      </c>
      <c r="E42" s="43">
        <f ca="1" t="shared" ref="E42:H42" si="16">SUM(E38:E41)</f>
        <v>23120.2270530148</v>
      </c>
      <c r="F42" s="43">
        <f ca="1" t="shared" si="16"/>
        <v>26883.0229594731</v>
      </c>
      <c r="G42" s="43">
        <f ca="1" t="shared" si="16"/>
        <v>31117.5984565771</v>
      </c>
      <c r="H42" s="43">
        <f ca="1" t="shared" si="16"/>
        <v>35868.5315033914</v>
      </c>
      <c r="J42" s="40"/>
    </row>
    <row r="43" ht="3" customHeight="1" spans="1:10">
      <c r="A43" s="45"/>
      <c r="B43" s="35"/>
      <c r="C43" s="96"/>
      <c r="D43" s="56"/>
      <c r="J43" s="40"/>
    </row>
    <row r="44" spans="1:10">
      <c r="A44" s="34" t="s">
        <v>32</v>
      </c>
      <c r="B44" s="35"/>
      <c r="C44" s="96"/>
      <c r="D44" s="56"/>
      <c r="J44" s="40"/>
    </row>
    <row r="45" spans="1:10">
      <c r="A45" s="37" t="s">
        <v>33</v>
      </c>
      <c r="B45" s="38">
        <f>'Balance Sheet'!B17</f>
        <v>10913</v>
      </c>
      <c r="C45" s="97">
        <f>'Balance Sheet'!C17</f>
        <v>10932</v>
      </c>
      <c r="D45" s="106"/>
      <c r="E45" s="107"/>
      <c r="F45" s="107"/>
      <c r="G45" s="107"/>
      <c r="H45" s="107"/>
      <c r="J45" s="40"/>
    </row>
    <row r="46" ht="3" customHeight="1" spans="2:10">
      <c r="B46" s="35"/>
      <c r="C46" s="96"/>
      <c r="D46" s="56"/>
      <c r="J46" s="40"/>
    </row>
    <row r="47" spans="1:10">
      <c r="A47" s="46" t="s">
        <v>34</v>
      </c>
      <c r="B47" s="43">
        <f>B42+B45</f>
        <v>25692</v>
      </c>
      <c r="C47" s="43">
        <f>C42+C45</f>
        <v>29333</v>
      </c>
      <c r="D47" s="43">
        <f ca="1" t="shared" ref="D47:H47" si="17">D42+D45</f>
        <v>19788.6853198711</v>
      </c>
      <c r="E47" s="43">
        <f ca="1" t="shared" si="17"/>
        <v>23120.2270530148</v>
      </c>
      <c r="F47" s="43">
        <f ca="1" t="shared" si="17"/>
        <v>26883.0229594731</v>
      </c>
      <c r="G47" s="43">
        <f ca="1" t="shared" si="17"/>
        <v>31117.5984565771</v>
      </c>
      <c r="H47" s="43">
        <f ca="1" t="shared" si="17"/>
        <v>35868.5315033914</v>
      </c>
      <c r="J47" s="40"/>
    </row>
    <row r="48" ht="3" customHeight="1" spans="2:10">
      <c r="B48" s="35"/>
      <c r="C48" s="96"/>
      <c r="D48" s="56"/>
      <c r="J48" s="40"/>
    </row>
    <row r="49" spans="1:10">
      <c r="A49" s="34" t="s">
        <v>36</v>
      </c>
      <c r="B49" s="35"/>
      <c r="C49" s="96"/>
      <c r="D49" s="56"/>
      <c r="J49" s="40"/>
    </row>
    <row r="50" spans="1:10">
      <c r="A50" s="37" t="s">
        <v>37</v>
      </c>
      <c r="B50" s="38">
        <f>'Balance Sheet'!B24</f>
        <v>5665</v>
      </c>
      <c r="C50" s="97">
        <f>'Balance Sheet'!C24</f>
        <v>6656</v>
      </c>
      <c r="D50" s="97">
        <f>D10/365*D71</f>
        <v>7154.5899535301</v>
      </c>
      <c r="E50" s="38">
        <f>E10/365*E71</f>
        <v>7870.04894888311</v>
      </c>
      <c r="F50" s="38">
        <f>F10/365*F71</f>
        <v>8657.05384377142</v>
      </c>
      <c r="G50" s="38">
        <f>G10/365*G71</f>
        <v>9522.75922814856</v>
      </c>
      <c r="H50" s="38">
        <f>H10/365*H71</f>
        <v>10475.0351509634</v>
      </c>
      <c r="J50" s="40"/>
    </row>
    <row r="51" spans="1:10">
      <c r="A51" s="37" t="s">
        <v>38</v>
      </c>
      <c r="B51" s="38">
        <f>'Balance Sheet'!B25</f>
        <v>792</v>
      </c>
      <c r="C51" s="97">
        <f>'Balance Sheet'!C25</f>
        <v>1375.26810673443</v>
      </c>
      <c r="D51" s="98">
        <f ca="1">D113</f>
        <v>0</v>
      </c>
      <c r="E51" s="40">
        <f ca="1">E113</f>
        <v>0</v>
      </c>
      <c r="F51" s="40">
        <f ca="1">F113</f>
        <v>0</v>
      </c>
      <c r="G51" s="40">
        <f ca="1">G113</f>
        <v>0</v>
      </c>
      <c r="H51" s="40">
        <f ca="1">H113</f>
        <v>0</v>
      </c>
      <c r="J51" s="40"/>
    </row>
    <row r="52" spans="1:10">
      <c r="A52" s="41" t="s">
        <v>39</v>
      </c>
      <c r="B52" s="38">
        <f>'Balance Sheet'!B26</f>
        <v>500</v>
      </c>
      <c r="C52" s="97">
        <f>'Balance Sheet'!C26</f>
        <v>500</v>
      </c>
      <c r="D52" s="98">
        <f>D118</f>
        <v>500</v>
      </c>
      <c r="E52" s="40">
        <f t="shared" ref="E52:H52" si="18">E118</f>
        <v>500</v>
      </c>
      <c r="F52" s="40">
        <f t="shared" si="18"/>
        <v>500</v>
      </c>
      <c r="G52" s="40">
        <f t="shared" si="18"/>
        <v>500</v>
      </c>
      <c r="H52" s="40">
        <f t="shared" si="18"/>
        <v>500</v>
      </c>
      <c r="J52" s="40"/>
    </row>
    <row r="53" spans="1:10">
      <c r="A53" s="42" t="s">
        <v>40</v>
      </c>
      <c r="B53" s="43">
        <f>SUM(B50:B52)</f>
        <v>6957</v>
      </c>
      <c r="C53" s="43">
        <f>SUM(C50:C52)</f>
        <v>8531.26810673443</v>
      </c>
      <c r="D53" s="43">
        <f ca="1" t="shared" ref="D53:H53" si="19">SUM(D50:D52)</f>
        <v>7654.5899535301</v>
      </c>
      <c r="E53" s="43">
        <f ca="1" t="shared" si="19"/>
        <v>8370.04894888311</v>
      </c>
      <c r="F53" s="43">
        <f ca="1" t="shared" si="19"/>
        <v>9157.05384377142</v>
      </c>
      <c r="G53" s="43">
        <f ca="1" t="shared" si="19"/>
        <v>10022.7592281486</v>
      </c>
      <c r="H53" s="43">
        <f ca="1" t="shared" si="19"/>
        <v>10975.0351509634</v>
      </c>
      <c r="J53" s="40"/>
    </row>
    <row r="54" ht="3" customHeight="1" spans="1:10">
      <c r="A54" s="45"/>
      <c r="B54" s="35"/>
      <c r="C54" s="96"/>
      <c r="D54" s="56"/>
      <c r="J54" s="40"/>
    </row>
    <row r="55" spans="1:10">
      <c r="A55" s="34" t="s">
        <v>41</v>
      </c>
      <c r="B55" s="35"/>
      <c r="C55" s="96"/>
      <c r="D55" s="56"/>
      <c r="J55" s="40"/>
    </row>
    <row r="56" spans="1:10">
      <c r="A56" s="37" t="s">
        <v>42</v>
      </c>
      <c r="B56" s="38">
        <f>'Balance Sheet'!B30</f>
        <v>5000</v>
      </c>
      <c r="C56" s="97">
        <f>'Balance Sheet'!C30</f>
        <v>4500</v>
      </c>
      <c r="D56" s="98">
        <f>D117</f>
        <v>4000</v>
      </c>
      <c r="E56" s="40">
        <f t="shared" ref="E56:H56" si="20">E117</f>
        <v>3500</v>
      </c>
      <c r="F56" s="40">
        <f t="shared" si="20"/>
        <v>3000</v>
      </c>
      <c r="G56" s="40">
        <f t="shared" si="20"/>
        <v>2500</v>
      </c>
      <c r="H56" s="40">
        <f t="shared" si="20"/>
        <v>2000</v>
      </c>
      <c r="J56" s="40"/>
    </row>
    <row r="57" ht="3" customHeight="1" spans="1:10">
      <c r="A57" s="45"/>
      <c r="B57" s="35"/>
      <c r="C57" s="96"/>
      <c r="D57" s="56"/>
      <c r="J57" s="40"/>
    </row>
    <row r="58" spans="1:10">
      <c r="A58" s="46" t="s">
        <v>43</v>
      </c>
      <c r="B58" s="43">
        <f>B53+B56</f>
        <v>11957</v>
      </c>
      <c r="C58" s="43">
        <f>C53+C56</f>
        <v>13031.2681067344</v>
      </c>
      <c r="D58" s="43">
        <f ca="1" t="shared" ref="D58:H58" si="21">D53+D56</f>
        <v>11654.5899535301</v>
      </c>
      <c r="E58" s="43">
        <f ca="1" t="shared" si="21"/>
        <v>11870.0489488831</v>
      </c>
      <c r="F58" s="43">
        <f ca="1" t="shared" si="21"/>
        <v>12157.0538437714</v>
      </c>
      <c r="G58" s="43">
        <f ca="1" t="shared" si="21"/>
        <v>12522.7592281486</v>
      </c>
      <c r="H58" s="43">
        <f ca="1" t="shared" si="21"/>
        <v>12975.0351509634</v>
      </c>
      <c r="J58" s="40"/>
    </row>
    <row r="59" ht="3" customHeight="1" spans="2:10">
      <c r="B59" s="35"/>
      <c r="C59" s="96"/>
      <c r="D59" s="56"/>
      <c r="J59" s="40"/>
    </row>
    <row r="60" spans="1:10">
      <c r="A60" s="45" t="s">
        <v>45</v>
      </c>
      <c r="B60" s="38">
        <f>'Balance Sheet'!B35</f>
        <v>15</v>
      </c>
      <c r="C60" s="97">
        <f>'Balance Sheet'!C35</f>
        <v>15</v>
      </c>
      <c r="D60" s="98">
        <f>C60</f>
        <v>15</v>
      </c>
      <c r="E60" s="40">
        <f t="shared" ref="E60:H61" si="22">D60</f>
        <v>15</v>
      </c>
      <c r="F60" s="40">
        <f t="shared" si="22"/>
        <v>15</v>
      </c>
      <c r="G60" s="40">
        <f t="shared" si="22"/>
        <v>15</v>
      </c>
      <c r="H60" s="40">
        <f t="shared" si="22"/>
        <v>15</v>
      </c>
      <c r="J60" s="40"/>
    </row>
    <row r="61" spans="1:10">
      <c r="A61" s="45" t="s">
        <v>46</v>
      </c>
      <c r="B61" s="38">
        <f>'Balance Sheet'!B36</f>
        <v>5000</v>
      </c>
      <c r="C61" s="97">
        <f>'Balance Sheet'!C36</f>
        <v>5000</v>
      </c>
      <c r="D61" s="98">
        <f>C61</f>
        <v>5000</v>
      </c>
      <c r="E61" s="40">
        <f t="shared" si="22"/>
        <v>5000</v>
      </c>
      <c r="F61" s="40">
        <f t="shared" si="22"/>
        <v>5000</v>
      </c>
      <c r="G61" s="40">
        <f t="shared" si="22"/>
        <v>5000</v>
      </c>
      <c r="H61" s="40">
        <f t="shared" si="22"/>
        <v>5000</v>
      </c>
      <c r="J61" s="40"/>
    </row>
    <row r="62" spans="1:10">
      <c r="A62" s="45" t="s">
        <v>47</v>
      </c>
      <c r="B62" s="38">
        <f>'Balance Sheet'!B37</f>
        <v>8720</v>
      </c>
      <c r="C62" s="97">
        <f>'Balance Sheet'!C37</f>
        <v>11286.7318932656</v>
      </c>
      <c r="D62" s="98">
        <f ca="1">C62+D28</f>
        <v>14051.095366341</v>
      </c>
      <c r="E62" s="40">
        <f ca="1">D62+E28</f>
        <v>17167.1781041318</v>
      </c>
      <c r="F62" s="40">
        <f ca="1">E62+F28</f>
        <v>20642.9691157016</v>
      </c>
      <c r="G62" s="40">
        <f ca="1">F62+G28</f>
        <v>24511.8392284285</v>
      </c>
      <c r="H62" s="40">
        <f ca="1">G62+H28</f>
        <v>28810.4963524281</v>
      </c>
      <c r="J62" s="40"/>
    </row>
    <row r="63" spans="1:10">
      <c r="A63" s="46" t="s">
        <v>48</v>
      </c>
      <c r="B63" s="43">
        <f>SUM(B60:B62)</f>
        <v>13735</v>
      </c>
      <c r="C63" s="43">
        <f t="shared" ref="C63:H63" si="23">SUM(C60:C62)</f>
        <v>16301.7318932656</v>
      </c>
      <c r="D63" s="43">
        <f ca="1" t="shared" si="23"/>
        <v>19066.095366341</v>
      </c>
      <c r="E63" s="43">
        <f ca="1" t="shared" si="23"/>
        <v>22182.1781041318</v>
      </c>
      <c r="F63" s="43">
        <f ca="1" t="shared" si="23"/>
        <v>25657.9691157016</v>
      </c>
      <c r="G63" s="43">
        <f ca="1" t="shared" si="23"/>
        <v>29526.8392284285</v>
      </c>
      <c r="H63" s="43">
        <f ca="1" t="shared" si="23"/>
        <v>33825.4963524281</v>
      </c>
      <c r="J63" s="40"/>
    </row>
    <row r="64" ht="3" customHeight="1" spans="2:10">
      <c r="B64" s="35"/>
      <c r="C64" s="96"/>
      <c r="D64" s="56"/>
      <c r="J64" s="40"/>
    </row>
    <row r="65" spans="1:10">
      <c r="A65" s="12" t="s">
        <v>49</v>
      </c>
      <c r="B65" s="13">
        <f t="shared" ref="B65:H65" si="24">B58+B63</f>
        <v>25692</v>
      </c>
      <c r="C65" s="86">
        <f t="shared" si="24"/>
        <v>29333</v>
      </c>
      <c r="D65" s="86">
        <f ca="1" t="shared" si="24"/>
        <v>30720.6853198711</v>
      </c>
      <c r="E65" s="13">
        <f ca="1" t="shared" si="24"/>
        <v>34052.2270530149</v>
      </c>
      <c r="F65" s="13">
        <f ca="1" t="shared" si="24"/>
        <v>37815.0229594731</v>
      </c>
      <c r="G65" s="13">
        <f ca="1" t="shared" si="24"/>
        <v>42049.5984565771</v>
      </c>
      <c r="H65" s="13">
        <f ca="1" t="shared" si="24"/>
        <v>46800.5315033915</v>
      </c>
      <c r="J65" s="40"/>
    </row>
    <row r="66" s="1" customFormat="1" spans="1:10">
      <c r="A66" s="48" t="s">
        <v>50</v>
      </c>
      <c r="B66" s="49">
        <f t="shared" ref="B66:H66" si="25">B47-B65</f>
        <v>0</v>
      </c>
      <c r="C66" s="99">
        <f t="shared" si="25"/>
        <v>0</v>
      </c>
      <c r="D66" s="99">
        <f ca="1" t="shared" si="25"/>
        <v>-10932</v>
      </c>
      <c r="E66" s="49">
        <f ca="1" t="shared" si="25"/>
        <v>-10932.0000000001</v>
      </c>
      <c r="F66" s="49">
        <f ca="1" t="shared" si="25"/>
        <v>-10932</v>
      </c>
      <c r="G66" s="49">
        <f ca="1" t="shared" si="25"/>
        <v>-10932</v>
      </c>
      <c r="H66" s="49">
        <f ca="1" t="shared" si="25"/>
        <v>-10932</v>
      </c>
      <c r="J66" s="40"/>
    </row>
    <row r="67" ht="3" customHeight="1" spans="2:4">
      <c r="B67" s="35"/>
      <c r="C67" s="96"/>
      <c r="D67" s="56"/>
    </row>
    <row r="68" spans="1:8">
      <c r="A68" s="51" t="s">
        <v>61</v>
      </c>
      <c r="B68" s="52"/>
      <c r="C68" s="100"/>
      <c r="D68" s="101"/>
      <c r="E68" s="26"/>
      <c r="F68" s="26"/>
      <c r="G68" s="26"/>
      <c r="H68" s="26"/>
    </row>
    <row r="69" spans="1:8">
      <c r="A69" s="54" t="s">
        <v>62</v>
      </c>
      <c r="B69" s="27">
        <f>B39/(B7/365)</f>
        <v>37.994278192661</v>
      </c>
      <c r="C69" s="93">
        <f>C39/(C7/365)</f>
        <v>38.6980788578546</v>
      </c>
      <c r="D69" s="94">
        <f>AVERAGE($B$69:$C$69)</f>
        <v>38.3461785252578</v>
      </c>
      <c r="E69" s="29">
        <f t="shared" ref="E69:H69" si="26">AVERAGE($B$69:$C$69)</f>
        <v>38.3461785252578</v>
      </c>
      <c r="F69" s="29">
        <f t="shared" si="26"/>
        <v>38.3461785252578</v>
      </c>
      <c r="G69" s="29">
        <f t="shared" si="26"/>
        <v>38.3461785252578</v>
      </c>
      <c r="H69" s="29">
        <f t="shared" si="26"/>
        <v>38.3461785252578</v>
      </c>
    </row>
    <row r="70" spans="1:8">
      <c r="A70" s="54" t="s">
        <v>63</v>
      </c>
      <c r="B70" s="27">
        <f>B40/(B10/365)</f>
        <v>27.1880819366853</v>
      </c>
      <c r="C70" s="93">
        <f>C40/(C10/365)</f>
        <v>28.6870553196183</v>
      </c>
      <c r="D70" s="94">
        <f>AVERAGE($B$70:$C$70)</f>
        <v>27.9375686281518</v>
      </c>
      <c r="E70" s="29">
        <f t="shared" ref="E70:H70" si="27">AVERAGE($B$70:$C$70)</f>
        <v>27.9375686281518</v>
      </c>
      <c r="F70" s="29">
        <f t="shared" si="27"/>
        <v>27.9375686281518</v>
      </c>
      <c r="G70" s="29">
        <f t="shared" si="27"/>
        <v>27.9375686281518</v>
      </c>
      <c r="H70" s="29">
        <f t="shared" si="27"/>
        <v>27.9375686281518</v>
      </c>
    </row>
    <row r="71" spans="1:8">
      <c r="A71" s="54" t="s">
        <v>64</v>
      </c>
      <c r="B71" s="27">
        <f>B50/(B10/365)</f>
        <v>32.0876008690255</v>
      </c>
      <c r="C71" s="93">
        <f>C50/(C10/365)</f>
        <v>33.4984281065578</v>
      </c>
      <c r="D71" s="94">
        <f>AVERAGE($B$71:$C$71)</f>
        <v>32.7930144877916</v>
      </c>
      <c r="E71" s="29">
        <f t="shared" ref="E71:H71" si="28">AVERAGE($B$71:$C$71)</f>
        <v>32.7930144877916</v>
      </c>
      <c r="F71" s="29">
        <f t="shared" si="28"/>
        <v>32.7930144877916</v>
      </c>
      <c r="G71" s="29">
        <f t="shared" si="28"/>
        <v>32.7930144877916</v>
      </c>
      <c r="H71" s="29">
        <f t="shared" si="28"/>
        <v>32.7930144877916</v>
      </c>
    </row>
    <row r="72" ht="5.1" customHeight="1" spans="3:4">
      <c r="C72" s="56"/>
      <c r="D72" s="56"/>
    </row>
    <row r="73" spans="1:8">
      <c r="A73" s="7" t="s">
        <v>65</v>
      </c>
      <c r="B73" s="8" t="str">
        <f t="shared" ref="B73:H73" si="29">B35</f>
        <v>20X1</v>
      </c>
      <c r="C73" s="8" t="str">
        <f t="shared" si="29"/>
        <v>20X2</v>
      </c>
      <c r="D73" s="8" t="str">
        <f t="shared" si="29"/>
        <v>20X3</v>
      </c>
      <c r="E73" s="8" t="str">
        <f t="shared" si="29"/>
        <v>20X4</v>
      </c>
      <c r="F73" s="8" t="str">
        <f t="shared" si="29"/>
        <v>20X5</v>
      </c>
      <c r="G73" s="8" t="str">
        <f t="shared" si="29"/>
        <v>20X6</v>
      </c>
      <c r="H73" s="8" t="str">
        <f t="shared" si="29"/>
        <v>20X7</v>
      </c>
    </row>
    <row r="74" ht="3" customHeight="1"/>
    <row r="75" customHeight="1" spans="1:1">
      <c r="A75" s="12" t="s">
        <v>66</v>
      </c>
    </row>
    <row r="76" spans="1:8">
      <c r="A76" s="34" t="s">
        <v>19</v>
      </c>
      <c r="B76" s="40"/>
      <c r="C76" s="40"/>
      <c r="D76" s="40">
        <f ca="1">D28</f>
        <v>2764.36347307538</v>
      </c>
      <c r="E76" s="40">
        <f ca="1">E28</f>
        <v>3116.0827377908</v>
      </c>
      <c r="F76" s="40">
        <f ca="1">F28</f>
        <v>3475.79101156988</v>
      </c>
      <c r="G76" s="40">
        <f ca="1">G28</f>
        <v>3868.87011272686</v>
      </c>
      <c r="H76" s="40">
        <f ca="1">H28</f>
        <v>4298.65712399955</v>
      </c>
    </row>
    <row r="77" ht="3" customHeight="1" spans="1:8">
      <c r="A77" s="34"/>
      <c r="B77" s="40"/>
      <c r="C77" s="40"/>
      <c r="D77" s="40"/>
      <c r="E77" s="40"/>
      <c r="F77" s="40"/>
      <c r="G77" s="40"/>
      <c r="H77" s="40"/>
    </row>
    <row r="78" spans="1:1">
      <c r="A78" s="55" t="s">
        <v>67</v>
      </c>
    </row>
    <row r="79" spans="1:8">
      <c r="A79" s="37" t="s">
        <v>20</v>
      </c>
      <c r="B79" s="40"/>
      <c r="C79" s="40"/>
      <c r="D79" s="40">
        <f>D135</f>
        <v>0</v>
      </c>
      <c r="E79" s="40">
        <f t="shared" ref="E79:H79" si="30">E135</f>
        <v>0</v>
      </c>
      <c r="F79" s="40">
        <f t="shared" si="30"/>
        <v>0</v>
      </c>
      <c r="G79" s="40">
        <f t="shared" si="30"/>
        <v>0</v>
      </c>
      <c r="H79" s="40">
        <f t="shared" si="30"/>
        <v>0</v>
      </c>
    </row>
    <row r="80" spans="1:8">
      <c r="A80" s="37" t="s">
        <v>21</v>
      </c>
      <c r="B80" s="40"/>
      <c r="C80" s="40"/>
      <c r="D80" s="40">
        <v>0</v>
      </c>
      <c r="E80" s="40">
        <v>0</v>
      </c>
      <c r="F80" s="40">
        <v>0</v>
      </c>
      <c r="G80" s="40">
        <v>0</v>
      </c>
      <c r="H80" s="40">
        <v>0</v>
      </c>
    </row>
    <row r="81" ht="3" customHeight="1"/>
    <row r="82" spans="1:1">
      <c r="A82" s="55" t="s">
        <v>68</v>
      </c>
    </row>
    <row r="83" spans="1:8">
      <c r="A83" s="37" t="s">
        <v>28</v>
      </c>
      <c r="D83" s="40">
        <f t="shared" ref="D83:H84" si="31">C39-D39</f>
        <v>-796.654934723043</v>
      </c>
      <c r="E83" s="40">
        <f t="shared" si="31"/>
        <v>-964.865493472305</v>
      </c>
      <c r="F83" s="40">
        <f t="shared" si="31"/>
        <v>-1061.35204281954</v>
      </c>
      <c r="G83" s="40">
        <f t="shared" si="31"/>
        <v>-1167.48724710149</v>
      </c>
      <c r="H83" s="40">
        <f t="shared" si="31"/>
        <v>-1284.23597181164</v>
      </c>
    </row>
    <row r="84" spans="1:8">
      <c r="A84" s="37" t="s">
        <v>29</v>
      </c>
      <c r="D84" s="40">
        <f t="shared" si="31"/>
        <v>-395.256900137855</v>
      </c>
      <c r="E84" s="40">
        <f t="shared" si="31"/>
        <v>-609.525690013786</v>
      </c>
      <c r="F84" s="40">
        <f t="shared" si="31"/>
        <v>-670.478259015164</v>
      </c>
      <c r="G84" s="40">
        <f t="shared" si="31"/>
        <v>-737.526084916681</v>
      </c>
      <c r="H84" s="40">
        <f t="shared" si="31"/>
        <v>-811.278693408351</v>
      </c>
    </row>
    <row r="85" spans="1:8">
      <c r="A85" s="37" t="s">
        <v>37</v>
      </c>
      <c r="B85" s="56"/>
      <c r="C85" s="56"/>
      <c r="D85" s="40">
        <f>D50-C50</f>
        <v>498.589953530101</v>
      </c>
      <c r="E85" s="40">
        <f>E50-D50</f>
        <v>715.458995353009</v>
      </c>
      <c r="F85" s="40">
        <f>F50-E50</f>
        <v>787.004894888312</v>
      </c>
      <c r="G85" s="40">
        <f>G50-F50</f>
        <v>865.705384377143</v>
      </c>
      <c r="H85" s="40">
        <f>H50-G50</f>
        <v>952.275922814859</v>
      </c>
    </row>
    <row r="86" ht="5.1" customHeight="1" spans="1:8">
      <c r="A86" s="57"/>
      <c r="B86" s="58"/>
      <c r="C86" s="58"/>
      <c r="D86" s="59"/>
      <c r="E86" s="59"/>
      <c r="F86" s="59"/>
      <c r="G86" s="59"/>
      <c r="H86" s="59"/>
    </row>
    <row r="87" spans="1:8">
      <c r="A87" s="60" t="s">
        <v>69</v>
      </c>
      <c r="B87" s="61"/>
      <c r="C87" s="61"/>
      <c r="D87" s="62">
        <f ca="1">D76+D79+D80+D83+D84+D85</f>
        <v>2071.04159174458</v>
      </c>
      <c r="E87" s="62">
        <f ca="1">E76+E79+E80+E83+E84+E85</f>
        <v>2257.15054965771</v>
      </c>
      <c r="F87" s="62">
        <f ca="1">F76+F79+F80+F83+F84+F85</f>
        <v>2530.96560462348</v>
      </c>
      <c r="G87" s="62">
        <f ca="1">G76+G79+G80+G83+G84+G85</f>
        <v>2829.56216508583</v>
      </c>
      <c r="H87" s="62">
        <f ca="1">H76+H79+H80+H83+H84+H85</f>
        <v>3155.41838159442</v>
      </c>
    </row>
    <row r="88" ht="3" customHeight="1"/>
    <row r="89" spans="1:1">
      <c r="A89" s="12" t="s">
        <v>70</v>
      </c>
    </row>
    <row r="90" spans="1:8">
      <c r="A90" s="37" t="s">
        <v>71</v>
      </c>
      <c r="D90" s="107"/>
      <c r="E90" s="107"/>
      <c r="F90" s="107"/>
      <c r="G90" s="107"/>
      <c r="H90" s="107"/>
    </row>
    <row r="91" spans="1:8">
      <c r="A91" s="60" t="s">
        <v>72</v>
      </c>
      <c r="B91" s="61"/>
      <c r="C91" s="61"/>
      <c r="D91" s="62">
        <f>D90</f>
        <v>0</v>
      </c>
      <c r="E91" s="62">
        <f t="shared" ref="E91:H91" si="32">E90</f>
        <v>0</v>
      </c>
      <c r="F91" s="62">
        <f t="shared" si="32"/>
        <v>0</v>
      </c>
      <c r="G91" s="62">
        <f t="shared" si="32"/>
        <v>0</v>
      </c>
      <c r="H91" s="62">
        <f t="shared" si="32"/>
        <v>0</v>
      </c>
    </row>
    <row r="92" ht="3" customHeight="1"/>
    <row r="93" spans="1:1">
      <c r="A93" s="12" t="s">
        <v>73</v>
      </c>
    </row>
    <row r="94" spans="1:8">
      <c r="A94" s="37" t="s">
        <v>74</v>
      </c>
      <c r="D94" s="40">
        <f>D133-C113</f>
        <v>-1375.26810673443</v>
      </c>
      <c r="E94" s="40">
        <f ca="1">E133-D113</f>
        <v>0</v>
      </c>
      <c r="F94" s="40">
        <f ca="1">F133-E113</f>
        <v>0</v>
      </c>
      <c r="G94" s="40">
        <f ca="1">G133-F113</f>
        <v>0</v>
      </c>
      <c r="H94" s="40">
        <f ca="1">H133-G113</f>
        <v>0</v>
      </c>
    </row>
    <row r="95" spans="1:8">
      <c r="A95" s="37" t="s">
        <v>75</v>
      </c>
      <c r="D95" s="40">
        <f>D117-C117</f>
        <v>-500</v>
      </c>
      <c r="E95" s="40">
        <f>E117-D117</f>
        <v>-500</v>
      </c>
      <c r="F95" s="40">
        <f>F117-E117</f>
        <v>-500</v>
      </c>
      <c r="G95" s="40">
        <f>G117-F117</f>
        <v>-500</v>
      </c>
      <c r="H95" s="40">
        <f>H117-G117</f>
        <v>-500</v>
      </c>
    </row>
    <row r="96" spans="1:8">
      <c r="A96" s="60" t="s">
        <v>76</v>
      </c>
      <c r="B96" s="61"/>
      <c r="C96" s="61"/>
      <c r="D96" s="62">
        <f>SUM(D94:D95)</f>
        <v>-1875.26810673443</v>
      </c>
      <c r="E96" s="62">
        <f ca="1" t="shared" ref="E96:H96" si="33">SUM(E94:E95)</f>
        <v>-500</v>
      </c>
      <c r="F96" s="62">
        <f ca="1" t="shared" si="33"/>
        <v>-500</v>
      </c>
      <c r="G96" s="62">
        <f ca="1" t="shared" si="33"/>
        <v>-500</v>
      </c>
      <c r="H96" s="62">
        <f ca="1" t="shared" si="33"/>
        <v>-500</v>
      </c>
    </row>
    <row r="97" ht="3" customHeight="1"/>
    <row r="98" spans="1:8">
      <c r="A98" t="s">
        <v>77</v>
      </c>
      <c r="D98" s="40">
        <f ca="1">D87+D91+D96</f>
        <v>195.773485010152</v>
      </c>
      <c r="E98" s="40">
        <f ca="1" t="shared" ref="E98:H98" si="34">E87+E91+E96</f>
        <v>1757.15054965771</v>
      </c>
      <c r="F98" s="40">
        <f ca="1" t="shared" si="34"/>
        <v>2030.96560462348</v>
      </c>
      <c r="G98" s="40">
        <f ca="1" t="shared" si="34"/>
        <v>2329.56216508583</v>
      </c>
      <c r="H98" s="40">
        <f ca="1" t="shared" si="34"/>
        <v>2655.41838159442</v>
      </c>
    </row>
    <row r="99" spans="1:8">
      <c r="A99" s="63" t="s">
        <v>78</v>
      </c>
      <c r="B99" s="63"/>
      <c r="C99" s="63"/>
      <c r="D99" s="64">
        <f>C38</f>
        <v>2000</v>
      </c>
      <c r="E99" s="64">
        <f ca="1">D38</f>
        <v>2195.77348501015</v>
      </c>
      <c r="F99" s="64">
        <f ca="1">E38</f>
        <v>3952.92403466787</v>
      </c>
      <c r="G99" s="64">
        <f ca="1">F38</f>
        <v>5983.88963929135</v>
      </c>
      <c r="H99" s="64">
        <f ca="1">G38</f>
        <v>8313.45180437718</v>
      </c>
    </row>
    <row r="100" ht="12" spans="1:8">
      <c r="A100" s="65" t="s">
        <v>79</v>
      </c>
      <c r="B100" s="65"/>
      <c r="C100" s="65"/>
      <c r="D100" s="66">
        <f ca="1">D98+D99</f>
        <v>2195.77348501015</v>
      </c>
      <c r="E100" s="66">
        <f ca="1" t="shared" ref="E100:H100" si="35">E98+E99</f>
        <v>3952.92403466787</v>
      </c>
      <c r="F100" s="66">
        <f ca="1" t="shared" si="35"/>
        <v>5983.88963929135</v>
      </c>
      <c r="G100" s="66">
        <f ca="1" t="shared" si="35"/>
        <v>8313.45180437718</v>
      </c>
      <c r="H100" s="66">
        <f ca="1" t="shared" si="35"/>
        <v>10968.8701859716</v>
      </c>
    </row>
    <row r="102" ht="20.25" spans="1:8">
      <c r="A102" s="67" t="s">
        <v>80</v>
      </c>
      <c r="B102" s="68"/>
      <c r="C102" s="68"/>
      <c r="D102" s="68"/>
      <c r="E102" s="68"/>
      <c r="F102" s="68"/>
      <c r="G102" s="68"/>
      <c r="H102" s="68"/>
    </row>
    <row r="103" ht="12.75" customHeight="1" spans="1:8">
      <c r="A103" s="69" t="str">
        <f>A2</f>
        <v>Company Name</v>
      </c>
      <c r="B103" s="68"/>
      <c r="C103" s="68"/>
      <c r="D103" s="68"/>
      <c r="E103" s="68"/>
      <c r="F103" s="68"/>
      <c r="G103" s="68"/>
      <c r="H103" s="68"/>
    </row>
    <row r="104" ht="12.75" customHeight="1" spans="1:8">
      <c r="A104" s="5" t="s">
        <v>2</v>
      </c>
      <c r="B104" s="68"/>
      <c r="C104" s="68"/>
      <c r="D104" s="68"/>
      <c r="E104" s="68"/>
      <c r="F104" s="68"/>
      <c r="G104" s="68"/>
      <c r="H104" s="68"/>
    </row>
    <row r="105" ht="5.1" customHeight="1"/>
    <row r="106" spans="1:8">
      <c r="A106" s="7" t="s">
        <v>81</v>
      </c>
      <c r="B106" s="8" t="str">
        <f>'Vid 5 - Debt Sched.'!B5</f>
        <v>20X1</v>
      </c>
      <c r="C106" s="8" t="str">
        <f>'Vid 5 - Debt Sched.'!C5</f>
        <v>20X2</v>
      </c>
      <c r="D106" s="8" t="str">
        <f>'Vid 5 - Debt Sched.'!D5</f>
        <v>20X3</v>
      </c>
      <c r="E106" s="8" t="str">
        <f>'Vid 5 - Debt Sched.'!E5</f>
        <v>20X4</v>
      </c>
      <c r="F106" s="8" t="str">
        <f>'Vid 5 - Debt Sched.'!F5</f>
        <v>20X5</v>
      </c>
      <c r="G106" s="8" t="str">
        <f>'Vid 5 - Debt Sched.'!G5</f>
        <v>20X6</v>
      </c>
      <c r="H106" s="8" t="str">
        <f>'Vid 5 - Debt Sched.'!H5</f>
        <v>20X7</v>
      </c>
    </row>
    <row r="107" ht="5.1" customHeight="1" spans="1:3">
      <c r="A107" s="9"/>
      <c r="B107" s="10"/>
      <c r="C107" s="10"/>
    </row>
    <row r="108" spans="1:8">
      <c r="A108" s="70" t="s">
        <v>82</v>
      </c>
      <c r="B108" s="71"/>
      <c r="C108" s="71"/>
      <c r="D108" s="72">
        <f>C38</f>
        <v>2000</v>
      </c>
      <c r="E108" s="72">
        <f ca="1">D38</f>
        <v>2195.77348501015</v>
      </c>
      <c r="F108" s="72">
        <f ca="1">E38</f>
        <v>3952.92403466787</v>
      </c>
      <c r="G108" s="72">
        <f ca="1">F38</f>
        <v>5983.88963929135</v>
      </c>
      <c r="H108" s="72">
        <f ca="1">G38</f>
        <v>8313.45180437718</v>
      </c>
    </row>
    <row r="109" spans="1:8">
      <c r="A109" s="45" t="s">
        <v>83</v>
      </c>
      <c r="B109" s="71"/>
      <c r="C109" s="71"/>
      <c r="D109" s="72">
        <f ca="1">D87+D91</f>
        <v>2071.04159174458</v>
      </c>
      <c r="E109" s="72">
        <f ca="1">E87+E91</f>
        <v>2257.15054965771</v>
      </c>
      <c r="F109" s="72">
        <f ca="1">F87+F91</f>
        <v>2530.96560462348</v>
      </c>
      <c r="G109" s="72">
        <f ca="1">G87+G91</f>
        <v>2829.56216508583</v>
      </c>
      <c r="H109" s="72">
        <f ca="1">H87+H91</f>
        <v>3155.41838159442</v>
      </c>
    </row>
    <row r="110" spans="1:8">
      <c r="A110" s="45" t="s">
        <v>84</v>
      </c>
      <c r="B110" s="71"/>
      <c r="C110" s="71"/>
      <c r="D110" s="72">
        <f>D95</f>
        <v>-500</v>
      </c>
      <c r="E110" s="72">
        <f>E95</f>
        <v>-500</v>
      </c>
      <c r="F110" s="72">
        <f>F95</f>
        <v>-500</v>
      </c>
      <c r="G110" s="72">
        <f>G95</f>
        <v>-500</v>
      </c>
      <c r="H110" s="72">
        <f>H95</f>
        <v>-500</v>
      </c>
    </row>
    <row r="111" spans="1:8">
      <c r="A111" s="45" t="s">
        <v>85</v>
      </c>
      <c r="B111" s="71"/>
      <c r="C111" s="71"/>
      <c r="D111" s="102">
        <v>2000</v>
      </c>
      <c r="E111" s="102">
        <v>2000</v>
      </c>
      <c r="F111" s="102">
        <v>2000</v>
      </c>
      <c r="G111" s="102">
        <v>2000</v>
      </c>
      <c r="H111" s="102">
        <v>2000</v>
      </c>
    </row>
    <row r="112" spans="1:8">
      <c r="A112" s="74" t="s">
        <v>86</v>
      </c>
      <c r="B112" s="75"/>
      <c r="C112" s="75"/>
      <c r="D112" s="59">
        <f ca="1">D108+D109+D110-D111</f>
        <v>1571.04159174458</v>
      </c>
      <c r="E112" s="59">
        <f ca="1">E108+E109+E110-E111</f>
        <v>1952.92403466787</v>
      </c>
      <c r="F112" s="59">
        <f ca="1">F108+F109+F110-F111</f>
        <v>3983.88963929135</v>
      </c>
      <c r="G112" s="59">
        <f ca="1">G108+G109+G110-G111</f>
        <v>6313.45180437718</v>
      </c>
      <c r="H112" s="59">
        <f ca="1">H108+H109+H110-H111</f>
        <v>8968.8701859716</v>
      </c>
    </row>
    <row r="113" customHeight="1" spans="1:8">
      <c r="A113" s="76" t="s">
        <v>38</v>
      </c>
      <c r="B113" s="77">
        <f>B51</f>
        <v>792</v>
      </c>
      <c r="C113" s="77">
        <f>C51</f>
        <v>1375.26810673443</v>
      </c>
      <c r="D113" s="77">
        <f ca="1">MAX(0,C113-D112)</f>
        <v>0</v>
      </c>
      <c r="E113" s="77">
        <f ca="1">MAX(0,D113-E112)</f>
        <v>0</v>
      </c>
      <c r="F113" s="77">
        <f ca="1">MAX(0,E113-F112)</f>
        <v>0</v>
      </c>
      <c r="G113" s="77">
        <f ca="1">MAX(0,F113-G112)</f>
        <v>0</v>
      </c>
      <c r="H113" s="77">
        <f ca="1">MAX(0,G113-H112)</f>
        <v>0</v>
      </c>
    </row>
    <row r="114" ht="5.1" customHeight="1" spans="1:8">
      <c r="A114" s="58"/>
      <c r="B114" s="59"/>
      <c r="C114" s="59"/>
      <c r="D114" s="59"/>
      <c r="E114" s="59"/>
      <c r="F114" s="59"/>
      <c r="G114" s="59"/>
      <c r="H114" s="59"/>
    </row>
    <row r="115" spans="1:8">
      <c r="A115" s="12" t="s">
        <v>87</v>
      </c>
      <c r="B115" s="15"/>
      <c r="C115" s="15"/>
      <c r="D115" s="15"/>
      <c r="E115" s="15"/>
      <c r="F115" s="15"/>
      <c r="G115" s="15"/>
      <c r="H115" s="15"/>
    </row>
    <row r="116" ht="5.1" customHeight="1" spans="1:8">
      <c r="A116" s="12"/>
      <c r="B116" s="15"/>
      <c r="C116" s="15"/>
      <c r="D116" s="15"/>
      <c r="E116" s="15"/>
      <c r="F116" s="15"/>
      <c r="G116" s="15"/>
      <c r="H116" s="15"/>
    </row>
    <row r="117" spans="1:8">
      <c r="A117" s="45" t="s">
        <v>42</v>
      </c>
      <c r="B117" s="72">
        <f>B56</f>
        <v>5000</v>
      </c>
      <c r="C117" s="72">
        <f>C56</f>
        <v>4500</v>
      </c>
      <c r="D117" s="72">
        <f>C117-D118</f>
        <v>4000</v>
      </c>
      <c r="E117" s="72">
        <f>D117-E118</f>
        <v>3500</v>
      </c>
      <c r="F117" s="72">
        <f>E117-F118</f>
        <v>3000</v>
      </c>
      <c r="G117" s="72">
        <f>F117-G118</f>
        <v>2500</v>
      </c>
      <c r="H117" s="72">
        <f>G117-H118</f>
        <v>2000</v>
      </c>
    </row>
    <row r="118" spans="1:8">
      <c r="A118" s="45" t="s">
        <v>88</v>
      </c>
      <c r="B118" s="72">
        <f>B52</f>
        <v>500</v>
      </c>
      <c r="C118" s="72">
        <f>C52</f>
        <v>500</v>
      </c>
      <c r="D118" s="72">
        <f>C118</f>
        <v>500</v>
      </c>
      <c r="E118" s="72">
        <f>D118</f>
        <v>500</v>
      </c>
      <c r="F118" s="72">
        <f>E118</f>
        <v>500</v>
      </c>
      <c r="G118" s="72">
        <f>F118</f>
        <v>500</v>
      </c>
      <c r="H118" s="72">
        <f>G118</f>
        <v>500</v>
      </c>
    </row>
    <row r="119" ht="5.1" customHeight="1" spans="2:8">
      <c r="B119" s="15"/>
      <c r="C119" s="15"/>
      <c r="D119" s="15"/>
      <c r="E119" s="15"/>
      <c r="F119" s="15"/>
      <c r="G119" s="15"/>
      <c r="H119" s="15"/>
    </row>
    <row r="120" spans="1:8">
      <c r="A120" s="12" t="s">
        <v>14</v>
      </c>
      <c r="B120" s="78"/>
      <c r="C120" s="78"/>
      <c r="D120" s="78"/>
      <c r="E120" s="78"/>
      <c r="F120" s="78"/>
      <c r="G120" s="78"/>
      <c r="H120" s="78"/>
    </row>
    <row r="121" ht="5.1" customHeight="1" spans="2:8">
      <c r="B121" s="15"/>
      <c r="C121" s="15"/>
      <c r="D121" s="15"/>
      <c r="E121" s="15"/>
      <c r="F121" s="15"/>
      <c r="G121" s="15"/>
      <c r="H121" s="15"/>
    </row>
    <row r="122" spans="1:8">
      <c r="A122" s="45" t="s">
        <v>89</v>
      </c>
      <c r="B122" s="15"/>
      <c r="C122" s="15"/>
      <c r="D122" s="103">
        <v>0.08</v>
      </c>
      <c r="E122" s="103">
        <v>0.08</v>
      </c>
      <c r="F122" s="103">
        <v>0.08</v>
      </c>
      <c r="G122" s="103">
        <v>0.08</v>
      </c>
      <c r="H122" s="103">
        <v>0.08</v>
      </c>
    </row>
    <row r="123" spans="1:8">
      <c r="A123" s="45" t="s">
        <v>90</v>
      </c>
      <c r="B123" s="15"/>
      <c r="C123" s="15"/>
      <c r="D123" s="103">
        <v>0.05</v>
      </c>
      <c r="E123" s="103">
        <v>0.05</v>
      </c>
      <c r="F123" s="103">
        <v>0.05</v>
      </c>
      <c r="G123" s="103">
        <v>0.05</v>
      </c>
      <c r="H123" s="103">
        <v>0.05</v>
      </c>
    </row>
    <row r="124" ht="5.1" customHeight="1" spans="1:8">
      <c r="A124" s="45"/>
      <c r="B124" s="15"/>
      <c r="C124" s="15"/>
      <c r="D124" s="15"/>
      <c r="E124" s="15"/>
      <c r="F124" s="15"/>
      <c r="G124" s="15"/>
      <c r="H124" s="15"/>
    </row>
    <row r="125" spans="1:8">
      <c r="A125" s="45" t="s">
        <v>91</v>
      </c>
      <c r="B125" s="15"/>
      <c r="C125" s="15"/>
      <c r="D125" s="72">
        <f>AVERAGE(SUM(C117:C118),SUM(D117:D118))*D122</f>
        <v>380</v>
      </c>
      <c r="E125" s="72">
        <f>AVERAGE(SUM(D117:D118),SUM(E117:E118))*E122</f>
        <v>340</v>
      </c>
      <c r="F125" s="72">
        <f>AVERAGE(SUM(E117:E118),SUM(F117:F118))*F122</f>
        <v>300</v>
      </c>
      <c r="G125" s="72">
        <f>AVERAGE(SUM(F117:F118),SUM(G117:G118))*G122</f>
        <v>260</v>
      </c>
      <c r="H125" s="72">
        <f>AVERAGE(SUM(G117:G118),SUM(H117:H118))*H122</f>
        <v>220</v>
      </c>
    </row>
    <row r="126" spans="1:8">
      <c r="A126" s="45" t="s">
        <v>92</v>
      </c>
      <c r="B126" s="15"/>
      <c r="C126" s="15"/>
      <c r="D126" s="72">
        <f ca="1">AVERAGE(C113,D113)*D123</f>
        <v>34.3817026683608</v>
      </c>
      <c r="E126" s="72">
        <f ca="1">AVERAGE(D113,E113)*E123</f>
        <v>0</v>
      </c>
      <c r="F126" s="72">
        <f ca="1">AVERAGE(E113,F113)*F123</f>
        <v>0</v>
      </c>
      <c r="G126" s="72">
        <f ca="1">AVERAGE(F113,G113)*G123</f>
        <v>0</v>
      </c>
      <c r="H126" s="72">
        <f ca="1">AVERAGE(G113,H113)*H123</f>
        <v>0</v>
      </c>
    </row>
    <row r="127" ht="5.1" customHeight="1" spans="2:8">
      <c r="B127" s="15"/>
      <c r="C127" s="15"/>
      <c r="D127" s="15"/>
      <c r="E127" s="15"/>
      <c r="F127" s="15"/>
      <c r="G127" s="15"/>
      <c r="H127" s="15"/>
    </row>
    <row r="128" ht="12" spans="1:8">
      <c r="A128" s="76" t="s">
        <v>93</v>
      </c>
      <c r="B128" s="77"/>
      <c r="C128" s="77"/>
      <c r="D128" s="77">
        <f ca="1">SUM(D125:D126)</f>
        <v>414.381702668361</v>
      </c>
      <c r="E128" s="77">
        <f ca="1">SUM(E125:E126)</f>
        <v>340</v>
      </c>
      <c r="F128" s="77">
        <f ca="1">SUM(F125:F126)</f>
        <v>300</v>
      </c>
      <c r="G128" s="77">
        <f ca="1">SUM(G125:G126)</f>
        <v>260</v>
      </c>
      <c r="H128" s="77">
        <f ca="1">SUM(H125:H126)</f>
        <v>220</v>
      </c>
    </row>
    <row r="129" spans="2:8">
      <c r="B129" s="15"/>
      <c r="C129" s="15"/>
      <c r="D129" s="15"/>
      <c r="E129" s="15"/>
      <c r="F129" s="15"/>
      <c r="G129" s="15"/>
      <c r="H129" s="15"/>
    </row>
    <row r="130" spans="1:8">
      <c r="A130" s="7" t="s">
        <v>94</v>
      </c>
      <c r="B130" s="8" t="str">
        <f t="shared" ref="B130:H130" si="36">B106</f>
        <v>20X1</v>
      </c>
      <c r="C130" s="8" t="str">
        <f t="shared" si="36"/>
        <v>20X2</v>
      </c>
      <c r="D130" s="8" t="str">
        <f t="shared" si="36"/>
        <v>20X3</v>
      </c>
      <c r="E130" s="8" t="str">
        <f t="shared" si="36"/>
        <v>20X4</v>
      </c>
      <c r="F130" s="8" t="str">
        <f t="shared" si="36"/>
        <v>20X5</v>
      </c>
      <c r="G130" s="8" t="str">
        <f t="shared" si="36"/>
        <v>20X6</v>
      </c>
      <c r="H130" s="8" t="str">
        <f t="shared" si="36"/>
        <v>20X7</v>
      </c>
    </row>
    <row r="131" ht="5.1" customHeight="1" spans="1:8">
      <c r="A131" s="5"/>
      <c r="B131" s="10"/>
      <c r="C131" s="10"/>
      <c r="D131" s="10"/>
      <c r="E131" s="10"/>
      <c r="F131" s="10"/>
      <c r="G131" s="10"/>
      <c r="H131" s="10"/>
    </row>
    <row r="132" spans="1:8">
      <c r="A132" s="80" t="s">
        <v>95</v>
      </c>
      <c r="B132" s="72"/>
      <c r="C132" s="72"/>
      <c r="D132" s="15"/>
      <c r="E132" s="15"/>
      <c r="F132" s="15"/>
      <c r="G132" s="15"/>
      <c r="H132" s="15"/>
    </row>
    <row r="133" spans="1:8">
      <c r="A133" t="s">
        <v>96</v>
      </c>
      <c r="B133" s="21"/>
      <c r="C133" s="21"/>
      <c r="D133" s="73"/>
      <c r="E133" s="73"/>
      <c r="F133" s="73"/>
      <c r="G133" s="73"/>
      <c r="H133" s="73"/>
    </row>
    <row r="134" ht="5.1" customHeight="1" spans="2:8">
      <c r="B134" s="21"/>
      <c r="C134" s="21"/>
      <c r="D134" s="73"/>
      <c r="E134" s="73"/>
      <c r="F134" s="73"/>
      <c r="G134" s="73"/>
      <c r="H134" s="73"/>
    </row>
    <row r="135" spans="1:8">
      <c r="A135" t="s">
        <v>97</v>
      </c>
      <c r="B135" s="81" t="s">
        <v>98</v>
      </c>
      <c r="C135" s="82"/>
      <c r="D135" s="15"/>
      <c r="E135" s="15"/>
      <c r="F135" s="15"/>
      <c r="G135" s="15"/>
      <c r="H135" s="15"/>
    </row>
    <row r="136" s="2" customFormat="1" spans="1:8">
      <c r="A136" s="16" t="s">
        <v>99</v>
      </c>
      <c r="B136" s="83"/>
      <c r="C136" s="83"/>
      <c r="D136" s="83"/>
      <c r="E136" s="83"/>
      <c r="F136" s="83"/>
      <c r="G136" s="83"/>
      <c r="H136" s="83"/>
    </row>
    <row r="137" ht="5.1" customHeight="1" spans="2:8">
      <c r="B137" s="15"/>
      <c r="C137" s="15"/>
      <c r="D137" s="15"/>
      <c r="E137" s="15"/>
      <c r="F137" s="15"/>
      <c r="G137" s="15"/>
      <c r="H137" s="15"/>
    </row>
    <row r="138" ht="12" spans="1:8">
      <c r="A138" s="65" t="s">
        <v>100</v>
      </c>
      <c r="B138" s="77"/>
      <c r="C138" s="77"/>
      <c r="D138" s="77"/>
      <c r="E138" s="77"/>
      <c r="F138" s="77"/>
      <c r="G138" s="77"/>
      <c r="H138" s="77"/>
    </row>
  </sheetData>
  <printOptions horizontalCentered="1"/>
  <pageMargins left="0.7" right="0.7" top="0.75" bottom="0.75" header="0.3" footer="0.3"/>
  <pageSetup paperSize="5" scale="78" orientation="portrait"/>
  <headerFooter/>
  <rowBreaks count="1" manualBreakCount="1">
    <brk id="72" max="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  <pageSetUpPr fitToPage="1"/>
  </sheetPr>
  <dimension ref="A1:J138"/>
  <sheetViews>
    <sheetView topLeftCell="A77" workbookViewId="0">
      <selection activeCell="D132" sqref="D132:H132"/>
    </sheetView>
  </sheetViews>
  <sheetFormatPr defaultColWidth="9" defaultRowHeight="11.25"/>
  <cols>
    <col min="1" max="1" width="55.3333333333333" customWidth="1"/>
    <col min="2" max="8" width="10.8333333333333" customWidth="1"/>
  </cols>
  <sheetData>
    <row r="1" ht="18" spans="1:1">
      <c r="A1" s="67" t="s">
        <v>51</v>
      </c>
    </row>
    <row r="2" ht="12.75" spans="1:1">
      <c r="A2" s="84" t="s">
        <v>1</v>
      </c>
    </row>
    <row r="3" spans="1:1">
      <c r="A3" s="5" t="s">
        <v>2</v>
      </c>
    </row>
    <row r="4" ht="9.95" customHeight="1" spans="1:8">
      <c r="A4" s="5"/>
      <c r="B4" s="6" t="s">
        <v>52</v>
      </c>
      <c r="C4" s="6" t="s">
        <v>52</v>
      </c>
      <c r="D4" s="6" t="s">
        <v>53</v>
      </c>
      <c r="E4" s="6" t="s">
        <v>53</v>
      </c>
      <c r="F4" s="6" t="s">
        <v>53</v>
      </c>
      <c r="G4" s="6" t="s">
        <v>53</v>
      </c>
      <c r="H4" s="6" t="s">
        <v>53</v>
      </c>
    </row>
    <row r="5" spans="1:8">
      <c r="A5" s="7" t="s">
        <v>3</v>
      </c>
      <c r="B5" s="8" t="str">
        <f>'Income Statement'!B5</f>
        <v>20X1</v>
      </c>
      <c r="C5" s="8" t="s">
        <v>5</v>
      </c>
      <c r="D5" s="8" t="s">
        <v>54</v>
      </c>
      <c r="E5" s="8" t="s">
        <v>55</v>
      </c>
      <c r="F5" s="8" t="s">
        <v>56</v>
      </c>
      <c r="G5" s="8" t="s">
        <v>57</v>
      </c>
      <c r="H5" s="8" t="s">
        <v>58</v>
      </c>
    </row>
    <row r="6" ht="3" customHeight="1" spans="1:4">
      <c r="A6" s="9"/>
      <c r="B6" s="10"/>
      <c r="C6" s="85"/>
      <c r="D6" s="56"/>
    </row>
    <row r="7" spans="1:8">
      <c r="A7" s="12" t="s">
        <v>6</v>
      </c>
      <c r="B7" s="13">
        <f>'Income Statement'!B7</f>
        <v>74452</v>
      </c>
      <c r="C7" s="86">
        <f>'Income Statement'!C7</f>
        <v>83492</v>
      </c>
      <c r="D7" s="59">
        <f>C7*(1+D8)</f>
        <v>91841.2</v>
      </c>
      <c r="E7" s="15">
        <f t="shared" ref="E7:H7" si="0">D7*(1+E8)</f>
        <v>101025.32</v>
      </c>
      <c r="F7" s="15">
        <f t="shared" si="0"/>
        <v>111127.852</v>
      </c>
      <c r="G7" s="15">
        <f t="shared" si="0"/>
        <v>122240.6372</v>
      </c>
      <c r="H7" s="15">
        <f t="shared" si="0"/>
        <v>134464.70092</v>
      </c>
    </row>
    <row r="8" spans="1:8">
      <c r="A8" s="16" t="s">
        <v>7</v>
      </c>
      <c r="B8" s="17" t="s">
        <v>8</v>
      </c>
      <c r="C8" s="87">
        <f>C7/B7-1</f>
        <v>0.121420512544995</v>
      </c>
      <c r="D8" s="88">
        <v>0.1</v>
      </c>
      <c r="E8" s="89">
        <v>0.1</v>
      </c>
      <c r="F8" s="89">
        <v>0.1</v>
      </c>
      <c r="G8" s="89">
        <v>0.1</v>
      </c>
      <c r="H8" s="89">
        <v>0.1</v>
      </c>
    </row>
    <row r="9" ht="3" customHeight="1" spans="2:4">
      <c r="B9" s="21"/>
      <c r="C9" s="90"/>
      <c r="D9" s="56"/>
    </row>
    <row r="10" spans="1:8">
      <c r="A10" s="12" t="s">
        <v>9</v>
      </c>
      <c r="B10" s="13">
        <f>'Income Statement'!B10</f>
        <v>64440</v>
      </c>
      <c r="C10" s="86">
        <f>'Income Statement'!C10</f>
        <v>72524</v>
      </c>
      <c r="D10" s="59">
        <f>D7*D11</f>
        <v>79633.5858056197</v>
      </c>
      <c r="E10" s="15">
        <f t="shared" ref="E10:H10" si="1">E7*E11</f>
        <v>87596.9443861817</v>
      </c>
      <c r="F10" s="15">
        <f t="shared" si="1"/>
        <v>96356.6388247999</v>
      </c>
      <c r="G10" s="15">
        <f t="shared" si="1"/>
        <v>105992.30270728</v>
      </c>
      <c r="H10" s="15">
        <f t="shared" si="1"/>
        <v>116591.532978008</v>
      </c>
    </row>
    <row r="11" spans="1:8">
      <c r="A11" s="16" t="s">
        <v>10</v>
      </c>
      <c r="B11" s="23">
        <f>B10/B7</f>
        <v>0.865524096061892</v>
      </c>
      <c r="C11" s="87">
        <f>C10/C7</f>
        <v>0.868634120634312</v>
      </c>
      <c r="D11" s="91">
        <f>AVERAGE($B$11:$C$11)</f>
        <v>0.867079108348102</v>
      </c>
      <c r="E11" s="24">
        <f t="shared" ref="E11:H11" si="2">AVERAGE($B$11:$C$11)</f>
        <v>0.867079108348102</v>
      </c>
      <c r="F11" s="24">
        <f t="shared" si="2"/>
        <v>0.867079108348102</v>
      </c>
      <c r="G11" s="24">
        <f t="shared" si="2"/>
        <v>0.867079108348102</v>
      </c>
      <c r="H11" s="24">
        <f t="shared" si="2"/>
        <v>0.867079108348102</v>
      </c>
    </row>
    <row r="12" ht="3" customHeight="1" spans="2:4">
      <c r="B12" s="21"/>
      <c r="C12" s="90"/>
      <c r="D12" s="56"/>
    </row>
    <row r="13" spans="1:8">
      <c r="A13" s="12" t="s">
        <v>11</v>
      </c>
      <c r="B13" s="13">
        <f>B7-B10</f>
        <v>10012</v>
      </c>
      <c r="C13" s="86">
        <f>C7-C10</f>
        <v>10968</v>
      </c>
      <c r="D13" s="86">
        <f>D7-D10</f>
        <v>12207.6141943803</v>
      </c>
      <c r="E13" s="13">
        <f t="shared" ref="E13:H13" si="3">E7-E10</f>
        <v>13428.3756138183</v>
      </c>
      <c r="F13" s="13">
        <f t="shared" si="3"/>
        <v>14771.2131752001</v>
      </c>
      <c r="G13" s="13">
        <f t="shared" si="3"/>
        <v>16248.3344927202</v>
      </c>
      <c r="H13" s="13">
        <f t="shared" si="3"/>
        <v>17873.1679419922</v>
      </c>
    </row>
    <row r="14" spans="1:8">
      <c r="A14" s="16" t="s">
        <v>10</v>
      </c>
      <c r="B14" s="23">
        <f>B13/B7</f>
        <v>0.134475903938108</v>
      </c>
      <c r="C14" s="87">
        <f>C13/C7</f>
        <v>0.131365879365688</v>
      </c>
      <c r="D14" s="87">
        <f t="shared" ref="D14:H14" si="4">D13/D7</f>
        <v>0.132920891651898</v>
      </c>
      <c r="E14" s="23">
        <f t="shared" si="4"/>
        <v>0.132920891651898</v>
      </c>
      <c r="F14" s="23">
        <f t="shared" si="4"/>
        <v>0.132920891651898</v>
      </c>
      <c r="G14" s="23">
        <f t="shared" si="4"/>
        <v>0.132920891651898</v>
      </c>
      <c r="H14" s="23">
        <f t="shared" si="4"/>
        <v>0.132920891651898</v>
      </c>
    </row>
    <row r="15" ht="3" customHeight="1" spans="2:4">
      <c r="B15" s="21"/>
      <c r="C15" s="90"/>
      <c r="D15" s="56"/>
    </row>
    <row r="16" spans="1:8">
      <c r="A16" s="12" t="s">
        <v>12</v>
      </c>
      <c r="B16" s="13">
        <f>'Income Statement'!B16</f>
        <v>6389</v>
      </c>
      <c r="C16" s="86">
        <f>'Income Statement'!C16</f>
        <v>6545</v>
      </c>
      <c r="D16" s="86">
        <f>D7*D17</f>
        <v>7540.36561005749</v>
      </c>
      <c r="E16" s="13">
        <f t="shared" ref="E16:H16" si="5">E7*E17</f>
        <v>8294.40217106324</v>
      </c>
      <c r="F16" s="13">
        <f t="shared" si="5"/>
        <v>9123.84238816956</v>
      </c>
      <c r="G16" s="13">
        <f t="shared" si="5"/>
        <v>10036.2266269865</v>
      </c>
      <c r="H16" s="13">
        <f t="shared" si="5"/>
        <v>11039.8492896852</v>
      </c>
    </row>
    <row r="17" spans="1:8">
      <c r="A17" s="16" t="s">
        <v>10</v>
      </c>
      <c r="B17" s="23">
        <f>B16/B7</f>
        <v>0.085813678611723</v>
      </c>
      <c r="C17" s="87">
        <f>C16/C7</f>
        <v>0.0783907440233795</v>
      </c>
      <c r="D17" s="91">
        <f>AVERAGE($B$17:$C$17)</f>
        <v>0.0821022113175512</v>
      </c>
      <c r="E17" s="24">
        <f t="shared" ref="E17:H17" si="6">AVERAGE($B$17:$C$17)</f>
        <v>0.0821022113175512</v>
      </c>
      <c r="F17" s="24">
        <f t="shared" si="6"/>
        <v>0.0821022113175512</v>
      </c>
      <c r="G17" s="24">
        <f t="shared" si="6"/>
        <v>0.0821022113175512</v>
      </c>
      <c r="H17" s="24">
        <f t="shared" si="6"/>
        <v>0.0821022113175512</v>
      </c>
    </row>
    <row r="18" ht="3" customHeight="1" spans="2:4">
      <c r="B18" s="21"/>
      <c r="C18" s="90"/>
      <c r="D18" s="56"/>
    </row>
    <row r="19" spans="1:8">
      <c r="A19" s="12" t="s">
        <v>13</v>
      </c>
      <c r="B19" s="13">
        <f>B13-B16</f>
        <v>3623</v>
      </c>
      <c r="C19" s="86">
        <f>C13-C16</f>
        <v>4423</v>
      </c>
      <c r="D19" s="86">
        <f t="shared" ref="D19:H19" si="7">D13-D16</f>
        <v>4667.24858432279</v>
      </c>
      <c r="E19" s="13">
        <f t="shared" si="7"/>
        <v>5133.97344275507</v>
      </c>
      <c r="F19" s="13">
        <f t="shared" si="7"/>
        <v>5647.37078703058</v>
      </c>
      <c r="G19" s="13">
        <f t="shared" si="7"/>
        <v>6212.10786573363</v>
      </c>
      <c r="H19" s="13">
        <f t="shared" si="7"/>
        <v>6833.318652307</v>
      </c>
    </row>
    <row r="20" ht="3" customHeight="1" spans="2:4">
      <c r="B20" s="21"/>
      <c r="C20" s="90"/>
      <c r="D20" s="56"/>
    </row>
    <row r="21" spans="1:8">
      <c r="A21" s="12" t="s">
        <v>14</v>
      </c>
      <c r="B21" s="13">
        <f>'Income Statement'!B21</f>
        <v>518</v>
      </c>
      <c r="C21" s="86">
        <f>'Income Statement'!C21</f>
        <v>474.181702668361</v>
      </c>
      <c r="D21" s="59">
        <f ca="1">D128</f>
        <v>415.180678030986</v>
      </c>
      <c r="E21" s="15">
        <f ca="1" t="shared" ref="E21:H21" si="8">E128</f>
        <v>340.798975362626</v>
      </c>
      <c r="F21" s="15">
        <f ca="1" t="shared" si="8"/>
        <v>300</v>
      </c>
      <c r="G21" s="15">
        <f ca="1" t="shared" si="8"/>
        <v>260</v>
      </c>
      <c r="H21" s="15">
        <f ca="1" t="shared" si="8"/>
        <v>220</v>
      </c>
    </row>
    <row r="22" ht="3" customHeight="1" spans="2:4">
      <c r="B22" s="21"/>
      <c r="C22" s="90"/>
      <c r="D22" s="56"/>
    </row>
    <row r="23" spans="1:8">
      <c r="A23" s="12" t="s">
        <v>15</v>
      </c>
      <c r="B23" s="13">
        <f>B19-B21</f>
        <v>3105</v>
      </c>
      <c r="C23" s="86">
        <f>C19-C21</f>
        <v>3948.81829733164</v>
      </c>
      <c r="D23" s="86">
        <f ca="1" t="shared" ref="D23:H23" si="9">D19-D21</f>
        <v>4252.0679062918</v>
      </c>
      <c r="E23" s="13">
        <f ca="1" t="shared" si="9"/>
        <v>4793.17446739244</v>
      </c>
      <c r="F23" s="13">
        <f ca="1" t="shared" si="9"/>
        <v>5347.37078703058</v>
      </c>
      <c r="G23" s="13">
        <f ca="1" t="shared" si="9"/>
        <v>5952.10786573363</v>
      </c>
      <c r="H23" s="13">
        <f ca="1" t="shared" si="9"/>
        <v>6613.318652307</v>
      </c>
    </row>
    <row r="24" ht="3" customHeight="1" spans="2:4">
      <c r="B24" s="21"/>
      <c r="C24" s="90"/>
      <c r="D24" s="56"/>
    </row>
    <row r="25" spans="1:8">
      <c r="A25" t="s">
        <v>16</v>
      </c>
      <c r="B25" s="13">
        <f>'Income Statement'!B25</f>
        <v>1086.75</v>
      </c>
      <c r="C25" s="86">
        <f>'Income Statement'!C25</f>
        <v>1382.08640406607</v>
      </c>
      <c r="D25" s="86">
        <f ca="1">D23*D26</f>
        <v>1488.22376720213</v>
      </c>
      <c r="E25" s="13">
        <f ca="1" t="shared" ref="E25:H25" si="10">E23*E26</f>
        <v>1677.61106358736</v>
      </c>
      <c r="F25" s="13">
        <f ca="1" t="shared" si="10"/>
        <v>1871.5797754607</v>
      </c>
      <c r="G25" s="13">
        <f ca="1" t="shared" si="10"/>
        <v>2083.23775300677</v>
      </c>
      <c r="H25" s="13">
        <f ca="1" t="shared" si="10"/>
        <v>2314.66152830745</v>
      </c>
    </row>
    <row r="26" spans="1:8">
      <c r="A26" t="s">
        <v>17</v>
      </c>
      <c r="B26" s="17" t="s">
        <v>18</v>
      </c>
      <c r="C26" s="92" t="s">
        <v>18</v>
      </c>
      <c r="D26" s="88">
        <v>0.35</v>
      </c>
      <c r="E26" s="89">
        <v>0.35</v>
      </c>
      <c r="F26" s="89">
        <v>0.35</v>
      </c>
      <c r="G26" s="89">
        <v>0.35</v>
      </c>
      <c r="H26" s="89">
        <v>0.35</v>
      </c>
    </row>
    <row r="27" ht="3" customHeight="1" spans="2:4">
      <c r="B27" s="21"/>
      <c r="C27" s="90"/>
      <c r="D27" s="56"/>
    </row>
    <row r="28" spans="1:8">
      <c r="A28" s="12" t="s">
        <v>19</v>
      </c>
      <c r="B28" s="13">
        <f>B23-B25</f>
        <v>2018.25</v>
      </c>
      <c r="C28" s="86">
        <f>C23-C25</f>
        <v>2566.73189326557</v>
      </c>
      <c r="D28" s="86">
        <f ca="1">D23-D25</f>
        <v>2763.84413908967</v>
      </c>
      <c r="E28" s="13">
        <f ca="1" t="shared" ref="E28:H28" si="11">E23-E25</f>
        <v>3115.56340380509</v>
      </c>
      <c r="F28" s="13">
        <f ca="1" t="shared" si="11"/>
        <v>3475.79101156988</v>
      </c>
      <c r="G28" s="13">
        <f ca="1" t="shared" si="11"/>
        <v>3868.87011272686</v>
      </c>
      <c r="H28" s="13">
        <f ca="1" t="shared" si="11"/>
        <v>4298.65712399955</v>
      </c>
    </row>
    <row r="29" ht="3" customHeight="1" spans="2:4">
      <c r="B29" s="21"/>
      <c r="C29" s="90"/>
      <c r="D29" s="56"/>
    </row>
    <row r="30" customHeight="1" spans="1:8">
      <c r="A30" s="26" t="s">
        <v>13</v>
      </c>
      <c r="B30" s="27">
        <f>B19</f>
        <v>3623</v>
      </c>
      <c r="C30" s="93">
        <f t="shared" ref="C30:H30" si="12">C19</f>
        <v>4423</v>
      </c>
      <c r="D30" s="94">
        <f t="shared" si="12"/>
        <v>4667.24858432279</v>
      </c>
      <c r="E30" s="29">
        <f t="shared" si="12"/>
        <v>5133.97344275507</v>
      </c>
      <c r="F30" s="29">
        <f t="shared" si="12"/>
        <v>5647.37078703058</v>
      </c>
      <c r="G30" s="29">
        <f t="shared" si="12"/>
        <v>6212.10786573363</v>
      </c>
      <c r="H30" s="29">
        <f t="shared" si="12"/>
        <v>6833.318652307</v>
      </c>
    </row>
    <row r="31" spans="1:8">
      <c r="A31" s="26" t="s">
        <v>20</v>
      </c>
      <c r="B31" s="27">
        <f>'Income Statement'!B31</f>
        <v>2648</v>
      </c>
      <c r="C31" s="93">
        <f>'Income Statement'!C31</f>
        <v>2981</v>
      </c>
      <c r="D31" s="94">
        <f>D135</f>
        <v>3272.78683447053</v>
      </c>
      <c r="E31" s="29">
        <f t="shared" ref="E31:H31" si="13">E135</f>
        <v>3600.06551791758</v>
      </c>
      <c r="F31" s="29">
        <f t="shared" si="13"/>
        <v>3960.07206970934</v>
      </c>
      <c r="G31" s="29">
        <f t="shared" si="13"/>
        <v>4356.07927668028</v>
      </c>
      <c r="H31" s="29">
        <f t="shared" si="13"/>
        <v>4791.6872043483</v>
      </c>
    </row>
    <row r="32" spans="1:8">
      <c r="A32" s="26" t="s">
        <v>21</v>
      </c>
      <c r="B32" s="27">
        <f>'Income Statement'!B32</f>
        <v>0</v>
      </c>
      <c r="C32" s="93">
        <f>'Income Statement'!C32</f>
        <v>0</v>
      </c>
      <c r="D32" s="94">
        <f>C32</f>
        <v>0</v>
      </c>
      <c r="E32" s="29">
        <f t="shared" ref="E32:H32" si="14">D32</f>
        <v>0</v>
      </c>
      <c r="F32" s="29">
        <f t="shared" si="14"/>
        <v>0</v>
      </c>
      <c r="G32" s="29">
        <f t="shared" si="14"/>
        <v>0</v>
      </c>
      <c r="H32" s="29">
        <f t="shared" si="14"/>
        <v>0</v>
      </c>
    </row>
    <row r="33" spans="1:10">
      <c r="A33" s="30" t="s">
        <v>22</v>
      </c>
      <c r="B33" s="31">
        <f>SUM(B30:B32)</f>
        <v>6271</v>
      </c>
      <c r="C33" s="31">
        <f t="shared" ref="C33:H33" si="15">SUM(C30:C32)</f>
        <v>7404</v>
      </c>
      <c r="D33" s="31">
        <f t="shared" si="15"/>
        <v>7940.03541879332</v>
      </c>
      <c r="E33" s="31">
        <f t="shared" si="15"/>
        <v>8734.03896067265</v>
      </c>
      <c r="F33" s="31">
        <f t="shared" si="15"/>
        <v>9607.44285673992</v>
      </c>
      <c r="G33" s="31">
        <f t="shared" si="15"/>
        <v>10568.1871424139</v>
      </c>
      <c r="H33" s="31">
        <f t="shared" si="15"/>
        <v>11625.0058566553</v>
      </c>
      <c r="J33" s="47"/>
    </row>
    <row r="34" ht="3" customHeight="1" spans="3:4">
      <c r="C34" s="56"/>
      <c r="D34" s="56"/>
    </row>
    <row r="35" spans="1:8">
      <c r="A35" s="7" t="s">
        <v>24</v>
      </c>
      <c r="B35" s="8" t="str">
        <f t="shared" ref="B35:H35" si="16">B5</f>
        <v>20X1</v>
      </c>
      <c r="C35" s="8" t="str">
        <f t="shared" si="16"/>
        <v>20X2</v>
      </c>
      <c r="D35" s="95" t="str">
        <f t="shared" si="16"/>
        <v>20X3</v>
      </c>
      <c r="E35" s="8" t="str">
        <f t="shared" si="16"/>
        <v>20X4</v>
      </c>
      <c r="F35" s="8" t="str">
        <f t="shared" si="16"/>
        <v>20X5</v>
      </c>
      <c r="G35" s="8" t="str">
        <f t="shared" si="16"/>
        <v>20X6</v>
      </c>
      <c r="H35" s="8" t="str">
        <f t="shared" si="16"/>
        <v>20X7</v>
      </c>
    </row>
    <row r="36" ht="3" customHeight="1" spans="3:4">
      <c r="C36" s="56"/>
      <c r="D36" s="56"/>
    </row>
    <row r="37" spans="1:4">
      <c r="A37" s="34" t="s">
        <v>26</v>
      </c>
      <c r="B37" s="35"/>
      <c r="C37" s="96"/>
      <c r="D37" s="56"/>
    </row>
    <row r="38" spans="1:10">
      <c r="A38" s="37" t="s">
        <v>27</v>
      </c>
      <c r="B38" s="38">
        <f>'Balance Sheet'!B10</f>
        <v>1773</v>
      </c>
      <c r="C38" s="97">
        <f>'Balance Sheet'!C10</f>
        <v>2000</v>
      </c>
      <c r="D38" s="98">
        <f ca="1">D100</f>
        <v>2000</v>
      </c>
      <c r="E38" s="40">
        <f ca="1">E100</f>
        <v>3324.73771908457</v>
      </c>
      <c r="F38" s="40">
        <f ca="1">F100</f>
        <v>4815.7753934174</v>
      </c>
      <c r="G38" s="40">
        <f ca="1">G100</f>
        <v>6501.41683518351</v>
      </c>
      <c r="H38" s="40">
        <f ca="1">H100</f>
        <v>8448.52242112623</v>
      </c>
      <c r="J38" s="40"/>
    </row>
    <row r="39" spans="1:10">
      <c r="A39" s="37" t="s">
        <v>28</v>
      </c>
      <c r="B39" s="38">
        <f>'Balance Sheet'!B11</f>
        <v>7750</v>
      </c>
      <c r="C39" s="97">
        <f>'Balance Sheet'!C11</f>
        <v>8852</v>
      </c>
      <c r="D39" s="97">
        <f>D7/365*D69</f>
        <v>9648.65493472304</v>
      </c>
      <c r="E39" s="38">
        <f>E7/365*E69</f>
        <v>10613.5204281953</v>
      </c>
      <c r="F39" s="38">
        <f>F7/365*F69</f>
        <v>11674.8724710149</v>
      </c>
      <c r="G39" s="38">
        <f>G7/365*G69</f>
        <v>12842.3597181164</v>
      </c>
      <c r="H39" s="38">
        <f>H7/365*H69</f>
        <v>14126.595689928</v>
      </c>
      <c r="J39" s="40"/>
    </row>
    <row r="40" spans="1:10">
      <c r="A40" s="37" t="s">
        <v>29</v>
      </c>
      <c r="B40" s="38">
        <f>'Balance Sheet'!B12</f>
        <v>4800</v>
      </c>
      <c r="C40" s="97">
        <f>'Balance Sheet'!C12</f>
        <v>5700</v>
      </c>
      <c r="D40" s="97">
        <f>D10/365*D70</f>
        <v>6095.25690013786</v>
      </c>
      <c r="E40" s="38">
        <f>E10/365*E70</f>
        <v>6704.78259015164</v>
      </c>
      <c r="F40" s="38">
        <f>F10/365*F70</f>
        <v>7375.26084916681</v>
      </c>
      <c r="G40" s="38">
        <f>G10/365*G70</f>
        <v>8112.78693408349</v>
      </c>
      <c r="H40" s="38">
        <f>H10/365*H70</f>
        <v>8924.06562749184</v>
      </c>
      <c r="J40" s="40"/>
    </row>
    <row r="41" spans="1:10">
      <c r="A41" s="41" t="s">
        <v>30</v>
      </c>
      <c r="B41" s="38">
        <f>'Balance Sheet'!B13</f>
        <v>456</v>
      </c>
      <c r="C41" s="97">
        <f>'Balance Sheet'!C13</f>
        <v>1849</v>
      </c>
      <c r="D41" s="98">
        <f>C41</f>
        <v>1849</v>
      </c>
      <c r="E41" s="40">
        <f t="shared" ref="E41:H41" si="17">D41</f>
        <v>1849</v>
      </c>
      <c r="F41" s="40">
        <f t="shared" si="17"/>
        <v>1849</v>
      </c>
      <c r="G41" s="40">
        <f t="shared" si="17"/>
        <v>1849</v>
      </c>
      <c r="H41" s="40">
        <f t="shared" si="17"/>
        <v>1849</v>
      </c>
      <c r="J41" s="40"/>
    </row>
    <row r="42" spans="1:10">
      <c r="A42" s="42" t="s">
        <v>31</v>
      </c>
      <c r="B42" s="43">
        <f>SUM(B38:B41)</f>
        <v>14779</v>
      </c>
      <c r="C42" s="43">
        <f>SUM(C38:C41)</f>
        <v>18401</v>
      </c>
      <c r="D42" s="43">
        <f ca="1">SUM(D38:D41)</f>
        <v>19592.9118348609</v>
      </c>
      <c r="E42" s="43">
        <f ca="1" t="shared" ref="E42:H42" si="18">SUM(E38:E41)</f>
        <v>22492.0407374315</v>
      </c>
      <c r="F42" s="43">
        <f ca="1" t="shared" si="18"/>
        <v>25714.9087135991</v>
      </c>
      <c r="G42" s="43">
        <f ca="1" t="shared" si="18"/>
        <v>29305.5634873834</v>
      </c>
      <c r="H42" s="43">
        <f ca="1" t="shared" si="18"/>
        <v>33348.1837385461</v>
      </c>
      <c r="J42" s="40"/>
    </row>
    <row r="43" ht="3" customHeight="1" spans="1:10">
      <c r="A43" s="45"/>
      <c r="B43" s="35"/>
      <c r="C43" s="96"/>
      <c r="D43" s="56"/>
      <c r="J43" s="40"/>
    </row>
    <row r="44" spans="1:10">
      <c r="A44" s="34" t="s">
        <v>32</v>
      </c>
      <c r="B44" s="35"/>
      <c r="C44" s="96"/>
      <c r="D44" s="56"/>
      <c r="J44" s="40"/>
    </row>
    <row r="45" spans="1:10">
      <c r="A45" s="37" t="s">
        <v>33</v>
      </c>
      <c r="B45" s="38">
        <f>'Balance Sheet'!B17</f>
        <v>10913</v>
      </c>
      <c r="C45" s="97">
        <f>'Balance Sheet'!C17</f>
        <v>10932</v>
      </c>
      <c r="D45" s="98">
        <f>D138</f>
        <v>11159.2131655295</v>
      </c>
      <c r="E45" s="40">
        <f t="shared" ref="E45:H45" si="19">E138</f>
        <v>11559.1476476119</v>
      </c>
      <c r="F45" s="40">
        <f t="shared" si="19"/>
        <v>12099.0755779025</v>
      </c>
      <c r="G45" s="40">
        <f t="shared" si="19"/>
        <v>12742.9963012223</v>
      </c>
      <c r="H45" s="40">
        <f t="shared" si="19"/>
        <v>13451.309096874</v>
      </c>
      <c r="J45" s="40"/>
    </row>
    <row r="46" ht="3" customHeight="1" spans="2:10">
      <c r="B46" s="35"/>
      <c r="C46" s="96"/>
      <c r="D46" s="56"/>
      <c r="J46" s="40"/>
    </row>
    <row r="47" spans="1:10">
      <c r="A47" s="46" t="s">
        <v>34</v>
      </c>
      <c r="B47" s="43">
        <f>B42+B45</f>
        <v>25692</v>
      </c>
      <c r="C47" s="43">
        <f>C42+C45</f>
        <v>29333</v>
      </c>
      <c r="D47" s="43">
        <f ca="1" t="shared" ref="D47:H47" si="20">D42+D45</f>
        <v>30752.1250003904</v>
      </c>
      <c r="E47" s="43">
        <f ca="1" t="shared" si="20"/>
        <v>34051.1883850434</v>
      </c>
      <c r="F47" s="43">
        <f ca="1" t="shared" si="20"/>
        <v>37813.9842915016</v>
      </c>
      <c r="G47" s="43">
        <f ca="1" t="shared" si="20"/>
        <v>42048.5597886057</v>
      </c>
      <c r="H47" s="43">
        <f ca="1" t="shared" si="20"/>
        <v>46799.49283542</v>
      </c>
      <c r="J47" s="40"/>
    </row>
    <row r="48" ht="3" customHeight="1" spans="2:10">
      <c r="B48" s="35"/>
      <c r="C48" s="96"/>
      <c r="D48" s="56"/>
      <c r="J48" s="40"/>
    </row>
    <row r="49" spans="1:10">
      <c r="A49" s="34" t="s">
        <v>36</v>
      </c>
      <c r="B49" s="35"/>
      <c r="C49" s="96"/>
      <c r="D49" s="56"/>
      <c r="J49" s="40"/>
    </row>
    <row r="50" spans="1:10">
      <c r="A50" s="37" t="s">
        <v>37</v>
      </c>
      <c r="B50" s="38">
        <f>'Balance Sheet'!B24</f>
        <v>5665</v>
      </c>
      <c r="C50" s="97">
        <f>'Balance Sheet'!C24</f>
        <v>6656</v>
      </c>
      <c r="D50" s="97">
        <f>D10/365*D71</f>
        <v>7154.5899535301</v>
      </c>
      <c r="E50" s="38">
        <f>E10/365*E71</f>
        <v>7870.04894888311</v>
      </c>
      <c r="F50" s="38">
        <f>F10/365*F71</f>
        <v>8657.05384377142</v>
      </c>
      <c r="G50" s="38">
        <f>G10/365*G71</f>
        <v>9522.75922814856</v>
      </c>
      <c r="H50" s="38">
        <f>H10/365*H71</f>
        <v>10475.0351509634</v>
      </c>
      <c r="J50" s="40"/>
    </row>
    <row r="51" spans="1:10">
      <c r="A51" s="37" t="s">
        <v>38</v>
      </c>
      <c r="B51" s="38">
        <f>'Balance Sheet'!B25</f>
        <v>792</v>
      </c>
      <c r="C51" s="97">
        <f>'Balance Sheet'!C25</f>
        <v>1375.26810673443</v>
      </c>
      <c r="D51" s="98">
        <f ca="1">D113</f>
        <v>31.9590145050231</v>
      </c>
      <c r="E51" s="40">
        <f ca="1">E113</f>
        <v>0</v>
      </c>
      <c r="F51" s="40">
        <f ca="1">F113</f>
        <v>0</v>
      </c>
      <c r="G51" s="40">
        <f ca="1">G113</f>
        <v>0</v>
      </c>
      <c r="H51" s="40">
        <f ca="1">H113</f>
        <v>0</v>
      </c>
      <c r="J51" s="40"/>
    </row>
    <row r="52" spans="1:10">
      <c r="A52" s="41" t="s">
        <v>39</v>
      </c>
      <c r="B52" s="38">
        <f>'Balance Sheet'!B26</f>
        <v>500</v>
      </c>
      <c r="C52" s="97">
        <f>'Balance Sheet'!C26</f>
        <v>500</v>
      </c>
      <c r="D52" s="98">
        <f>D118</f>
        <v>500</v>
      </c>
      <c r="E52" s="40">
        <f t="shared" ref="E52:H52" si="21">E118</f>
        <v>500</v>
      </c>
      <c r="F52" s="40">
        <f t="shared" si="21"/>
        <v>500</v>
      </c>
      <c r="G52" s="40">
        <f t="shared" si="21"/>
        <v>500</v>
      </c>
      <c r="H52" s="40">
        <f t="shared" si="21"/>
        <v>500</v>
      </c>
      <c r="J52" s="40"/>
    </row>
    <row r="53" spans="1:10">
      <c r="A53" s="42" t="s">
        <v>40</v>
      </c>
      <c r="B53" s="43">
        <f>SUM(B50:B52)</f>
        <v>6957</v>
      </c>
      <c r="C53" s="43">
        <f>SUM(C50:C52)</f>
        <v>8531.26810673443</v>
      </c>
      <c r="D53" s="43">
        <f ca="1" t="shared" ref="D53:H53" si="22">SUM(D50:D52)</f>
        <v>7686.54896803512</v>
      </c>
      <c r="E53" s="43">
        <f ca="1" t="shared" si="22"/>
        <v>8370.04894888311</v>
      </c>
      <c r="F53" s="43">
        <f ca="1" t="shared" si="22"/>
        <v>9157.05384377142</v>
      </c>
      <c r="G53" s="43">
        <f ca="1" t="shared" si="22"/>
        <v>10022.7592281486</v>
      </c>
      <c r="H53" s="43">
        <f ca="1" t="shared" si="22"/>
        <v>10975.0351509634</v>
      </c>
      <c r="J53" s="40"/>
    </row>
    <row r="54" ht="3" customHeight="1" spans="1:10">
      <c r="A54" s="45"/>
      <c r="B54" s="35"/>
      <c r="C54" s="96"/>
      <c r="D54" s="56"/>
      <c r="J54" s="40"/>
    </row>
    <row r="55" spans="1:10">
      <c r="A55" s="34" t="s">
        <v>41</v>
      </c>
      <c r="B55" s="35"/>
      <c r="C55" s="96"/>
      <c r="D55" s="56"/>
      <c r="J55" s="40"/>
    </row>
    <row r="56" spans="1:10">
      <c r="A56" s="37" t="s">
        <v>42</v>
      </c>
      <c r="B56" s="38">
        <f>'Balance Sheet'!B30</f>
        <v>5000</v>
      </c>
      <c r="C56" s="97">
        <f>'Balance Sheet'!C30</f>
        <v>4500</v>
      </c>
      <c r="D56" s="98">
        <f>D117</f>
        <v>4000</v>
      </c>
      <c r="E56" s="40">
        <f t="shared" ref="E56:H56" si="23">E117</f>
        <v>3500</v>
      </c>
      <c r="F56" s="40">
        <f t="shared" si="23"/>
        <v>3000</v>
      </c>
      <c r="G56" s="40">
        <f t="shared" si="23"/>
        <v>2500</v>
      </c>
      <c r="H56" s="40">
        <f t="shared" si="23"/>
        <v>2000</v>
      </c>
      <c r="J56" s="40"/>
    </row>
    <row r="57" ht="3" customHeight="1" spans="1:10">
      <c r="A57" s="45"/>
      <c r="B57" s="35"/>
      <c r="C57" s="96"/>
      <c r="D57" s="56"/>
      <c r="J57" s="40"/>
    </row>
    <row r="58" spans="1:10">
      <c r="A58" s="46" t="s">
        <v>43</v>
      </c>
      <c r="B58" s="43">
        <f>B53+B56</f>
        <v>11957</v>
      </c>
      <c r="C58" s="43">
        <f>C53+C56</f>
        <v>13031.2681067344</v>
      </c>
      <c r="D58" s="43">
        <f ca="1" t="shared" ref="D58:H58" si="24">D53+D56</f>
        <v>11686.5489680351</v>
      </c>
      <c r="E58" s="43">
        <f ca="1" t="shared" si="24"/>
        <v>11870.0489488831</v>
      </c>
      <c r="F58" s="43">
        <f ca="1" t="shared" si="24"/>
        <v>12157.0538437714</v>
      </c>
      <c r="G58" s="43">
        <f ca="1" t="shared" si="24"/>
        <v>12522.7592281486</v>
      </c>
      <c r="H58" s="43">
        <f ca="1" t="shared" si="24"/>
        <v>12975.0351509634</v>
      </c>
      <c r="J58" s="40"/>
    </row>
    <row r="59" ht="3" customHeight="1" spans="2:10">
      <c r="B59" s="35"/>
      <c r="C59" s="96"/>
      <c r="D59" s="56"/>
      <c r="J59" s="40"/>
    </row>
    <row r="60" spans="1:10">
      <c r="A60" s="45" t="s">
        <v>45</v>
      </c>
      <c r="B60" s="38">
        <f>'Balance Sheet'!B35</f>
        <v>15</v>
      </c>
      <c r="C60" s="97">
        <f>'Balance Sheet'!C35</f>
        <v>15</v>
      </c>
      <c r="D60" s="98">
        <f>C60</f>
        <v>15</v>
      </c>
      <c r="E60" s="40">
        <f t="shared" ref="E60:H61" si="25">D60</f>
        <v>15</v>
      </c>
      <c r="F60" s="40">
        <f t="shared" si="25"/>
        <v>15</v>
      </c>
      <c r="G60" s="40">
        <f t="shared" si="25"/>
        <v>15</v>
      </c>
      <c r="H60" s="40">
        <f t="shared" si="25"/>
        <v>15</v>
      </c>
      <c r="J60" s="40"/>
    </row>
    <row r="61" spans="1:10">
      <c r="A61" s="45" t="s">
        <v>46</v>
      </c>
      <c r="B61" s="38">
        <f>'Balance Sheet'!B36</f>
        <v>5000</v>
      </c>
      <c r="C61" s="97">
        <f>'Balance Sheet'!C36</f>
        <v>5000</v>
      </c>
      <c r="D61" s="98">
        <f>C61</f>
        <v>5000</v>
      </c>
      <c r="E61" s="40">
        <f t="shared" si="25"/>
        <v>5000</v>
      </c>
      <c r="F61" s="40">
        <f t="shared" si="25"/>
        <v>5000</v>
      </c>
      <c r="G61" s="40">
        <f t="shared" si="25"/>
        <v>5000</v>
      </c>
      <c r="H61" s="40">
        <f t="shared" si="25"/>
        <v>5000</v>
      </c>
      <c r="J61" s="40"/>
    </row>
    <row r="62" spans="1:10">
      <c r="A62" s="45" t="s">
        <v>47</v>
      </c>
      <c r="B62" s="38">
        <f>'Balance Sheet'!B37</f>
        <v>8720</v>
      </c>
      <c r="C62" s="97">
        <f>'Balance Sheet'!C37</f>
        <v>11286.7318932656</v>
      </c>
      <c r="D62" s="98">
        <f ca="1">C62+D28</f>
        <v>14050.5760323553</v>
      </c>
      <c r="E62" s="40">
        <f ca="1">D62+E28</f>
        <v>17166.1394361604</v>
      </c>
      <c r="F62" s="40">
        <f ca="1">E62+F28</f>
        <v>20641.9304477302</v>
      </c>
      <c r="G62" s="40">
        <f ca="1">F62+G28</f>
        <v>24510.8005604571</v>
      </c>
      <c r="H62" s="40">
        <f ca="1">G62+H28</f>
        <v>28809.4576844566</v>
      </c>
      <c r="J62" s="40"/>
    </row>
    <row r="63" spans="1:10">
      <c r="A63" s="46" t="s">
        <v>48</v>
      </c>
      <c r="B63" s="43">
        <f>SUM(B60:B62)</f>
        <v>13735</v>
      </c>
      <c r="C63" s="43">
        <f t="shared" ref="C63:H63" si="26">SUM(C60:C62)</f>
        <v>16301.7318932656</v>
      </c>
      <c r="D63" s="43">
        <f ca="1" t="shared" si="26"/>
        <v>19065.5760323553</v>
      </c>
      <c r="E63" s="43">
        <f ca="1" t="shared" si="26"/>
        <v>22181.1394361604</v>
      </c>
      <c r="F63" s="43">
        <f ca="1" t="shared" si="26"/>
        <v>25656.9304477302</v>
      </c>
      <c r="G63" s="43">
        <f ca="1" t="shared" si="26"/>
        <v>29525.8005604571</v>
      </c>
      <c r="H63" s="43">
        <f ca="1" t="shared" si="26"/>
        <v>33824.4576844566</v>
      </c>
      <c r="J63" s="40"/>
    </row>
    <row r="64" ht="3" customHeight="1" spans="2:10">
      <c r="B64" s="35"/>
      <c r="C64" s="96"/>
      <c r="D64" s="56"/>
      <c r="J64" s="40"/>
    </row>
    <row r="65" spans="1:10">
      <c r="A65" s="12" t="s">
        <v>49</v>
      </c>
      <c r="B65" s="13">
        <f t="shared" ref="B65:H65" si="27">B58+B63</f>
        <v>25692</v>
      </c>
      <c r="C65" s="86">
        <f t="shared" si="27"/>
        <v>29333</v>
      </c>
      <c r="D65" s="86">
        <f ca="1" t="shared" si="27"/>
        <v>30752.1250003904</v>
      </c>
      <c r="E65" s="13">
        <f ca="1" t="shared" si="27"/>
        <v>34051.1883850435</v>
      </c>
      <c r="F65" s="13">
        <f ca="1" t="shared" si="27"/>
        <v>37813.9842915017</v>
      </c>
      <c r="G65" s="13">
        <f ca="1" t="shared" si="27"/>
        <v>42048.5597886056</v>
      </c>
      <c r="H65" s="13">
        <f ca="1" t="shared" si="27"/>
        <v>46799.49283542</v>
      </c>
      <c r="J65" s="40"/>
    </row>
    <row r="66" s="1" customFormat="1" spans="1:10">
      <c r="A66" s="48" t="s">
        <v>50</v>
      </c>
      <c r="B66" s="49">
        <f t="shared" ref="B66:H66" si="28">B47-B65</f>
        <v>0</v>
      </c>
      <c r="C66" s="99">
        <f t="shared" si="28"/>
        <v>0</v>
      </c>
      <c r="D66" s="99">
        <f ca="1" t="shared" si="28"/>
        <v>-2.91038304567337e-11</v>
      </c>
      <c r="E66" s="49">
        <f ca="1" t="shared" si="28"/>
        <v>-7.27595761418343e-11</v>
      </c>
      <c r="F66" s="49">
        <f ca="1" t="shared" si="28"/>
        <v>0</v>
      </c>
      <c r="G66" s="49">
        <f ca="1" t="shared" si="28"/>
        <v>0</v>
      </c>
      <c r="H66" s="49">
        <f ca="1" t="shared" si="28"/>
        <v>0</v>
      </c>
      <c r="J66" s="40"/>
    </row>
    <row r="67" ht="3" customHeight="1" spans="2:4">
      <c r="B67" s="35"/>
      <c r="C67" s="96"/>
      <c r="D67" s="56"/>
    </row>
    <row r="68" spans="1:8">
      <c r="A68" s="51" t="s">
        <v>61</v>
      </c>
      <c r="B68" s="52"/>
      <c r="C68" s="100"/>
      <c r="D68" s="101"/>
      <c r="E68" s="26"/>
      <c r="F68" s="26"/>
      <c r="G68" s="26"/>
      <c r="H68" s="26"/>
    </row>
    <row r="69" spans="1:8">
      <c r="A69" s="54" t="s">
        <v>62</v>
      </c>
      <c r="B69" s="27">
        <f>B39/(B7/365)</f>
        <v>37.994278192661</v>
      </c>
      <c r="C69" s="93">
        <f>C39/(C7/365)</f>
        <v>38.6980788578546</v>
      </c>
      <c r="D69" s="94">
        <f>AVERAGE($B$69:$C$69)</f>
        <v>38.3461785252578</v>
      </c>
      <c r="E69" s="29">
        <f t="shared" ref="E69:H69" si="29">AVERAGE($B$69:$C$69)</f>
        <v>38.3461785252578</v>
      </c>
      <c r="F69" s="29">
        <f t="shared" si="29"/>
        <v>38.3461785252578</v>
      </c>
      <c r="G69" s="29">
        <f t="shared" si="29"/>
        <v>38.3461785252578</v>
      </c>
      <c r="H69" s="29">
        <f t="shared" si="29"/>
        <v>38.3461785252578</v>
      </c>
    </row>
    <row r="70" spans="1:8">
      <c r="A70" s="54" t="s">
        <v>63</v>
      </c>
      <c r="B70" s="27">
        <f>B40/(B10/365)</f>
        <v>27.1880819366853</v>
      </c>
      <c r="C70" s="93">
        <f>C40/(C10/365)</f>
        <v>28.6870553196183</v>
      </c>
      <c r="D70" s="94">
        <f>AVERAGE($B$70:$C$70)</f>
        <v>27.9375686281518</v>
      </c>
      <c r="E70" s="29">
        <f t="shared" ref="E70:H70" si="30">AVERAGE($B$70:$C$70)</f>
        <v>27.9375686281518</v>
      </c>
      <c r="F70" s="29">
        <f t="shared" si="30"/>
        <v>27.9375686281518</v>
      </c>
      <c r="G70" s="29">
        <f t="shared" si="30"/>
        <v>27.9375686281518</v>
      </c>
      <c r="H70" s="29">
        <f t="shared" si="30"/>
        <v>27.9375686281518</v>
      </c>
    </row>
    <row r="71" spans="1:8">
      <c r="A71" s="54" t="s">
        <v>64</v>
      </c>
      <c r="B71" s="27">
        <f>B50/(B10/365)</f>
        <v>32.0876008690255</v>
      </c>
      <c r="C71" s="93">
        <f>C50/(C10/365)</f>
        <v>33.4984281065578</v>
      </c>
      <c r="D71" s="94">
        <f>AVERAGE($B$71:$C$71)</f>
        <v>32.7930144877916</v>
      </c>
      <c r="E71" s="29">
        <f t="shared" ref="E71:H71" si="31">AVERAGE($B$71:$C$71)</f>
        <v>32.7930144877916</v>
      </c>
      <c r="F71" s="29">
        <f t="shared" si="31"/>
        <v>32.7930144877916</v>
      </c>
      <c r="G71" s="29">
        <f t="shared" si="31"/>
        <v>32.7930144877916</v>
      </c>
      <c r="H71" s="29">
        <f t="shared" si="31"/>
        <v>32.7930144877916</v>
      </c>
    </row>
    <row r="72" ht="5.1" customHeight="1" spans="3:4">
      <c r="C72" s="56"/>
      <c r="D72" s="56"/>
    </row>
    <row r="73" spans="1:8">
      <c r="A73" s="7" t="s">
        <v>65</v>
      </c>
      <c r="B73" s="8" t="str">
        <f t="shared" ref="B73:H73" si="32">B35</f>
        <v>20X1</v>
      </c>
      <c r="C73" s="8" t="str">
        <f t="shared" si="32"/>
        <v>20X2</v>
      </c>
      <c r="D73" s="8" t="str">
        <f t="shared" si="32"/>
        <v>20X3</v>
      </c>
      <c r="E73" s="8" t="str">
        <f t="shared" si="32"/>
        <v>20X4</v>
      </c>
      <c r="F73" s="8" t="str">
        <f t="shared" si="32"/>
        <v>20X5</v>
      </c>
      <c r="G73" s="8" t="str">
        <f t="shared" si="32"/>
        <v>20X6</v>
      </c>
      <c r="H73" s="8" t="str">
        <f t="shared" si="32"/>
        <v>20X7</v>
      </c>
    </row>
    <row r="74" ht="3" customHeight="1"/>
    <row r="75" customHeight="1" spans="1:1">
      <c r="A75" s="12" t="s">
        <v>66</v>
      </c>
    </row>
    <row r="76" spans="1:8">
      <c r="A76" s="34" t="s">
        <v>19</v>
      </c>
      <c r="B76" s="40"/>
      <c r="C76" s="40"/>
      <c r="D76" s="40">
        <f ca="1">D28</f>
        <v>2763.84413908967</v>
      </c>
      <c r="E76" s="40">
        <f ca="1">E28</f>
        <v>3115.56340380509</v>
      </c>
      <c r="F76" s="40">
        <f ca="1">F28</f>
        <v>3475.79101156988</v>
      </c>
      <c r="G76" s="40">
        <f ca="1">G28</f>
        <v>3868.87011272686</v>
      </c>
      <c r="H76" s="40">
        <f ca="1">H28</f>
        <v>4298.65712399955</v>
      </c>
    </row>
    <row r="77" ht="3" customHeight="1" spans="1:8">
      <c r="A77" s="34"/>
      <c r="B77" s="40"/>
      <c r="C77" s="40"/>
      <c r="D77" s="40"/>
      <c r="E77" s="40"/>
      <c r="F77" s="40"/>
      <c r="G77" s="40"/>
      <c r="H77" s="40"/>
    </row>
    <row r="78" spans="1:1">
      <c r="A78" s="55" t="s">
        <v>67</v>
      </c>
    </row>
    <row r="79" spans="1:8">
      <c r="A79" s="37" t="s">
        <v>20</v>
      </c>
      <c r="B79" s="40"/>
      <c r="C79" s="40"/>
      <c r="D79" s="40">
        <f>D135</f>
        <v>3272.78683447053</v>
      </c>
      <c r="E79" s="40">
        <f t="shared" ref="E79:H79" si="33">E135</f>
        <v>3600.06551791758</v>
      </c>
      <c r="F79" s="40">
        <f t="shared" si="33"/>
        <v>3960.07206970934</v>
      </c>
      <c r="G79" s="40">
        <f t="shared" si="33"/>
        <v>4356.07927668028</v>
      </c>
      <c r="H79" s="40">
        <f t="shared" si="33"/>
        <v>4791.6872043483</v>
      </c>
    </row>
    <row r="80" spans="1:8">
      <c r="A80" s="37" t="s">
        <v>21</v>
      </c>
      <c r="B80" s="40"/>
      <c r="C80" s="40"/>
      <c r="D80" s="40">
        <v>0</v>
      </c>
      <c r="E80" s="40">
        <v>0</v>
      </c>
      <c r="F80" s="40">
        <v>0</v>
      </c>
      <c r="G80" s="40">
        <v>0</v>
      </c>
      <c r="H80" s="40">
        <v>0</v>
      </c>
    </row>
    <row r="81" ht="3" customHeight="1"/>
    <row r="82" spans="1:1">
      <c r="A82" s="55" t="s">
        <v>68</v>
      </c>
    </row>
    <row r="83" spans="1:8">
      <c r="A83" s="37" t="s">
        <v>28</v>
      </c>
      <c r="D83" s="40">
        <f t="shared" ref="D83:H84" si="34">C39-D39</f>
        <v>-796.654934723043</v>
      </c>
      <c r="E83" s="40">
        <f t="shared" si="34"/>
        <v>-964.865493472305</v>
      </c>
      <c r="F83" s="40">
        <f t="shared" si="34"/>
        <v>-1061.35204281954</v>
      </c>
      <c r="G83" s="40">
        <f t="shared" si="34"/>
        <v>-1167.48724710149</v>
      </c>
      <c r="H83" s="40">
        <f t="shared" si="34"/>
        <v>-1284.23597181164</v>
      </c>
    </row>
    <row r="84" spans="1:8">
      <c r="A84" s="37" t="s">
        <v>29</v>
      </c>
      <c r="D84" s="40">
        <f t="shared" si="34"/>
        <v>-395.256900137855</v>
      </c>
      <c r="E84" s="40">
        <f t="shared" si="34"/>
        <v>-609.525690013786</v>
      </c>
      <c r="F84" s="40">
        <f t="shared" si="34"/>
        <v>-670.478259015164</v>
      </c>
      <c r="G84" s="40">
        <f t="shared" si="34"/>
        <v>-737.526084916681</v>
      </c>
      <c r="H84" s="40">
        <f t="shared" si="34"/>
        <v>-811.278693408351</v>
      </c>
    </row>
    <row r="85" spans="1:8">
      <c r="A85" s="37" t="s">
        <v>37</v>
      </c>
      <c r="B85" s="56"/>
      <c r="C85" s="56"/>
      <c r="D85" s="40">
        <f>D50-C50</f>
        <v>498.589953530101</v>
      </c>
      <c r="E85" s="40">
        <f>E50-D50</f>
        <v>715.458995353009</v>
      </c>
      <c r="F85" s="40">
        <f>F50-E50</f>
        <v>787.004894888312</v>
      </c>
      <c r="G85" s="40">
        <f>G50-F50</f>
        <v>865.705384377143</v>
      </c>
      <c r="H85" s="40">
        <f>H50-G50</f>
        <v>952.275922814859</v>
      </c>
    </row>
    <row r="86" ht="5.1" customHeight="1" spans="1:8">
      <c r="A86" s="57"/>
      <c r="B86" s="58"/>
      <c r="C86" s="58"/>
      <c r="D86" s="59"/>
      <c r="E86" s="59"/>
      <c r="F86" s="59"/>
      <c r="G86" s="59"/>
      <c r="H86" s="59"/>
    </row>
    <row r="87" spans="1:8">
      <c r="A87" s="60" t="s">
        <v>69</v>
      </c>
      <c r="B87" s="61"/>
      <c r="C87" s="61"/>
      <c r="D87" s="62">
        <f ca="1">D76+D79+D80+D83+D84+D85</f>
        <v>5343.30909222941</v>
      </c>
      <c r="E87" s="62">
        <f ca="1">E76+E79+E80+E83+E84+E85</f>
        <v>5856.69673358959</v>
      </c>
      <c r="F87" s="62">
        <f ca="1">F76+F79+F80+F83+F84+F85</f>
        <v>6491.03767433283</v>
      </c>
      <c r="G87" s="62">
        <f ca="1">G76+G79+G80+G83+G84+G85</f>
        <v>7185.64144176611</v>
      </c>
      <c r="H87" s="62">
        <f ca="1">H76+H79+H80+H83+H84+H85</f>
        <v>7947.10558594272</v>
      </c>
    </row>
    <row r="88" ht="3" customHeight="1"/>
    <row r="89" spans="1:1">
      <c r="A89" s="12" t="s">
        <v>70</v>
      </c>
    </row>
    <row r="90" spans="1:8">
      <c r="A90" s="37" t="s">
        <v>71</v>
      </c>
      <c r="D90" s="40">
        <f>-D133</f>
        <v>-3500</v>
      </c>
      <c r="E90" s="40">
        <f t="shared" ref="E90:H90" si="35">-E133</f>
        <v>-4000</v>
      </c>
      <c r="F90" s="40">
        <f t="shared" si="35"/>
        <v>-4500</v>
      </c>
      <c r="G90" s="40">
        <f t="shared" si="35"/>
        <v>-5000</v>
      </c>
      <c r="H90" s="40">
        <f t="shared" si="35"/>
        <v>-5500</v>
      </c>
    </row>
    <row r="91" spans="1:8">
      <c r="A91" s="60" t="s">
        <v>72</v>
      </c>
      <c r="B91" s="61"/>
      <c r="C91" s="61"/>
      <c r="D91" s="62">
        <f>D90</f>
        <v>-3500</v>
      </c>
      <c r="E91" s="62">
        <f t="shared" ref="E91:H91" si="36">E90</f>
        <v>-4000</v>
      </c>
      <c r="F91" s="62">
        <f t="shared" si="36"/>
        <v>-4500</v>
      </c>
      <c r="G91" s="62">
        <f t="shared" si="36"/>
        <v>-5000</v>
      </c>
      <c r="H91" s="62">
        <f t="shared" si="36"/>
        <v>-5500</v>
      </c>
    </row>
    <row r="92" ht="3" customHeight="1"/>
    <row r="93" spans="1:1">
      <c r="A93" s="12" t="s">
        <v>73</v>
      </c>
    </row>
    <row r="94" spans="1:8">
      <c r="A94" s="37" t="s">
        <v>74</v>
      </c>
      <c r="D94" s="40">
        <f ca="1">D113-C113</f>
        <v>-1343.30909222941</v>
      </c>
      <c r="E94" s="40">
        <f ca="1" t="shared" ref="E94:H94" si="37">E113-D113</f>
        <v>-31.9590145050231</v>
      </c>
      <c r="F94" s="40">
        <f ca="1" t="shared" si="37"/>
        <v>0</v>
      </c>
      <c r="G94" s="40">
        <f ca="1" t="shared" si="37"/>
        <v>0</v>
      </c>
      <c r="H94" s="40">
        <f ca="1" t="shared" si="37"/>
        <v>0</v>
      </c>
    </row>
    <row r="95" spans="1:8">
      <c r="A95" s="37" t="s">
        <v>75</v>
      </c>
      <c r="D95" s="40">
        <f>D117-C117</f>
        <v>-500</v>
      </c>
      <c r="E95" s="40">
        <f t="shared" ref="E95:H95" si="38">E117-D117</f>
        <v>-500</v>
      </c>
      <c r="F95" s="40">
        <f t="shared" si="38"/>
        <v>-500</v>
      </c>
      <c r="G95" s="40">
        <f t="shared" si="38"/>
        <v>-500</v>
      </c>
      <c r="H95" s="40">
        <f t="shared" si="38"/>
        <v>-500</v>
      </c>
    </row>
    <row r="96" spans="1:8">
      <c r="A96" s="60" t="s">
        <v>76</v>
      </c>
      <c r="B96" s="61"/>
      <c r="C96" s="61"/>
      <c r="D96" s="62">
        <f ca="1">SUM(D94:D95)</f>
        <v>-1843.30909222941</v>
      </c>
      <c r="E96" s="62">
        <f ca="1" t="shared" ref="E96:H96" si="39">SUM(E94:E95)</f>
        <v>-531.959014505023</v>
      </c>
      <c r="F96" s="62">
        <f ca="1" t="shared" si="39"/>
        <v>-500</v>
      </c>
      <c r="G96" s="62">
        <f ca="1" t="shared" si="39"/>
        <v>-500</v>
      </c>
      <c r="H96" s="62">
        <f ca="1" t="shared" si="39"/>
        <v>-500</v>
      </c>
    </row>
    <row r="97" ht="3" customHeight="1"/>
    <row r="98" spans="1:8">
      <c r="A98" t="s">
        <v>77</v>
      </c>
      <c r="D98" s="40">
        <f ca="1">D87+D91+D96</f>
        <v>0</v>
      </c>
      <c r="E98" s="40">
        <f ca="1" t="shared" ref="E98:H98" si="40">E87+E91+E96</f>
        <v>1324.73771908457</v>
      </c>
      <c r="F98" s="40">
        <f ca="1" t="shared" si="40"/>
        <v>1491.03767433283</v>
      </c>
      <c r="G98" s="40">
        <f ca="1" t="shared" si="40"/>
        <v>1685.64144176611</v>
      </c>
      <c r="H98" s="40">
        <f ca="1" t="shared" si="40"/>
        <v>1947.10558594272</v>
      </c>
    </row>
    <row r="99" spans="1:8">
      <c r="A99" s="63" t="s">
        <v>78</v>
      </c>
      <c r="B99" s="63"/>
      <c r="C99" s="63"/>
      <c r="D99" s="64">
        <f>C38</f>
        <v>2000</v>
      </c>
      <c r="E99" s="64">
        <f ca="1">D38</f>
        <v>2000</v>
      </c>
      <c r="F99" s="64">
        <f ca="1">E38</f>
        <v>3324.73771908457</v>
      </c>
      <c r="G99" s="64">
        <f ca="1">F38</f>
        <v>4815.7753934174</v>
      </c>
      <c r="H99" s="64">
        <f ca="1">G38</f>
        <v>6501.41683518351</v>
      </c>
    </row>
    <row r="100" ht="12" spans="1:8">
      <c r="A100" s="65" t="s">
        <v>79</v>
      </c>
      <c r="B100" s="65"/>
      <c r="C100" s="65"/>
      <c r="D100" s="66">
        <f ca="1">D98+D99</f>
        <v>2000</v>
      </c>
      <c r="E100" s="66">
        <f ca="1" t="shared" ref="E100:H100" si="41">E98+E99</f>
        <v>3324.73771908457</v>
      </c>
      <c r="F100" s="66">
        <f ca="1" t="shared" si="41"/>
        <v>4815.7753934174</v>
      </c>
      <c r="G100" s="66">
        <f ca="1" t="shared" si="41"/>
        <v>6501.41683518351</v>
      </c>
      <c r="H100" s="66">
        <f ca="1" t="shared" si="41"/>
        <v>8448.52242112623</v>
      </c>
    </row>
    <row r="102" ht="20.25" spans="1:8">
      <c r="A102" s="67" t="s">
        <v>80</v>
      </c>
      <c r="B102" s="68"/>
      <c r="C102" s="68"/>
      <c r="D102" s="68"/>
      <c r="E102" s="68"/>
      <c r="F102" s="68"/>
      <c r="G102" s="68"/>
      <c r="H102" s="68"/>
    </row>
    <row r="103" ht="12.75" customHeight="1" spans="1:8">
      <c r="A103" s="69" t="str">
        <f>A2</f>
        <v>Company Name</v>
      </c>
      <c r="B103" s="68"/>
      <c r="C103" s="68"/>
      <c r="D103" s="68"/>
      <c r="E103" s="68"/>
      <c r="F103" s="68"/>
      <c r="G103" s="68"/>
      <c r="H103" s="68"/>
    </row>
    <row r="104" ht="12.75" customHeight="1" spans="1:8">
      <c r="A104" s="5" t="s">
        <v>2</v>
      </c>
      <c r="B104" s="68"/>
      <c r="C104" s="68"/>
      <c r="D104" s="68"/>
      <c r="E104" s="68"/>
      <c r="F104" s="68"/>
      <c r="G104" s="68"/>
      <c r="H104" s="68"/>
    </row>
    <row r="105" ht="5.1" customHeight="1"/>
    <row r="106" spans="1:8">
      <c r="A106" s="7" t="s">
        <v>81</v>
      </c>
      <c r="B106" s="8" t="str">
        <f>'Vid 6 - PP&amp;E Sched.'!B5</f>
        <v>20X1</v>
      </c>
      <c r="C106" s="8" t="str">
        <f>'Vid 6 - PP&amp;E Sched.'!C5</f>
        <v>20X2</v>
      </c>
      <c r="D106" s="8" t="str">
        <f>'Vid 6 - PP&amp;E Sched.'!D5</f>
        <v>20X3</v>
      </c>
      <c r="E106" s="8" t="str">
        <f>'Vid 6 - PP&amp;E Sched.'!E5</f>
        <v>20X4</v>
      </c>
      <c r="F106" s="8" t="str">
        <f>'Vid 6 - PP&amp;E Sched.'!F5</f>
        <v>20X5</v>
      </c>
      <c r="G106" s="8" t="str">
        <f>'Vid 6 - PP&amp;E Sched.'!G5</f>
        <v>20X6</v>
      </c>
      <c r="H106" s="8" t="str">
        <f>'Vid 6 - PP&amp;E Sched.'!H5</f>
        <v>20X7</v>
      </c>
    </row>
    <row r="107" ht="5.1" customHeight="1" spans="1:3">
      <c r="A107" s="9"/>
      <c r="B107" s="10"/>
      <c r="C107" s="10"/>
    </row>
    <row r="108" spans="1:8">
      <c r="A108" s="70" t="s">
        <v>82</v>
      </c>
      <c r="B108" s="71"/>
      <c r="C108" s="71"/>
      <c r="D108" s="72">
        <f>C38</f>
        <v>2000</v>
      </c>
      <c r="E108" s="72">
        <f ca="1" t="shared" ref="E108:H108" si="42">D38</f>
        <v>2000</v>
      </c>
      <c r="F108" s="72">
        <f ca="1" t="shared" si="42"/>
        <v>3324.73771908457</v>
      </c>
      <c r="G108" s="72">
        <f ca="1" t="shared" si="42"/>
        <v>4815.7753934174</v>
      </c>
      <c r="H108" s="72">
        <f ca="1" t="shared" si="42"/>
        <v>6501.41683518351</v>
      </c>
    </row>
    <row r="109" spans="1:8">
      <c r="A109" s="45" t="s">
        <v>83</v>
      </c>
      <c r="B109" s="71"/>
      <c r="C109" s="71"/>
      <c r="D109" s="72">
        <f ca="1">D87+D91</f>
        <v>1843.30909222941</v>
      </c>
      <c r="E109" s="72">
        <f ca="1" t="shared" ref="E109:H109" si="43">E87+E91</f>
        <v>1856.69673358959</v>
      </c>
      <c r="F109" s="72">
        <f ca="1" t="shared" si="43"/>
        <v>1991.03767433283</v>
      </c>
      <c r="G109" s="72">
        <f ca="1" t="shared" si="43"/>
        <v>2185.64144176611</v>
      </c>
      <c r="H109" s="72">
        <f ca="1" t="shared" si="43"/>
        <v>2447.10558594272</v>
      </c>
    </row>
    <row r="110" spans="1:8">
      <c r="A110" s="45" t="s">
        <v>84</v>
      </c>
      <c r="B110" s="71"/>
      <c r="C110" s="71"/>
      <c r="D110" s="72">
        <f>D95</f>
        <v>-500</v>
      </c>
      <c r="E110" s="72">
        <f t="shared" ref="E110:H110" si="44">E95</f>
        <v>-500</v>
      </c>
      <c r="F110" s="72">
        <f t="shared" si="44"/>
        <v>-500</v>
      </c>
      <c r="G110" s="72">
        <f t="shared" si="44"/>
        <v>-500</v>
      </c>
      <c r="H110" s="72">
        <f t="shared" si="44"/>
        <v>-500</v>
      </c>
    </row>
    <row r="111" spans="1:8">
      <c r="A111" s="45" t="s">
        <v>85</v>
      </c>
      <c r="B111" s="71"/>
      <c r="C111" s="71"/>
      <c r="D111" s="102">
        <v>2000</v>
      </c>
      <c r="E111" s="102">
        <v>2000</v>
      </c>
      <c r="F111" s="102">
        <v>2000</v>
      </c>
      <c r="G111" s="102">
        <v>2000</v>
      </c>
      <c r="H111" s="102">
        <v>2000</v>
      </c>
    </row>
    <row r="112" spans="1:8">
      <c r="A112" s="74" t="s">
        <v>86</v>
      </c>
      <c r="B112" s="75"/>
      <c r="C112" s="75"/>
      <c r="D112" s="59">
        <f ca="1">D108+D109+D110-D111</f>
        <v>1343.30909222941</v>
      </c>
      <c r="E112" s="59">
        <f ca="1" t="shared" ref="E112:H112" si="45">E108+E109+E110-E111</f>
        <v>1356.69673358959</v>
      </c>
      <c r="F112" s="59">
        <f ca="1" t="shared" si="45"/>
        <v>2815.7753934174</v>
      </c>
      <c r="G112" s="59">
        <f ca="1" t="shared" si="45"/>
        <v>4501.41683518351</v>
      </c>
      <c r="H112" s="59">
        <f ca="1" t="shared" si="45"/>
        <v>6448.52242112623</v>
      </c>
    </row>
    <row r="113" customHeight="1" spans="1:8">
      <c r="A113" s="76" t="s">
        <v>38</v>
      </c>
      <c r="B113" s="77">
        <f>B51</f>
        <v>792</v>
      </c>
      <c r="C113" s="77">
        <f>C51</f>
        <v>1375.26810673443</v>
      </c>
      <c r="D113" s="77">
        <f ca="1">MAX(0,C113-D112)</f>
        <v>31.9590145050231</v>
      </c>
      <c r="E113" s="77">
        <f ca="1">MAX(0,D113-E112)</f>
        <v>0</v>
      </c>
      <c r="F113" s="77">
        <f ca="1">MAX(0,E113-F112)</f>
        <v>0</v>
      </c>
      <c r="G113" s="77">
        <f ca="1">MAX(0,F113-G112)</f>
        <v>0</v>
      </c>
      <c r="H113" s="77">
        <f ca="1">MAX(0,G113-H112)</f>
        <v>0</v>
      </c>
    </row>
    <row r="114" ht="5.1" customHeight="1" spans="1:8">
      <c r="A114" s="58"/>
      <c r="B114" s="59"/>
      <c r="C114" s="59"/>
      <c r="D114" s="59"/>
      <c r="E114" s="59"/>
      <c r="F114" s="59"/>
      <c r="G114" s="59"/>
      <c r="H114" s="59"/>
    </row>
    <row r="115" spans="1:8">
      <c r="A115" s="12" t="s">
        <v>87</v>
      </c>
      <c r="B115" s="15"/>
      <c r="C115" s="15"/>
      <c r="D115" s="15"/>
      <c r="E115" s="15"/>
      <c r="F115" s="15"/>
      <c r="G115" s="15"/>
      <c r="H115" s="15"/>
    </row>
    <row r="116" ht="5.1" customHeight="1" spans="1:8">
      <c r="A116" s="12"/>
      <c r="B116" s="15"/>
      <c r="C116" s="15"/>
      <c r="D116" s="15"/>
      <c r="E116" s="15"/>
      <c r="F116" s="15"/>
      <c r="G116" s="15"/>
      <c r="H116" s="15"/>
    </row>
    <row r="117" spans="1:8">
      <c r="A117" s="45" t="s">
        <v>42</v>
      </c>
      <c r="B117" s="72">
        <f>B56</f>
        <v>5000</v>
      </c>
      <c r="C117" s="72">
        <f>C56</f>
        <v>4500</v>
      </c>
      <c r="D117" s="72">
        <f>C117-D118</f>
        <v>4000</v>
      </c>
      <c r="E117" s="72">
        <f>D117-E118</f>
        <v>3500</v>
      </c>
      <c r="F117" s="72">
        <f>E117-F118</f>
        <v>3000</v>
      </c>
      <c r="G117" s="72">
        <f>F117-G118</f>
        <v>2500</v>
      </c>
      <c r="H117" s="72">
        <f>G117-H118</f>
        <v>2000</v>
      </c>
    </row>
    <row r="118" spans="1:8">
      <c r="A118" s="45" t="s">
        <v>88</v>
      </c>
      <c r="B118" s="72">
        <f>B52</f>
        <v>500</v>
      </c>
      <c r="C118" s="72">
        <f>C52</f>
        <v>500</v>
      </c>
      <c r="D118" s="72">
        <f>C118</f>
        <v>500</v>
      </c>
      <c r="E118" s="72">
        <f>D118</f>
        <v>500</v>
      </c>
      <c r="F118" s="72">
        <f>E118</f>
        <v>500</v>
      </c>
      <c r="G118" s="72">
        <f>F118</f>
        <v>500</v>
      </c>
      <c r="H118" s="72">
        <f>G118</f>
        <v>500</v>
      </c>
    </row>
    <row r="119" ht="5.1" customHeight="1" spans="2:8">
      <c r="B119" s="15"/>
      <c r="C119" s="15"/>
      <c r="D119" s="15"/>
      <c r="E119" s="15"/>
      <c r="F119" s="15"/>
      <c r="G119" s="15"/>
      <c r="H119" s="15"/>
    </row>
    <row r="120" spans="1:8">
      <c r="A120" s="12" t="s">
        <v>14</v>
      </c>
      <c r="B120" s="78"/>
      <c r="C120" s="78"/>
      <c r="D120" s="78"/>
      <c r="E120" s="78"/>
      <c r="F120" s="78"/>
      <c r="G120" s="78"/>
      <c r="H120" s="78"/>
    </row>
    <row r="121" ht="5.1" customHeight="1" spans="2:8">
      <c r="B121" s="15"/>
      <c r="C121" s="15"/>
      <c r="D121" s="15"/>
      <c r="E121" s="15"/>
      <c r="F121" s="15"/>
      <c r="G121" s="15"/>
      <c r="H121" s="15"/>
    </row>
    <row r="122" spans="1:8">
      <c r="A122" s="45" t="s">
        <v>89</v>
      </c>
      <c r="B122" s="15"/>
      <c r="C122" s="15"/>
      <c r="D122" s="103">
        <v>0.08</v>
      </c>
      <c r="E122" s="103">
        <v>0.08</v>
      </c>
      <c r="F122" s="103">
        <v>0.08</v>
      </c>
      <c r="G122" s="103">
        <v>0.08</v>
      </c>
      <c r="H122" s="103">
        <v>0.08</v>
      </c>
    </row>
    <row r="123" spans="1:8">
      <c r="A123" s="45" t="s">
        <v>90</v>
      </c>
      <c r="B123" s="15"/>
      <c r="C123" s="15"/>
      <c r="D123" s="103">
        <v>0.05</v>
      </c>
      <c r="E123" s="103">
        <v>0.05</v>
      </c>
      <c r="F123" s="103">
        <v>0.05</v>
      </c>
      <c r="G123" s="103">
        <v>0.05</v>
      </c>
      <c r="H123" s="103">
        <v>0.05</v>
      </c>
    </row>
    <row r="124" ht="5.1" customHeight="1" spans="1:8">
      <c r="A124" s="45"/>
      <c r="B124" s="15"/>
      <c r="C124" s="15"/>
      <c r="D124" s="15"/>
      <c r="E124" s="15"/>
      <c r="F124" s="15"/>
      <c r="G124" s="15"/>
      <c r="H124" s="15"/>
    </row>
    <row r="125" spans="1:8">
      <c r="A125" s="45" t="s">
        <v>91</v>
      </c>
      <c r="B125" s="15"/>
      <c r="C125" s="15"/>
      <c r="D125" s="72">
        <f>AVERAGE(SUM(C117:C118),SUM(D117:D118))*D122</f>
        <v>380</v>
      </c>
      <c r="E125" s="72">
        <f>AVERAGE(SUM(D117:D118),SUM(E117:E118))*E122</f>
        <v>340</v>
      </c>
      <c r="F125" s="72">
        <f>AVERAGE(SUM(E117:E118),SUM(F117:F118))*F122</f>
        <v>300</v>
      </c>
      <c r="G125" s="72">
        <f>AVERAGE(SUM(F117:F118),SUM(G117:G118))*G122</f>
        <v>260</v>
      </c>
      <c r="H125" s="72">
        <f>AVERAGE(SUM(G117:G118),SUM(H117:H118))*H122</f>
        <v>220</v>
      </c>
    </row>
    <row r="126" spans="1:8">
      <c r="A126" s="45" t="s">
        <v>92</v>
      </c>
      <c r="B126" s="15"/>
      <c r="C126" s="15"/>
      <c r="D126" s="72">
        <f ca="1">AVERAGE(C113:D113)*D123</f>
        <v>35.1806780309863</v>
      </c>
      <c r="E126" s="72">
        <f ca="1">AVERAGE(D113:E113)*E123</f>
        <v>0.798975362625578</v>
      </c>
      <c r="F126" s="72">
        <f ca="1">AVERAGE(E113:F113)*F123</f>
        <v>0</v>
      </c>
      <c r="G126" s="72">
        <f ca="1">AVERAGE(F113:G113)*G123</f>
        <v>0</v>
      </c>
      <c r="H126" s="72">
        <f ca="1">AVERAGE(G113:H113)*H123</f>
        <v>0</v>
      </c>
    </row>
    <row r="127" ht="5.1" customHeight="1" spans="2:8">
      <c r="B127" s="15"/>
      <c r="C127" s="15"/>
      <c r="D127" s="15"/>
      <c r="E127" s="15"/>
      <c r="F127" s="15"/>
      <c r="G127" s="15"/>
      <c r="H127" s="15"/>
    </row>
    <row r="128" ht="12" spans="1:8">
      <c r="A128" s="76" t="s">
        <v>93</v>
      </c>
      <c r="B128" s="77"/>
      <c r="C128" s="77"/>
      <c r="D128" s="77">
        <f ca="1">SUM(D125:D126)</f>
        <v>415.180678030986</v>
      </c>
      <c r="E128" s="77">
        <f ca="1">SUM(E125:E126)</f>
        <v>340.798975362626</v>
      </c>
      <c r="F128" s="77">
        <f ca="1">SUM(F125:F126)</f>
        <v>300</v>
      </c>
      <c r="G128" s="77">
        <f ca="1">SUM(G125:G126)</f>
        <v>260</v>
      </c>
      <c r="H128" s="77">
        <f ca="1">SUM(H125:H126)</f>
        <v>220</v>
      </c>
    </row>
    <row r="129" spans="2:8">
      <c r="B129" s="15"/>
      <c r="C129" s="15"/>
      <c r="D129" s="15"/>
      <c r="E129" s="15"/>
      <c r="F129" s="15"/>
      <c r="G129" s="15"/>
      <c r="H129" s="15"/>
    </row>
    <row r="130" spans="1:8">
      <c r="A130" s="7" t="s">
        <v>94</v>
      </c>
      <c r="B130" s="8" t="str">
        <f t="shared" ref="B130:H130" si="46">B106</f>
        <v>20X1</v>
      </c>
      <c r="C130" s="8" t="str">
        <f t="shared" si="46"/>
        <v>20X2</v>
      </c>
      <c r="D130" s="8" t="str">
        <f t="shared" si="46"/>
        <v>20X3</v>
      </c>
      <c r="E130" s="8" t="str">
        <f t="shared" si="46"/>
        <v>20X4</v>
      </c>
      <c r="F130" s="8" t="str">
        <f t="shared" si="46"/>
        <v>20X5</v>
      </c>
      <c r="G130" s="8" t="str">
        <f t="shared" si="46"/>
        <v>20X6</v>
      </c>
      <c r="H130" s="8" t="str">
        <f t="shared" si="46"/>
        <v>20X7</v>
      </c>
    </row>
    <row r="131" ht="5.1" customHeight="1" spans="1:8">
      <c r="A131" s="5"/>
      <c r="B131" s="10"/>
      <c r="C131" s="10"/>
      <c r="D131" s="10"/>
      <c r="E131" s="10"/>
      <c r="F131" s="10"/>
      <c r="G131" s="10"/>
      <c r="H131" s="10"/>
    </row>
    <row r="132" spans="1:8">
      <c r="A132" s="80" t="s">
        <v>95</v>
      </c>
      <c r="B132" s="72"/>
      <c r="C132" s="72"/>
      <c r="D132" s="15">
        <f>C45</f>
        <v>10932</v>
      </c>
      <c r="E132" s="15">
        <f>D45</f>
        <v>11159.2131655295</v>
      </c>
      <c r="F132" s="15">
        <f>E45</f>
        <v>11559.1476476119</v>
      </c>
      <c r="G132" s="15">
        <f>F45</f>
        <v>12099.0755779025</v>
      </c>
      <c r="H132" s="15">
        <f>G45</f>
        <v>12742.9963012223</v>
      </c>
    </row>
    <row r="133" spans="1:8">
      <c r="A133" t="s">
        <v>96</v>
      </c>
      <c r="B133" s="21"/>
      <c r="C133" s="21"/>
      <c r="D133" s="102">
        <f>3500</f>
        <v>3500</v>
      </c>
      <c r="E133" s="102">
        <f>D133+500</f>
        <v>4000</v>
      </c>
      <c r="F133" s="102">
        <f>E133+500</f>
        <v>4500</v>
      </c>
      <c r="G133" s="102">
        <f>F133+500</f>
        <v>5000</v>
      </c>
      <c r="H133" s="102">
        <f>G133+500</f>
        <v>5500</v>
      </c>
    </row>
    <row r="134" ht="5.1" customHeight="1" spans="2:8">
      <c r="B134" s="21"/>
      <c r="C134" s="21"/>
      <c r="D134" s="73"/>
      <c r="E134" s="73"/>
      <c r="F134" s="73"/>
      <c r="G134" s="73"/>
      <c r="H134" s="73"/>
    </row>
    <row r="135" spans="1:8">
      <c r="A135" t="s">
        <v>97</v>
      </c>
      <c r="B135" s="81" t="s">
        <v>98</v>
      </c>
      <c r="C135" s="82"/>
      <c r="D135" s="15">
        <f>D7*D136</f>
        <v>3272.78683447053</v>
      </c>
      <c r="E135" s="15">
        <f>E7*E136</f>
        <v>3600.06551791758</v>
      </c>
      <c r="F135" s="15">
        <f>F7*F136</f>
        <v>3960.07206970934</v>
      </c>
      <c r="G135" s="15">
        <f>G7*G136</f>
        <v>4356.07927668028</v>
      </c>
      <c r="H135" s="15">
        <f>H7*H136</f>
        <v>4791.6872043483</v>
      </c>
    </row>
    <row r="136" s="2" customFormat="1" spans="1:8">
      <c r="A136" s="16" t="s">
        <v>99</v>
      </c>
      <c r="B136" s="83">
        <f>B31/B7</f>
        <v>0.0355665395153925</v>
      </c>
      <c r="C136" s="83">
        <f>C31/C7</f>
        <v>0.0357040195467829</v>
      </c>
      <c r="D136" s="83">
        <f>AVERAGE($B$136:$C$136)</f>
        <v>0.0356352795310877</v>
      </c>
      <c r="E136" s="83">
        <f>AVERAGE($B$136:$C$136)</f>
        <v>0.0356352795310877</v>
      </c>
      <c r="F136" s="83">
        <f>AVERAGE($B$136:$C$136)</f>
        <v>0.0356352795310877</v>
      </c>
      <c r="G136" s="83">
        <f>AVERAGE($B$136:$C$136)</f>
        <v>0.0356352795310877</v>
      </c>
      <c r="H136" s="83">
        <f>AVERAGE($B$136:$C$136)</f>
        <v>0.0356352795310877</v>
      </c>
    </row>
    <row r="137" ht="5.1" customHeight="1" spans="2:8">
      <c r="B137" s="15"/>
      <c r="C137" s="15"/>
      <c r="D137" s="15"/>
      <c r="E137" s="15"/>
      <c r="F137" s="15"/>
      <c r="G137" s="15"/>
      <c r="H137" s="15"/>
    </row>
    <row r="138" ht="12" spans="1:8">
      <c r="A138" s="65" t="s">
        <v>100</v>
      </c>
      <c r="B138" s="77"/>
      <c r="C138" s="77"/>
      <c r="D138" s="77">
        <f>D132+D133-D135</f>
        <v>11159.2131655295</v>
      </c>
      <c r="E138" s="77">
        <f>E132+E133-E135</f>
        <v>11559.1476476119</v>
      </c>
      <c r="F138" s="77">
        <f>F132+F133-F135</f>
        <v>12099.0755779025</v>
      </c>
      <c r="G138" s="77">
        <f>G132+G133-G135</f>
        <v>12742.9963012223</v>
      </c>
      <c r="H138" s="77">
        <f>H132+H133-H135</f>
        <v>13451.309096874</v>
      </c>
    </row>
  </sheetData>
  <printOptions horizontalCentered="1"/>
  <pageMargins left="0.7" right="0.7" top="0.75" bottom="0.75" header="0.3" footer="0.3"/>
  <pageSetup paperSize="5" scale="78" orientation="portrait"/>
  <headerFooter/>
  <rowBreaks count="1" manualBreakCount="1">
    <brk id="72" max="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  <pageSetUpPr fitToPage="1"/>
  </sheetPr>
  <dimension ref="A1:J138"/>
  <sheetViews>
    <sheetView tabSelected="1" workbookViewId="0">
      <selection activeCell="F66" sqref="F66"/>
    </sheetView>
  </sheetViews>
  <sheetFormatPr defaultColWidth="9" defaultRowHeight="11.25"/>
  <cols>
    <col min="1" max="1" width="55.3333333333333" customWidth="1"/>
    <col min="2" max="8" width="10.8333333333333" customWidth="1"/>
  </cols>
  <sheetData>
    <row r="1" ht="35.25" spans="1:1">
      <c r="A1" s="3" t="s">
        <v>51</v>
      </c>
    </row>
    <row r="2" ht="23.25" spans="1:1">
      <c r="A2" s="4" t="s">
        <v>101</v>
      </c>
    </row>
    <row r="3" spans="1:1">
      <c r="A3" s="5" t="s">
        <v>2</v>
      </c>
    </row>
    <row r="4" ht="9.95" customHeight="1" spans="1:8">
      <c r="A4" s="5"/>
      <c r="B4" s="6" t="s">
        <v>52</v>
      </c>
      <c r="C4" s="6" t="s">
        <v>52</v>
      </c>
      <c r="D4" s="6" t="s">
        <v>53</v>
      </c>
      <c r="E4" s="6" t="s">
        <v>53</v>
      </c>
      <c r="F4" s="6" t="s">
        <v>53</v>
      </c>
      <c r="G4" s="6" t="s">
        <v>53</v>
      </c>
      <c r="H4" s="6" t="s">
        <v>53</v>
      </c>
    </row>
    <row r="5" spans="1:8">
      <c r="A5" s="7" t="s">
        <v>3</v>
      </c>
      <c r="B5" s="8">
        <f>2021</f>
        <v>2021</v>
      </c>
      <c r="C5" s="8">
        <v>2022</v>
      </c>
      <c r="D5" s="8">
        <v>2023</v>
      </c>
      <c r="E5" s="8">
        <v>2024</v>
      </c>
      <c r="F5" s="8">
        <v>2025</v>
      </c>
      <c r="G5" s="8">
        <v>2026</v>
      </c>
      <c r="H5" s="8">
        <v>2027</v>
      </c>
    </row>
    <row r="6" ht="3" customHeight="1" spans="1:3">
      <c r="A6" s="9"/>
      <c r="B6" s="10"/>
      <c r="C6" s="11"/>
    </row>
    <row r="7" spans="1:8">
      <c r="A7" s="12" t="s">
        <v>6</v>
      </c>
      <c r="B7" s="13">
        <f>'Income Statement'!B7</f>
        <v>74452</v>
      </c>
      <c r="C7" s="14">
        <f>'Income Statement'!C7</f>
        <v>83492</v>
      </c>
      <c r="D7" s="15">
        <f>C7*(1+D8)</f>
        <v>91841.2</v>
      </c>
      <c r="E7" s="15">
        <f t="shared" ref="E7:H7" si="0">D7*(1+E8)</f>
        <v>101025.32</v>
      </c>
      <c r="F7" s="15">
        <f t="shared" si="0"/>
        <v>111127.852</v>
      </c>
      <c r="G7" s="15">
        <f t="shared" si="0"/>
        <v>122240.6372</v>
      </c>
      <c r="H7" s="15">
        <f t="shared" si="0"/>
        <v>134464.70092</v>
      </c>
    </row>
    <row r="8" spans="1:8">
      <c r="A8" s="16" t="s">
        <v>7</v>
      </c>
      <c r="B8" s="17" t="s">
        <v>8</v>
      </c>
      <c r="C8" s="18">
        <f>C7/B7-1</f>
        <v>0.121420512544995</v>
      </c>
      <c r="D8" s="19">
        <v>0.1</v>
      </c>
      <c r="E8" s="20">
        <v>0.1</v>
      </c>
      <c r="F8" s="20">
        <v>0.1</v>
      </c>
      <c r="G8" s="20">
        <v>0.1</v>
      </c>
      <c r="H8" s="20">
        <v>0.1</v>
      </c>
    </row>
    <row r="9" ht="3" customHeight="1" spans="2:3">
      <c r="B9" s="21"/>
      <c r="C9" s="22"/>
    </row>
    <row r="10" spans="1:8">
      <c r="A10" s="12" t="s">
        <v>9</v>
      </c>
      <c r="B10" s="13">
        <f>'Income Statement'!B10</f>
        <v>64440</v>
      </c>
      <c r="C10" s="14">
        <f>'Income Statement'!C10</f>
        <v>72524</v>
      </c>
      <c r="D10" s="15">
        <f>D7*D11</f>
        <v>79633.5858056197</v>
      </c>
      <c r="E10" s="15">
        <f t="shared" ref="E10:H10" si="1">E7*E11</f>
        <v>87596.9443861817</v>
      </c>
      <c r="F10" s="15">
        <f t="shared" si="1"/>
        <v>96356.6388247999</v>
      </c>
      <c r="G10" s="15">
        <f t="shared" si="1"/>
        <v>105992.30270728</v>
      </c>
      <c r="H10" s="15">
        <f t="shared" si="1"/>
        <v>116591.532978008</v>
      </c>
    </row>
    <row r="11" spans="1:8">
      <c r="A11" s="16" t="s">
        <v>10</v>
      </c>
      <c r="B11" s="23">
        <f>B10/B7</f>
        <v>0.865524096061892</v>
      </c>
      <c r="C11" s="18">
        <f>C10/C7</f>
        <v>0.868634120634312</v>
      </c>
      <c r="D11" s="24">
        <f>AVERAGE($B$11:$C$11)</f>
        <v>0.867079108348102</v>
      </c>
      <c r="E11" s="24">
        <f t="shared" ref="E11:H11" si="2">AVERAGE($B$11:$C$11)</f>
        <v>0.867079108348102</v>
      </c>
      <c r="F11" s="24">
        <f t="shared" si="2"/>
        <v>0.867079108348102</v>
      </c>
      <c r="G11" s="24">
        <f t="shared" si="2"/>
        <v>0.867079108348102</v>
      </c>
      <c r="H11" s="24">
        <f t="shared" si="2"/>
        <v>0.867079108348102</v>
      </c>
    </row>
    <row r="12" ht="3" customHeight="1" spans="2:3">
      <c r="B12" s="21"/>
      <c r="C12" s="22"/>
    </row>
    <row r="13" spans="1:8">
      <c r="A13" s="12" t="s">
        <v>11</v>
      </c>
      <c r="B13" s="13">
        <f>B7-B10</f>
        <v>10012</v>
      </c>
      <c r="C13" s="14">
        <f>C7-C10</f>
        <v>10968</v>
      </c>
      <c r="D13" s="13">
        <f>D7-D10</f>
        <v>12207.6141943803</v>
      </c>
      <c r="E13" s="13">
        <f t="shared" ref="E13:H13" si="3">E7-E10</f>
        <v>13428.3756138183</v>
      </c>
      <c r="F13" s="13">
        <f t="shared" si="3"/>
        <v>14771.2131752002</v>
      </c>
      <c r="G13" s="13">
        <f t="shared" si="3"/>
        <v>16248.3344927202</v>
      </c>
      <c r="H13" s="13">
        <f t="shared" si="3"/>
        <v>17873.1679419922</v>
      </c>
    </row>
    <row r="14" spans="1:8">
      <c r="A14" s="16" t="s">
        <v>10</v>
      </c>
      <c r="B14" s="23">
        <f>B13/B7</f>
        <v>0.134475903938108</v>
      </c>
      <c r="C14" s="18">
        <f>C13/C7</f>
        <v>0.131365879365688</v>
      </c>
      <c r="D14" s="23">
        <f t="shared" ref="D14:H14" si="4">D13/D7</f>
        <v>0.132920891651898</v>
      </c>
      <c r="E14" s="23">
        <f t="shared" si="4"/>
        <v>0.132920891651898</v>
      </c>
      <c r="F14" s="23">
        <f t="shared" si="4"/>
        <v>0.132920891651898</v>
      </c>
      <c r="G14" s="23">
        <f t="shared" si="4"/>
        <v>0.132920891651898</v>
      </c>
      <c r="H14" s="23">
        <f t="shared" si="4"/>
        <v>0.132920891651898</v>
      </c>
    </row>
    <row r="15" ht="3" customHeight="1" spans="2:3">
      <c r="B15" s="21"/>
      <c r="C15" s="22"/>
    </row>
    <row r="16" spans="1:8">
      <c r="A16" s="12" t="s">
        <v>12</v>
      </c>
      <c r="B16" s="13">
        <f>'Income Statement'!B16</f>
        <v>6389</v>
      </c>
      <c r="C16" s="14">
        <f>'Income Statement'!C16</f>
        <v>6545</v>
      </c>
      <c r="D16" s="13">
        <f>D7*D17</f>
        <v>7540.36561005748</v>
      </c>
      <c r="E16" s="13">
        <f t="shared" ref="E16:H16" si="5">E7*E17</f>
        <v>8294.40217106323</v>
      </c>
      <c r="F16" s="13">
        <f t="shared" si="5"/>
        <v>9123.84238816956</v>
      </c>
      <c r="G16" s="13">
        <f t="shared" si="5"/>
        <v>10036.2266269865</v>
      </c>
      <c r="H16" s="13">
        <f t="shared" si="5"/>
        <v>11039.8492896852</v>
      </c>
    </row>
    <row r="17" spans="1:8">
      <c r="A17" s="16" t="s">
        <v>10</v>
      </c>
      <c r="B17" s="23">
        <f>B16/B7</f>
        <v>0.085813678611723</v>
      </c>
      <c r="C17" s="18">
        <f>C16/C7</f>
        <v>0.0783907440233795</v>
      </c>
      <c r="D17" s="24">
        <f>AVERAGE($B$17:$C$17)</f>
        <v>0.0821022113175512</v>
      </c>
      <c r="E17" s="24">
        <f t="shared" ref="E17:H17" si="6">AVERAGE($B$17:$C$17)</f>
        <v>0.0821022113175512</v>
      </c>
      <c r="F17" s="24">
        <f t="shared" si="6"/>
        <v>0.0821022113175512</v>
      </c>
      <c r="G17" s="24">
        <f t="shared" si="6"/>
        <v>0.0821022113175512</v>
      </c>
      <c r="H17" s="24">
        <f t="shared" si="6"/>
        <v>0.0821022113175512</v>
      </c>
    </row>
    <row r="18" ht="3" customHeight="1" spans="2:3">
      <c r="B18" s="21"/>
      <c r="C18" s="22"/>
    </row>
    <row r="19" spans="1:8">
      <c r="A19" s="12" t="s">
        <v>13</v>
      </c>
      <c r="B19" s="13">
        <f>B13-B16</f>
        <v>3623</v>
      </c>
      <c r="C19" s="14">
        <f>C13-C16</f>
        <v>4423</v>
      </c>
      <c r="D19" s="13">
        <f t="shared" ref="D19:H19" si="7">D13-D16</f>
        <v>4667.24858432281</v>
      </c>
      <c r="E19" s="13">
        <f t="shared" si="7"/>
        <v>5133.97344275509</v>
      </c>
      <c r="F19" s="13">
        <f t="shared" si="7"/>
        <v>5647.3707870306</v>
      </c>
      <c r="G19" s="13">
        <f t="shared" si="7"/>
        <v>6212.10786573367</v>
      </c>
      <c r="H19" s="13">
        <f t="shared" si="7"/>
        <v>6833.31865230703</v>
      </c>
    </row>
    <row r="20" ht="3" customHeight="1" spans="2:3">
      <c r="B20" s="21"/>
      <c r="C20" s="22"/>
    </row>
    <row r="21" spans="1:8">
      <c r="A21" s="12" t="s">
        <v>14</v>
      </c>
      <c r="B21" s="13">
        <f>'Income Statement'!B21</f>
        <v>518</v>
      </c>
      <c r="C21" s="14">
        <f>'Income Statement'!C21</f>
        <v>474.181702668361</v>
      </c>
      <c r="D21" s="15">
        <f ca="1">D128</f>
        <v>415.180678030986</v>
      </c>
      <c r="E21" s="15">
        <f ca="1" t="shared" ref="E21:H21" si="8">E128</f>
        <v>340.798975362625</v>
      </c>
      <c r="F21" s="15">
        <f ca="1" t="shared" si="8"/>
        <v>300</v>
      </c>
      <c r="G21" s="15">
        <f ca="1" t="shared" si="8"/>
        <v>260</v>
      </c>
      <c r="H21" s="15">
        <f ca="1" t="shared" si="8"/>
        <v>220</v>
      </c>
    </row>
    <row r="22" ht="3" customHeight="1" spans="2:3">
      <c r="B22" s="21"/>
      <c r="C22" s="22"/>
    </row>
    <row r="23" spans="1:8">
      <c r="A23" s="12" t="s">
        <v>15</v>
      </c>
      <c r="B23" s="13">
        <f>B19-B21</f>
        <v>3105</v>
      </c>
      <c r="C23" s="14">
        <f>C19-C21</f>
        <v>3948.81829733164</v>
      </c>
      <c r="D23" s="13">
        <f ca="1" t="shared" ref="D23:H23" si="9">D19-D21</f>
        <v>4252.06790629182</v>
      </c>
      <c r="E23" s="13">
        <f ca="1" t="shared" si="9"/>
        <v>4793.17446739246</v>
      </c>
      <c r="F23" s="13">
        <f ca="1" t="shared" si="9"/>
        <v>5347.3707870306</v>
      </c>
      <c r="G23" s="13">
        <f ca="1" t="shared" si="9"/>
        <v>5952.10786573367</v>
      </c>
      <c r="H23" s="13">
        <f ca="1" t="shared" si="9"/>
        <v>6613.31865230703</v>
      </c>
    </row>
    <row r="24" ht="3" customHeight="1" spans="2:3">
      <c r="B24" s="21"/>
      <c r="C24" s="22"/>
    </row>
    <row r="25" spans="1:8">
      <c r="A25" t="s">
        <v>16</v>
      </c>
      <c r="B25" s="13">
        <f>'Income Statement'!B25</f>
        <v>1086.75</v>
      </c>
      <c r="C25" s="14">
        <f>'Income Statement'!C25</f>
        <v>1382.08640406607</v>
      </c>
      <c r="D25" s="13">
        <f ca="1">D23*D26</f>
        <v>1488.22376720214</v>
      </c>
      <c r="E25" s="13">
        <f ca="1" t="shared" ref="E25:H25" si="10">E23*E26</f>
        <v>1677.61106358736</v>
      </c>
      <c r="F25" s="13">
        <f ca="1" t="shared" si="10"/>
        <v>1871.57977546071</v>
      </c>
      <c r="G25" s="13">
        <f ca="1" t="shared" si="10"/>
        <v>2083.23775300678</v>
      </c>
      <c r="H25" s="13">
        <f ca="1" t="shared" si="10"/>
        <v>2314.66152830746</v>
      </c>
    </row>
    <row r="26" spans="1:8">
      <c r="A26" t="s">
        <v>17</v>
      </c>
      <c r="B26" s="17" t="s">
        <v>18</v>
      </c>
      <c r="C26" s="25" t="s">
        <v>18</v>
      </c>
      <c r="D26" s="20">
        <v>0.35</v>
      </c>
      <c r="E26" s="20">
        <v>0.35</v>
      </c>
      <c r="F26" s="20">
        <v>0.35</v>
      </c>
      <c r="G26" s="20">
        <v>0.35</v>
      </c>
      <c r="H26" s="20">
        <v>0.35</v>
      </c>
    </row>
    <row r="27" ht="3" customHeight="1" spans="2:3">
      <c r="B27" s="21"/>
      <c r="C27" s="22"/>
    </row>
    <row r="28" spans="1:8">
      <c r="A28" s="12" t="s">
        <v>19</v>
      </c>
      <c r="B28" s="13">
        <f>B23-B25</f>
        <v>2018.25</v>
      </c>
      <c r="C28" s="14">
        <f>C23-C25</f>
        <v>2566.73189326557</v>
      </c>
      <c r="D28" s="13">
        <f ca="1">D23-D25</f>
        <v>2763.84413908969</v>
      </c>
      <c r="E28" s="13">
        <f ca="1" t="shared" ref="E28:H28" si="11">E23-E25</f>
        <v>3115.5634038051</v>
      </c>
      <c r="F28" s="13">
        <f ca="1" t="shared" si="11"/>
        <v>3475.79101156989</v>
      </c>
      <c r="G28" s="13">
        <f ca="1" t="shared" si="11"/>
        <v>3868.87011272689</v>
      </c>
      <c r="H28" s="13">
        <f ca="1" t="shared" si="11"/>
        <v>4298.65712399957</v>
      </c>
    </row>
    <row r="29" ht="3" customHeight="1" spans="2:3">
      <c r="B29" s="21"/>
      <c r="C29" s="22"/>
    </row>
    <row r="30" customHeight="1" spans="1:8">
      <c r="A30" s="26" t="s">
        <v>13</v>
      </c>
      <c r="B30" s="27">
        <f>B19</f>
        <v>3623</v>
      </c>
      <c r="C30" s="28">
        <f t="shared" ref="C30:H30" si="12">C19</f>
        <v>4423</v>
      </c>
      <c r="D30" s="29">
        <f t="shared" si="12"/>
        <v>4667.24858432281</v>
      </c>
      <c r="E30" s="29">
        <f t="shared" si="12"/>
        <v>5133.97344275509</v>
      </c>
      <c r="F30" s="29">
        <f t="shared" si="12"/>
        <v>5647.3707870306</v>
      </c>
      <c r="G30" s="29">
        <f t="shared" si="12"/>
        <v>6212.10786573367</v>
      </c>
      <c r="H30" s="29">
        <f t="shared" si="12"/>
        <v>6833.31865230703</v>
      </c>
    </row>
    <row r="31" spans="1:8">
      <c r="A31" s="26" t="s">
        <v>20</v>
      </c>
      <c r="B31" s="27">
        <f>'Income Statement'!B31</f>
        <v>2648</v>
      </c>
      <c r="C31" s="28">
        <f>'Income Statement'!C31</f>
        <v>2981</v>
      </c>
      <c r="D31" s="29">
        <f>D135</f>
        <v>3272.78683447053</v>
      </c>
      <c r="E31" s="29">
        <f t="shared" ref="E31:H31" si="13">E135</f>
        <v>3600.06551791759</v>
      </c>
      <c r="F31" s="29">
        <f t="shared" si="13"/>
        <v>3960.07206970934</v>
      </c>
      <c r="G31" s="29">
        <f t="shared" si="13"/>
        <v>4356.07927668028</v>
      </c>
      <c r="H31" s="29">
        <f t="shared" si="13"/>
        <v>4791.68720434831</v>
      </c>
    </row>
    <row r="32" spans="1:8">
      <c r="A32" s="26" t="s">
        <v>21</v>
      </c>
      <c r="B32" s="27">
        <f>'Income Statement'!B32</f>
        <v>0</v>
      </c>
      <c r="C32" s="28">
        <f>'Income Statement'!C32</f>
        <v>0</v>
      </c>
      <c r="D32" s="29">
        <f>C32</f>
        <v>0</v>
      </c>
      <c r="E32" s="29">
        <f t="shared" ref="E32:H32" si="14">D32</f>
        <v>0</v>
      </c>
      <c r="F32" s="29">
        <f t="shared" si="14"/>
        <v>0</v>
      </c>
      <c r="G32" s="29">
        <f t="shared" si="14"/>
        <v>0</v>
      </c>
      <c r="H32" s="29">
        <f t="shared" si="14"/>
        <v>0</v>
      </c>
    </row>
    <row r="33" spans="1:10">
      <c r="A33" s="30" t="s">
        <v>22</v>
      </c>
      <c r="B33" s="31">
        <f>SUM(B30:B32)</f>
        <v>6271</v>
      </c>
      <c r="C33" s="32">
        <f t="shared" ref="C33:H33" si="15">SUM(C30:C32)</f>
        <v>7404</v>
      </c>
      <c r="D33" s="31">
        <f t="shared" si="15"/>
        <v>7940.03541879334</v>
      </c>
      <c r="E33" s="31">
        <f t="shared" si="15"/>
        <v>8734.03896067267</v>
      </c>
      <c r="F33" s="31">
        <f t="shared" si="15"/>
        <v>9607.44285673994</v>
      </c>
      <c r="G33" s="31">
        <f t="shared" si="15"/>
        <v>10568.1871424139</v>
      </c>
      <c r="H33" s="31">
        <f t="shared" si="15"/>
        <v>11625.0058566553</v>
      </c>
      <c r="J33" s="47"/>
    </row>
    <row r="34" ht="3" customHeight="1" spans="3:3">
      <c r="C34" s="33"/>
    </row>
    <row r="35" spans="1:8">
      <c r="A35" s="7" t="s">
        <v>24</v>
      </c>
      <c r="B35" s="8">
        <f t="shared" ref="B35:H35" si="16">B5</f>
        <v>2021</v>
      </c>
      <c r="C35" s="8">
        <f t="shared" si="16"/>
        <v>2022</v>
      </c>
      <c r="D35" s="8">
        <f t="shared" si="16"/>
        <v>2023</v>
      </c>
      <c r="E35" s="8">
        <f t="shared" si="16"/>
        <v>2024</v>
      </c>
      <c r="F35" s="8">
        <f t="shared" si="16"/>
        <v>2025</v>
      </c>
      <c r="G35" s="8">
        <f t="shared" si="16"/>
        <v>2026</v>
      </c>
      <c r="H35" s="8">
        <f t="shared" si="16"/>
        <v>2027</v>
      </c>
    </row>
    <row r="36" ht="3" customHeight="1" spans="3:3">
      <c r="C36" s="33"/>
    </row>
    <row r="37" spans="1:3">
      <c r="A37" s="34" t="s">
        <v>26</v>
      </c>
      <c r="B37" s="35"/>
      <c r="C37" s="36"/>
    </row>
    <row r="38" spans="1:10">
      <c r="A38" s="37" t="s">
        <v>27</v>
      </c>
      <c r="B38" s="38">
        <f>'Balance Sheet'!B10</f>
        <v>1773</v>
      </c>
      <c r="C38" s="39">
        <f>'Balance Sheet'!C10</f>
        <v>2000</v>
      </c>
      <c r="D38" s="40">
        <f ca="1">D100</f>
        <v>2000</v>
      </c>
      <c r="E38" s="40">
        <f ca="1">E100</f>
        <v>3324.7377190846</v>
      </c>
      <c r="F38" s="40">
        <f ca="1">F100</f>
        <v>4815.77539341745</v>
      </c>
      <c r="G38" s="40">
        <f ca="1">G100</f>
        <v>6501.41683518358</v>
      </c>
      <c r="H38" s="40">
        <f ca="1">H100</f>
        <v>8448.52242112633</v>
      </c>
      <c r="J38" s="40"/>
    </row>
    <row r="39" spans="1:10">
      <c r="A39" s="37" t="s">
        <v>28</v>
      </c>
      <c r="B39" s="38">
        <f>'Balance Sheet'!B11</f>
        <v>7750</v>
      </c>
      <c r="C39" s="39">
        <f>'Balance Sheet'!C11</f>
        <v>8852</v>
      </c>
      <c r="D39" s="38">
        <f>D7/365*D69</f>
        <v>9648.65493472303</v>
      </c>
      <c r="E39" s="38">
        <f>E7/365*E69</f>
        <v>10613.5204281953</v>
      </c>
      <c r="F39" s="38">
        <f>F7/365*F69</f>
        <v>11674.8724710149</v>
      </c>
      <c r="G39" s="38">
        <f>G7/365*G69</f>
        <v>12842.3597181164</v>
      </c>
      <c r="H39" s="38">
        <f>H7/365*H69</f>
        <v>14126.595689928</v>
      </c>
      <c r="J39" s="40"/>
    </row>
    <row r="40" spans="1:10">
      <c r="A40" s="37" t="s">
        <v>29</v>
      </c>
      <c r="B40" s="38">
        <f>'Balance Sheet'!B12</f>
        <v>4800</v>
      </c>
      <c r="C40" s="39">
        <f>'Balance Sheet'!C12</f>
        <v>5700</v>
      </c>
      <c r="D40" s="38">
        <f>D10/365*D70</f>
        <v>6095.25690013785</v>
      </c>
      <c r="E40" s="38">
        <f>E10/365*E70</f>
        <v>6704.78259015164</v>
      </c>
      <c r="F40" s="38">
        <f>F10/365*F70</f>
        <v>7375.2608491668</v>
      </c>
      <c r="G40" s="38">
        <f>G10/365*G70</f>
        <v>8112.78693408348</v>
      </c>
      <c r="H40" s="38">
        <f>H10/365*H70</f>
        <v>8924.06562749183</v>
      </c>
      <c r="J40" s="40"/>
    </row>
    <row r="41" spans="1:10">
      <c r="A41" s="41" t="s">
        <v>30</v>
      </c>
      <c r="B41" s="38">
        <f>'Balance Sheet'!B13</f>
        <v>456</v>
      </c>
      <c r="C41" s="39">
        <f>'Balance Sheet'!C13</f>
        <v>1849</v>
      </c>
      <c r="D41" s="40">
        <f>C41</f>
        <v>1849</v>
      </c>
      <c r="E41" s="40">
        <f t="shared" ref="E41:H41" si="17">D41</f>
        <v>1849</v>
      </c>
      <c r="F41" s="40">
        <f t="shared" si="17"/>
        <v>1849</v>
      </c>
      <c r="G41" s="40">
        <f t="shared" si="17"/>
        <v>1849</v>
      </c>
      <c r="H41" s="40">
        <f t="shared" si="17"/>
        <v>1849</v>
      </c>
      <c r="J41" s="40"/>
    </row>
    <row r="42" spans="1:10">
      <c r="A42" s="42" t="s">
        <v>31</v>
      </c>
      <c r="B42" s="43">
        <f>SUM(B38:B41)</f>
        <v>14779</v>
      </c>
      <c r="C42" s="44">
        <f>SUM(C38:C41)</f>
        <v>18401</v>
      </c>
      <c r="D42" s="43">
        <f ca="1">SUM(D38:D41)</f>
        <v>19592.9118348609</v>
      </c>
      <c r="E42" s="43">
        <f ca="1" t="shared" ref="E42:H42" si="18">SUM(E38:E41)</f>
        <v>22492.0407374316</v>
      </c>
      <c r="F42" s="43">
        <f ca="1" t="shared" si="18"/>
        <v>25714.9087135991</v>
      </c>
      <c r="G42" s="43">
        <f ca="1" t="shared" si="18"/>
        <v>29305.5634873834</v>
      </c>
      <c r="H42" s="43">
        <f ca="1" t="shared" si="18"/>
        <v>33348.1837385462</v>
      </c>
      <c r="J42" s="40"/>
    </row>
    <row r="43" ht="3" customHeight="1" spans="1:10">
      <c r="A43" s="45"/>
      <c r="B43" s="35"/>
      <c r="C43" s="36"/>
      <c r="J43" s="40"/>
    </row>
    <row r="44" spans="1:10">
      <c r="A44" s="34" t="s">
        <v>32</v>
      </c>
      <c r="B44" s="35"/>
      <c r="C44" s="36"/>
      <c r="J44" s="40"/>
    </row>
    <row r="45" spans="1:10">
      <c r="A45" s="37" t="s">
        <v>33</v>
      </c>
      <c r="B45" s="38">
        <f>'Balance Sheet'!B17</f>
        <v>10913</v>
      </c>
      <c r="C45" s="39">
        <f>'Balance Sheet'!C17</f>
        <v>10932</v>
      </c>
      <c r="D45" s="40">
        <f>D138</f>
        <v>11159.2131655295</v>
      </c>
      <c r="E45" s="40">
        <f t="shared" ref="E45:H45" si="19">E138</f>
        <v>11559.1476476119</v>
      </c>
      <c r="F45" s="40">
        <f t="shared" si="19"/>
        <v>12099.0755779025</v>
      </c>
      <c r="G45" s="40">
        <f t="shared" si="19"/>
        <v>12742.9963012223</v>
      </c>
      <c r="H45" s="40">
        <f t="shared" si="19"/>
        <v>13451.309096874</v>
      </c>
      <c r="J45" s="40"/>
    </row>
    <row r="46" ht="3" customHeight="1" spans="2:10">
      <c r="B46" s="35"/>
      <c r="C46" s="36"/>
      <c r="J46" s="40"/>
    </row>
    <row r="47" spans="1:10">
      <c r="A47" s="46" t="s">
        <v>34</v>
      </c>
      <c r="B47" s="43">
        <f>B42+B45</f>
        <v>25692</v>
      </c>
      <c r="C47" s="44">
        <f>C42+C45</f>
        <v>29333</v>
      </c>
      <c r="D47" s="43">
        <f ca="1" t="shared" ref="D47:H47" si="20">D42+D45</f>
        <v>30752.1250003904</v>
      </c>
      <c r="E47" s="43">
        <f ca="1" t="shared" si="20"/>
        <v>34051.1883850435</v>
      </c>
      <c r="F47" s="43">
        <f ca="1" t="shared" si="20"/>
        <v>37813.9842915017</v>
      </c>
      <c r="G47" s="43">
        <f ca="1" t="shared" si="20"/>
        <v>42048.5597886057</v>
      </c>
      <c r="H47" s="43">
        <f ca="1" t="shared" si="20"/>
        <v>46799.4928354201</v>
      </c>
      <c r="J47" s="40"/>
    </row>
    <row r="48" ht="3" customHeight="1" spans="2:10">
      <c r="B48" s="35"/>
      <c r="C48" s="36"/>
      <c r="J48" s="40"/>
    </row>
    <row r="49" spans="1:10">
      <c r="A49" s="34" t="s">
        <v>36</v>
      </c>
      <c r="B49" s="35"/>
      <c r="C49" s="36"/>
      <c r="J49" s="40"/>
    </row>
    <row r="50" spans="1:10">
      <c r="A50" s="37" t="s">
        <v>37</v>
      </c>
      <c r="B50" s="38">
        <f>'Balance Sheet'!B24</f>
        <v>5665</v>
      </c>
      <c r="C50" s="39">
        <f>'Balance Sheet'!C24</f>
        <v>6656</v>
      </c>
      <c r="D50" s="38">
        <f>D10/365*D71</f>
        <v>7154.58995353009</v>
      </c>
      <c r="E50" s="38">
        <f>E10/365*E71</f>
        <v>7870.0489488831</v>
      </c>
      <c r="F50" s="38">
        <f>F10/365*F71</f>
        <v>8657.05384377141</v>
      </c>
      <c r="G50" s="38">
        <f>G10/365*G71</f>
        <v>9522.75922814855</v>
      </c>
      <c r="H50" s="38">
        <f>H10/365*H71</f>
        <v>10475.0351509634</v>
      </c>
      <c r="J50" s="40"/>
    </row>
    <row r="51" spans="1:10">
      <c r="A51" s="37" t="s">
        <v>38</v>
      </c>
      <c r="B51" s="38">
        <f>'Balance Sheet'!B25</f>
        <v>792</v>
      </c>
      <c r="C51" s="39">
        <f>'Balance Sheet'!C25</f>
        <v>1375.26810673443</v>
      </c>
      <c r="D51" s="40">
        <f ca="1">D113</f>
        <v>31.9590145050067</v>
      </c>
      <c r="E51" s="40">
        <f ca="1">E113</f>
        <v>0</v>
      </c>
      <c r="F51" s="40">
        <f ca="1">F113</f>
        <v>0</v>
      </c>
      <c r="G51" s="40">
        <f ca="1">G113</f>
        <v>0</v>
      </c>
      <c r="H51" s="40">
        <f ca="1">H113</f>
        <v>0</v>
      </c>
      <c r="J51" s="40"/>
    </row>
    <row r="52" spans="1:10">
      <c r="A52" s="41" t="s">
        <v>39</v>
      </c>
      <c r="B52" s="38">
        <f>'Balance Sheet'!B26</f>
        <v>500</v>
      </c>
      <c r="C52" s="39">
        <f>'Balance Sheet'!C26</f>
        <v>500</v>
      </c>
      <c r="D52" s="40">
        <f>D118</f>
        <v>500</v>
      </c>
      <c r="E52" s="40">
        <f t="shared" ref="E52:H52" si="21">E118</f>
        <v>500</v>
      </c>
      <c r="F52" s="40">
        <f t="shared" si="21"/>
        <v>500</v>
      </c>
      <c r="G52" s="40">
        <f t="shared" si="21"/>
        <v>500</v>
      </c>
      <c r="H52" s="40">
        <f t="shared" si="21"/>
        <v>500</v>
      </c>
      <c r="J52" s="40"/>
    </row>
    <row r="53" spans="1:10">
      <c r="A53" s="42" t="s">
        <v>40</v>
      </c>
      <c r="B53" s="43">
        <f>SUM(B50:B52)</f>
        <v>6957</v>
      </c>
      <c r="C53" s="44">
        <f>SUM(C50:C52)</f>
        <v>8531.26810673443</v>
      </c>
      <c r="D53" s="43">
        <f ca="1" t="shared" ref="D53:H53" si="22">SUM(D50:D52)</f>
        <v>7686.5489680351</v>
      </c>
      <c r="E53" s="43">
        <f ca="1" t="shared" si="22"/>
        <v>8370.0489488831</v>
      </c>
      <c r="F53" s="43">
        <f ca="1" t="shared" si="22"/>
        <v>9157.05384377141</v>
      </c>
      <c r="G53" s="43">
        <f ca="1" t="shared" si="22"/>
        <v>10022.7592281486</v>
      </c>
      <c r="H53" s="43">
        <f ca="1" t="shared" si="22"/>
        <v>10975.0351509634</v>
      </c>
      <c r="J53" s="40"/>
    </row>
    <row r="54" ht="3" customHeight="1" spans="1:10">
      <c r="A54" s="45"/>
      <c r="B54" s="35"/>
      <c r="C54" s="36"/>
      <c r="J54" s="40"/>
    </row>
    <row r="55" spans="1:10">
      <c r="A55" s="34" t="s">
        <v>41</v>
      </c>
      <c r="B55" s="35"/>
      <c r="C55" s="36"/>
      <c r="J55" s="40"/>
    </row>
    <row r="56" spans="1:10">
      <c r="A56" s="37" t="s">
        <v>42</v>
      </c>
      <c r="B56" s="38">
        <f>'Balance Sheet'!B30</f>
        <v>5000</v>
      </c>
      <c r="C56" s="39">
        <f>'Balance Sheet'!C30</f>
        <v>4500</v>
      </c>
      <c r="D56" s="40">
        <f>D117</f>
        <v>4000</v>
      </c>
      <c r="E56" s="40">
        <f t="shared" ref="E56:H56" si="23">E117</f>
        <v>3500</v>
      </c>
      <c r="F56" s="40">
        <f t="shared" si="23"/>
        <v>3000</v>
      </c>
      <c r="G56" s="40">
        <f t="shared" si="23"/>
        <v>2500</v>
      </c>
      <c r="H56" s="40">
        <f t="shared" si="23"/>
        <v>2000</v>
      </c>
      <c r="J56" s="40"/>
    </row>
    <row r="57" ht="3" customHeight="1" spans="1:10">
      <c r="A57" s="45"/>
      <c r="B57" s="35"/>
      <c r="C57" s="36"/>
      <c r="J57" s="40"/>
    </row>
    <row r="58" spans="1:10">
      <c r="A58" s="46" t="s">
        <v>43</v>
      </c>
      <c r="B58" s="43">
        <f>B53+B56</f>
        <v>11957</v>
      </c>
      <c r="C58" s="44">
        <f>C53+C56</f>
        <v>13031.2681067344</v>
      </c>
      <c r="D58" s="43">
        <f ca="1" t="shared" ref="D58:H58" si="24">D53+D56</f>
        <v>11686.5489680351</v>
      </c>
      <c r="E58" s="43">
        <f ca="1" t="shared" si="24"/>
        <v>11870.0489488831</v>
      </c>
      <c r="F58" s="43">
        <f ca="1" t="shared" si="24"/>
        <v>12157.0538437714</v>
      </c>
      <c r="G58" s="43">
        <f ca="1" t="shared" si="24"/>
        <v>12522.7592281486</v>
      </c>
      <c r="H58" s="43">
        <f ca="1" t="shared" si="24"/>
        <v>12975.0351509634</v>
      </c>
      <c r="J58" s="40"/>
    </row>
    <row r="59" ht="3" customHeight="1" spans="2:10">
      <c r="B59" s="35"/>
      <c r="C59" s="36"/>
      <c r="J59" s="40"/>
    </row>
    <row r="60" spans="1:10">
      <c r="A60" s="45" t="s">
        <v>45</v>
      </c>
      <c r="B60" s="38">
        <f>'Balance Sheet'!B35</f>
        <v>15</v>
      </c>
      <c r="C60" s="39">
        <f>'Balance Sheet'!C35</f>
        <v>15</v>
      </c>
      <c r="D60" s="40">
        <f>C60</f>
        <v>15</v>
      </c>
      <c r="E60" s="40">
        <f t="shared" ref="E60:H60" si="25">D60</f>
        <v>15</v>
      </c>
      <c r="F60" s="40">
        <f t="shared" si="25"/>
        <v>15</v>
      </c>
      <c r="G60" s="40">
        <f t="shared" si="25"/>
        <v>15</v>
      </c>
      <c r="H60" s="40">
        <f t="shared" si="25"/>
        <v>15</v>
      </c>
      <c r="J60" s="40"/>
    </row>
    <row r="61" spans="1:10">
      <c r="A61" s="45" t="s">
        <v>46</v>
      </c>
      <c r="B61" s="38">
        <f>'Balance Sheet'!B36</f>
        <v>5000</v>
      </c>
      <c r="C61" s="39">
        <f>'Balance Sheet'!C36</f>
        <v>5000</v>
      </c>
      <c r="D61" s="40">
        <f>C61</f>
        <v>5000</v>
      </c>
      <c r="E61" s="40">
        <f t="shared" ref="E61:H61" si="26">D61</f>
        <v>5000</v>
      </c>
      <c r="F61" s="40">
        <f t="shared" si="26"/>
        <v>5000</v>
      </c>
      <c r="G61" s="40">
        <f t="shared" si="26"/>
        <v>5000</v>
      </c>
      <c r="H61" s="40">
        <f t="shared" si="26"/>
        <v>5000</v>
      </c>
      <c r="J61" s="40"/>
    </row>
    <row r="62" spans="1:10">
      <c r="A62" s="45" t="s">
        <v>47</v>
      </c>
      <c r="B62" s="38">
        <f>'Balance Sheet'!B37</f>
        <v>8720</v>
      </c>
      <c r="C62" s="39">
        <f>'Balance Sheet'!C37</f>
        <v>11286.7318932656</v>
      </c>
      <c r="D62" s="40">
        <f ca="1">C62+D28</f>
        <v>14050.5760323553</v>
      </c>
      <c r="E62" s="40">
        <f ca="1">D62+E28</f>
        <v>17166.1394361604</v>
      </c>
      <c r="F62" s="40">
        <f ca="1">E62+F28</f>
        <v>20641.9304477303</v>
      </c>
      <c r="G62" s="40">
        <f ca="1">F62+G28</f>
        <v>24510.8005604572</v>
      </c>
      <c r="H62" s="40">
        <f ca="1">G62+H28</f>
        <v>28809.4576844567</v>
      </c>
      <c r="J62" s="40"/>
    </row>
    <row r="63" spans="1:10">
      <c r="A63" s="46" t="s">
        <v>48</v>
      </c>
      <c r="B63" s="43">
        <f>SUM(B60:B62)</f>
        <v>13735</v>
      </c>
      <c r="C63" s="44">
        <f t="shared" ref="C63:H63" si="27">SUM(C60:C62)</f>
        <v>16301.7318932656</v>
      </c>
      <c r="D63" s="43">
        <f ca="1" t="shared" si="27"/>
        <v>19065.5760323553</v>
      </c>
      <c r="E63" s="43">
        <f ca="1" t="shared" si="27"/>
        <v>22181.1394361604</v>
      </c>
      <c r="F63" s="43">
        <f ca="1" t="shared" si="27"/>
        <v>25656.9304477303</v>
      </c>
      <c r="G63" s="43">
        <f ca="1" t="shared" si="27"/>
        <v>29525.8005604572</v>
      </c>
      <c r="H63" s="43">
        <f ca="1" t="shared" si="27"/>
        <v>33824.4576844567</v>
      </c>
      <c r="J63" s="40"/>
    </row>
    <row r="64" ht="3" customHeight="1" spans="2:10">
      <c r="B64" s="35"/>
      <c r="C64" s="36"/>
      <c r="J64" s="40"/>
    </row>
    <row r="65" spans="1:10">
      <c r="A65" s="12" t="s">
        <v>49</v>
      </c>
      <c r="B65" s="13">
        <f t="shared" ref="B65:H65" si="28">B58+B63</f>
        <v>25692</v>
      </c>
      <c r="C65" s="14">
        <f t="shared" si="28"/>
        <v>29333</v>
      </c>
      <c r="D65" s="13">
        <f ca="1" t="shared" si="28"/>
        <v>30752.1250003904</v>
      </c>
      <c r="E65" s="13">
        <f ca="1" t="shared" si="28"/>
        <v>34051.1883850435</v>
      </c>
      <c r="F65" s="13">
        <f ca="1" t="shared" si="28"/>
        <v>37813.9842915017</v>
      </c>
      <c r="G65" s="13">
        <f ca="1" t="shared" si="28"/>
        <v>42048.5597886057</v>
      </c>
      <c r="H65" s="13">
        <f ca="1" t="shared" si="28"/>
        <v>46799.4928354201</v>
      </c>
      <c r="J65" s="40"/>
    </row>
    <row r="66" s="1" customFormat="1" spans="1:10">
      <c r="A66" s="48" t="s">
        <v>50</v>
      </c>
      <c r="B66" s="49">
        <f t="shared" ref="B66:H66" si="29">B47-B65</f>
        <v>0</v>
      </c>
      <c r="C66" s="50">
        <f t="shared" si="29"/>
        <v>0</v>
      </c>
      <c r="D66" s="49">
        <f ca="1" t="shared" si="29"/>
        <v>-3.27418092638254e-11</v>
      </c>
      <c r="E66" s="49">
        <f ca="1" t="shared" si="29"/>
        <v>0</v>
      </c>
      <c r="F66" s="49">
        <f ca="1" t="shared" si="29"/>
        <v>0</v>
      </c>
      <c r="G66" s="49">
        <f ca="1" t="shared" si="29"/>
        <v>0</v>
      </c>
      <c r="H66" s="49">
        <f ca="1" t="shared" si="29"/>
        <v>0</v>
      </c>
      <c r="J66" s="40"/>
    </row>
    <row r="67" ht="3" customHeight="1" spans="2:3">
      <c r="B67" s="35"/>
      <c r="C67" s="36"/>
    </row>
    <row r="68" spans="1:8">
      <c r="A68" s="51" t="s">
        <v>61</v>
      </c>
      <c r="B68" s="52"/>
      <c r="C68" s="53"/>
      <c r="D68" s="26"/>
      <c r="E68" s="26"/>
      <c r="F68" s="26"/>
      <c r="G68" s="26"/>
      <c r="H68" s="26"/>
    </row>
    <row r="69" spans="1:8">
      <c r="A69" s="54" t="s">
        <v>62</v>
      </c>
      <c r="B69" s="27">
        <f>B39/(B7/365)</f>
        <v>37.994278192661</v>
      </c>
      <c r="C69" s="28">
        <f>C39/(C7/365)</f>
        <v>38.6980788578546</v>
      </c>
      <c r="D69" s="29">
        <f>AVERAGE($B$69:$C$69)</f>
        <v>38.3461785252578</v>
      </c>
      <c r="E69" s="29">
        <f t="shared" ref="E69:H69" si="30">AVERAGE($B$69:$C$69)</f>
        <v>38.3461785252578</v>
      </c>
      <c r="F69" s="29">
        <f t="shared" si="30"/>
        <v>38.3461785252578</v>
      </c>
      <c r="G69" s="29">
        <f t="shared" si="30"/>
        <v>38.3461785252578</v>
      </c>
      <c r="H69" s="29">
        <f t="shared" si="30"/>
        <v>38.3461785252578</v>
      </c>
    </row>
    <row r="70" spans="1:8">
      <c r="A70" s="54" t="s">
        <v>63</v>
      </c>
      <c r="B70" s="27">
        <f>B40/(B10/365)</f>
        <v>27.1880819366853</v>
      </c>
      <c r="C70" s="28">
        <f>C40/(C10/365)</f>
        <v>28.6870553196183</v>
      </c>
      <c r="D70" s="29">
        <f>AVERAGE($B$70:$C$70)</f>
        <v>27.9375686281518</v>
      </c>
      <c r="E70" s="29">
        <f t="shared" ref="E70:H70" si="31">AVERAGE($B$70:$C$70)</f>
        <v>27.9375686281518</v>
      </c>
      <c r="F70" s="29">
        <f t="shared" si="31"/>
        <v>27.9375686281518</v>
      </c>
      <c r="G70" s="29">
        <f t="shared" si="31"/>
        <v>27.9375686281518</v>
      </c>
      <c r="H70" s="29">
        <f t="shared" si="31"/>
        <v>27.9375686281518</v>
      </c>
    </row>
    <row r="71" spans="1:8">
      <c r="A71" s="54" t="s">
        <v>64</v>
      </c>
      <c r="B71" s="27">
        <f>B50/(B10/365)</f>
        <v>32.0876008690255</v>
      </c>
      <c r="C71" s="28">
        <f>C50/(C10/365)</f>
        <v>33.4984281065578</v>
      </c>
      <c r="D71" s="29">
        <f>AVERAGE($B$71:$C$71)</f>
        <v>32.7930144877916</v>
      </c>
      <c r="E71" s="29">
        <f t="shared" ref="E71:H71" si="32">AVERAGE($B$71:$C$71)</f>
        <v>32.7930144877916</v>
      </c>
      <c r="F71" s="29">
        <f t="shared" si="32"/>
        <v>32.7930144877916</v>
      </c>
      <c r="G71" s="29">
        <f t="shared" si="32"/>
        <v>32.7930144877916</v>
      </c>
      <c r="H71" s="29">
        <f t="shared" si="32"/>
        <v>32.7930144877916</v>
      </c>
    </row>
    <row r="72" ht="5.1" customHeight="1" spans="3:3">
      <c r="C72" s="33"/>
    </row>
    <row r="73" spans="1:8">
      <c r="A73" s="7" t="s">
        <v>65</v>
      </c>
      <c r="B73" s="8">
        <f t="shared" ref="B73:H73" si="33">B35</f>
        <v>2021</v>
      </c>
      <c r="C73" s="8">
        <f t="shared" si="33"/>
        <v>2022</v>
      </c>
      <c r="D73" s="8">
        <f t="shared" si="33"/>
        <v>2023</v>
      </c>
      <c r="E73" s="8">
        <f t="shared" si="33"/>
        <v>2024</v>
      </c>
      <c r="F73" s="8">
        <f t="shared" si="33"/>
        <v>2025</v>
      </c>
      <c r="G73" s="8">
        <f t="shared" si="33"/>
        <v>2026</v>
      </c>
      <c r="H73" s="8">
        <f t="shared" si="33"/>
        <v>2027</v>
      </c>
    </row>
    <row r="74" ht="3" customHeight="1"/>
    <row r="75" customHeight="1" spans="1:1">
      <c r="A75" s="12" t="s">
        <v>66</v>
      </c>
    </row>
    <row r="76" spans="1:8">
      <c r="A76" s="34" t="s">
        <v>19</v>
      </c>
      <c r="B76" s="40"/>
      <c r="C76" s="40"/>
      <c r="D76" s="40">
        <f ca="1">D28</f>
        <v>2763.84413908969</v>
      </c>
      <c r="E76" s="40">
        <f ca="1">E28</f>
        <v>3115.5634038051</v>
      </c>
      <c r="F76" s="40">
        <f ca="1">F28</f>
        <v>3475.79101156989</v>
      </c>
      <c r="G76" s="40">
        <f ca="1">G28</f>
        <v>3868.87011272689</v>
      </c>
      <c r="H76" s="40">
        <f ca="1">H28</f>
        <v>4298.65712399957</v>
      </c>
    </row>
    <row r="77" ht="3" customHeight="1" spans="1:8">
      <c r="A77" s="34"/>
      <c r="B77" s="40"/>
      <c r="C77" s="40"/>
      <c r="D77" s="40"/>
      <c r="E77" s="40"/>
      <c r="F77" s="40"/>
      <c r="G77" s="40"/>
      <c r="H77" s="40"/>
    </row>
    <row r="78" spans="1:1">
      <c r="A78" s="55" t="s">
        <v>67</v>
      </c>
    </row>
    <row r="79" spans="1:8">
      <c r="A79" s="37" t="s">
        <v>20</v>
      </c>
      <c r="B79" s="40"/>
      <c r="C79" s="40"/>
      <c r="D79" s="40">
        <f>D135</f>
        <v>3272.78683447053</v>
      </c>
      <c r="E79" s="40">
        <f t="shared" ref="E79:H79" si="34">E135</f>
        <v>3600.06551791759</v>
      </c>
      <c r="F79" s="40">
        <f t="shared" si="34"/>
        <v>3960.07206970934</v>
      </c>
      <c r="G79" s="40">
        <f t="shared" si="34"/>
        <v>4356.07927668028</v>
      </c>
      <c r="H79" s="40">
        <f t="shared" si="34"/>
        <v>4791.68720434831</v>
      </c>
    </row>
    <row r="80" spans="1:8">
      <c r="A80" s="37" t="s">
        <v>21</v>
      </c>
      <c r="B80" s="40"/>
      <c r="C80" s="40"/>
      <c r="D80" s="40">
        <v>0</v>
      </c>
      <c r="E80" s="40">
        <v>0</v>
      </c>
      <c r="F80" s="40">
        <v>0</v>
      </c>
      <c r="G80" s="40">
        <v>0</v>
      </c>
      <c r="H80" s="40">
        <v>0</v>
      </c>
    </row>
    <row r="81" ht="3" customHeight="1"/>
    <row r="82" spans="1:1">
      <c r="A82" s="55" t="s">
        <v>68</v>
      </c>
    </row>
    <row r="83" spans="1:8">
      <c r="A83" s="37" t="s">
        <v>28</v>
      </c>
      <c r="D83" s="40">
        <f t="shared" ref="D83:H84" si="35">C39-D39</f>
        <v>-796.654934723032</v>
      </c>
      <c r="E83" s="40">
        <f t="shared" si="35"/>
        <v>-964.865493472305</v>
      </c>
      <c r="F83" s="40">
        <f t="shared" si="35"/>
        <v>-1061.35204281953</v>
      </c>
      <c r="G83" s="40">
        <f t="shared" si="35"/>
        <v>-1167.48724710149</v>
      </c>
      <c r="H83" s="40">
        <f t="shared" si="35"/>
        <v>-1284.23597181164</v>
      </c>
    </row>
    <row r="84" spans="1:8">
      <c r="A84" s="37" t="s">
        <v>29</v>
      </c>
      <c r="D84" s="40">
        <f t="shared" si="35"/>
        <v>-395.256900137852</v>
      </c>
      <c r="E84" s="40">
        <f t="shared" si="35"/>
        <v>-609.525690013786</v>
      </c>
      <c r="F84" s="40">
        <f t="shared" si="35"/>
        <v>-670.478259015164</v>
      </c>
      <c r="G84" s="40">
        <f t="shared" si="35"/>
        <v>-737.52608491668</v>
      </c>
      <c r="H84" s="40">
        <f t="shared" si="35"/>
        <v>-811.278693408349</v>
      </c>
    </row>
    <row r="85" spans="1:8">
      <c r="A85" s="37" t="s">
        <v>37</v>
      </c>
      <c r="B85" s="56"/>
      <c r="C85" s="56"/>
      <c r="D85" s="40">
        <f>D50-C50</f>
        <v>498.58995353009</v>
      </c>
      <c r="E85" s="40">
        <f>E50-D50</f>
        <v>715.45899535301</v>
      </c>
      <c r="F85" s="40">
        <f>F50-E50</f>
        <v>787.00489488831</v>
      </c>
      <c r="G85" s="40">
        <f>G50-F50</f>
        <v>865.705384377141</v>
      </c>
      <c r="H85" s="40">
        <f>H50-G50</f>
        <v>952.275922814855</v>
      </c>
    </row>
    <row r="86" ht="5.1" customHeight="1" spans="1:8">
      <c r="A86" s="57"/>
      <c r="B86" s="58"/>
      <c r="C86" s="58"/>
      <c r="D86" s="59"/>
      <c r="E86" s="59"/>
      <c r="F86" s="59"/>
      <c r="G86" s="59"/>
      <c r="H86" s="59"/>
    </row>
    <row r="87" spans="1:8">
      <c r="A87" s="60" t="s">
        <v>69</v>
      </c>
      <c r="B87" s="61"/>
      <c r="C87" s="61"/>
      <c r="D87" s="62">
        <f ca="1">D76+D79+D80+D83+D84+D85</f>
        <v>5343.30909222942</v>
      </c>
      <c r="E87" s="62">
        <f ca="1">E76+E79+E80+E83+E84+E85</f>
        <v>5856.69673358961</v>
      </c>
      <c r="F87" s="62">
        <f ca="1">F76+F79+F80+F83+F84+F85</f>
        <v>6491.03767433285</v>
      </c>
      <c r="G87" s="62">
        <f ca="1">G76+G79+G80+G83+G84+G85</f>
        <v>7185.64144176614</v>
      </c>
      <c r="H87" s="62">
        <f ca="1">H76+H79+H80+H83+H84+H85</f>
        <v>7947.10558594275</v>
      </c>
    </row>
    <row r="88" ht="3" customHeight="1"/>
    <row r="89" spans="1:1">
      <c r="A89" s="12" t="s">
        <v>70</v>
      </c>
    </row>
    <row r="90" spans="1:8">
      <c r="A90" s="37" t="s">
        <v>71</v>
      </c>
      <c r="D90" s="40">
        <f>-D133</f>
        <v>-3500</v>
      </c>
      <c r="E90" s="40">
        <f t="shared" ref="E90:H90" si="36">-E133</f>
        <v>-4000</v>
      </c>
      <c r="F90" s="40">
        <f t="shared" si="36"/>
        <v>-4500</v>
      </c>
      <c r="G90" s="40">
        <f t="shared" si="36"/>
        <v>-5000</v>
      </c>
      <c r="H90" s="40">
        <f t="shared" si="36"/>
        <v>-5500</v>
      </c>
    </row>
    <row r="91" spans="1:8">
      <c r="A91" s="60" t="s">
        <v>72</v>
      </c>
      <c r="B91" s="61"/>
      <c r="C91" s="61"/>
      <c r="D91" s="62">
        <f>D90</f>
        <v>-3500</v>
      </c>
      <c r="E91" s="62">
        <f t="shared" ref="E91:H91" si="37">E90</f>
        <v>-4000</v>
      </c>
      <c r="F91" s="62">
        <f t="shared" si="37"/>
        <v>-4500</v>
      </c>
      <c r="G91" s="62">
        <f t="shared" si="37"/>
        <v>-5000</v>
      </c>
      <c r="H91" s="62">
        <f t="shared" si="37"/>
        <v>-5500</v>
      </c>
    </row>
    <row r="92" ht="3" customHeight="1"/>
    <row r="93" spans="1:1">
      <c r="A93" s="12" t="s">
        <v>73</v>
      </c>
    </row>
    <row r="94" spans="1:8">
      <c r="A94" s="37" t="s">
        <v>74</v>
      </c>
      <c r="D94" s="40">
        <f ca="1">D113-C113</f>
        <v>-1343.30909222942</v>
      </c>
      <c r="E94" s="40">
        <f ca="1" t="shared" ref="E94:H94" si="38">E113-D113</f>
        <v>-31.9590145050067</v>
      </c>
      <c r="F94" s="40">
        <f ca="1" t="shared" si="38"/>
        <v>0</v>
      </c>
      <c r="G94" s="40">
        <f ca="1" t="shared" si="38"/>
        <v>0</v>
      </c>
      <c r="H94" s="40">
        <f ca="1" t="shared" si="38"/>
        <v>0</v>
      </c>
    </row>
    <row r="95" spans="1:8">
      <c r="A95" s="37" t="s">
        <v>75</v>
      </c>
      <c r="D95" s="40">
        <f>D117-C117</f>
        <v>-500</v>
      </c>
      <c r="E95" s="40">
        <f t="shared" ref="E95:H95" si="39">E117-D117</f>
        <v>-500</v>
      </c>
      <c r="F95" s="40">
        <f t="shared" si="39"/>
        <v>-500</v>
      </c>
      <c r="G95" s="40">
        <f t="shared" si="39"/>
        <v>-500</v>
      </c>
      <c r="H95" s="40">
        <f t="shared" si="39"/>
        <v>-500</v>
      </c>
    </row>
    <row r="96" spans="1:8">
      <c r="A96" s="60" t="s">
        <v>76</v>
      </c>
      <c r="B96" s="61"/>
      <c r="C96" s="61"/>
      <c r="D96" s="62">
        <f ca="1">SUM(D94:D95)</f>
        <v>-1843.30909222942</v>
      </c>
      <c r="E96" s="62">
        <f ca="1" t="shared" ref="E96:H96" si="40">SUM(E94:E95)</f>
        <v>-531.959014505007</v>
      </c>
      <c r="F96" s="62">
        <f ca="1" t="shared" si="40"/>
        <v>-500</v>
      </c>
      <c r="G96" s="62">
        <f ca="1" t="shared" si="40"/>
        <v>-500</v>
      </c>
      <c r="H96" s="62">
        <f ca="1" t="shared" si="40"/>
        <v>-500</v>
      </c>
    </row>
    <row r="97" ht="3" customHeight="1"/>
    <row r="98" spans="1:8">
      <c r="A98" t="s">
        <v>77</v>
      </c>
      <c r="D98" s="40">
        <f ca="1">D87+D91+D96</f>
        <v>0</v>
      </c>
      <c r="E98" s="40">
        <f ca="1" t="shared" ref="E98:H98" si="41">E87+E91+E96</f>
        <v>1324.7377190846</v>
      </c>
      <c r="F98" s="40">
        <f ca="1" t="shared" si="41"/>
        <v>1491.03767433285</v>
      </c>
      <c r="G98" s="40">
        <f ca="1" t="shared" si="41"/>
        <v>1685.64144176614</v>
      </c>
      <c r="H98" s="40">
        <f ca="1" t="shared" si="41"/>
        <v>1947.10558594275</v>
      </c>
    </row>
    <row r="99" spans="1:8">
      <c r="A99" s="63" t="s">
        <v>78</v>
      </c>
      <c r="B99" s="63"/>
      <c r="C99" s="63"/>
      <c r="D99" s="64">
        <f>C38</f>
        <v>2000</v>
      </c>
      <c r="E99" s="64">
        <f ca="1">D38</f>
        <v>2000</v>
      </c>
      <c r="F99" s="64">
        <f ca="1">E38</f>
        <v>3324.7377190846</v>
      </c>
      <c r="G99" s="64">
        <f ca="1">F38</f>
        <v>4815.77539341745</v>
      </c>
      <c r="H99" s="64">
        <f ca="1">G38</f>
        <v>6501.41683518358</v>
      </c>
    </row>
    <row r="100" ht="12" spans="1:8">
      <c r="A100" s="65" t="s">
        <v>79</v>
      </c>
      <c r="B100" s="65"/>
      <c r="C100" s="65"/>
      <c r="D100" s="66">
        <f ca="1">D98+D99</f>
        <v>2000</v>
      </c>
      <c r="E100" s="66">
        <f ca="1" t="shared" ref="E100:H100" si="42">E98+E99</f>
        <v>3324.7377190846</v>
      </c>
      <c r="F100" s="66">
        <f ca="1" t="shared" si="42"/>
        <v>4815.77539341745</v>
      </c>
      <c r="G100" s="66">
        <f ca="1" t="shared" si="42"/>
        <v>6501.41683518358</v>
      </c>
      <c r="H100" s="66">
        <f ca="1" t="shared" si="42"/>
        <v>8448.52242112633</v>
      </c>
    </row>
    <row r="102" ht="20.25" spans="1:8">
      <c r="A102" s="67" t="s">
        <v>80</v>
      </c>
      <c r="B102" s="68"/>
      <c r="C102" s="68"/>
      <c r="D102" s="68"/>
      <c r="E102" s="68"/>
      <c r="F102" s="68"/>
      <c r="G102" s="68"/>
      <c r="H102" s="68"/>
    </row>
    <row r="103" ht="12.75" customHeight="1" spans="1:8">
      <c r="A103" s="69" t="str">
        <f>A2</f>
        <v>LAMBANI INDUSTRIES</v>
      </c>
      <c r="B103" s="68"/>
      <c r="C103" s="68"/>
      <c r="D103" s="68"/>
      <c r="E103" s="68"/>
      <c r="F103" s="68"/>
      <c r="G103" s="68"/>
      <c r="H103" s="68"/>
    </row>
    <row r="104" ht="12.75" customHeight="1" spans="1:8">
      <c r="A104" s="5" t="s">
        <v>2</v>
      </c>
      <c r="B104" s="68"/>
      <c r="C104" s="68"/>
      <c r="D104" s="68"/>
      <c r="E104" s="68"/>
      <c r="F104" s="68"/>
      <c r="G104" s="68"/>
      <c r="H104" s="68"/>
    </row>
    <row r="105" ht="5.1" customHeight="1"/>
    <row r="106" spans="1:8">
      <c r="A106" s="7" t="s">
        <v>81</v>
      </c>
      <c r="B106" s="8">
        <f>'Vid 7 - Final'!B5</f>
        <v>2021</v>
      </c>
      <c r="C106" s="8">
        <f>'Vid 7 - Final'!C5</f>
        <v>2022</v>
      </c>
      <c r="D106" s="8">
        <f>'Vid 7 - Final'!D5</f>
        <v>2023</v>
      </c>
      <c r="E106" s="8">
        <f>'Vid 7 - Final'!E5</f>
        <v>2024</v>
      </c>
      <c r="F106" s="8">
        <f>'Vid 7 - Final'!F5</f>
        <v>2025</v>
      </c>
      <c r="G106" s="8">
        <f>'Vid 7 - Final'!G5</f>
        <v>2026</v>
      </c>
      <c r="H106" s="8">
        <f>'Vid 7 - Final'!H5</f>
        <v>2027</v>
      </c>
    </row>
    <row r="107" ht="5.1" customHeight="1" spans="1:3">
      <c r="A107" s="9"/>
      <c r="B107" s="10"/>
      <c r="C107" s="10"/>
    </row>
    <row r="108" spans="1:8">
      <c r="A108" s="70" t="s">
        <v>82</v>
      </c>
      <c r="B108" s="71"/>
      <c r="C108" s="71"/>
      <c r="D108" s="72">
        <f>C38</f>
        <v>2000</v>
      </c>
      <c r="E108" s="72">
        <f ca="1" t="shared" ref="E108:H108" si="43">D38</f>
        <v>2000</v>
      </c>
      <c r="F108" s="72">
        <f ca="1" t="shared" si="43"/>
        <v>3324.7377190846</v>
      </c>
      <c r="G108" s="72">
        <f ca="1" t="shared" si="43"/>
        <v>4815.77539341745</v>
      </c>
      <c r="H108" s="72">
        <f ca="1" t="shared" si="43"/>
        <v>6501.41683518358</v>
      </c>
    </row>
    <row r="109" spans="1:8">
      <c r="A109" s="45" t="s">
        <v>83</v>
      </c>
      <c r="B109" s="71"/>
      <c r="C109" s="71"/>
      <c r="D109" s="72">
        <f ca="1">D87+D91</f>
        <v>1843.30909222942</v>
      </c>
      <c r="E109" s="72">
        <f ca="1" t="shared" ref="E109:H109" si="44">E87+E91</f>
        <v>1856.69673358961</v>
      </c>
      <c r="F109" s="72">
        <f ca="1" t="shared" si="44"/>
        <v>1991.03767433285</v>
      </c>
      <c r="G109" s="72">
        <f ca="1" t="shared" si="44"/>
        <v>2185.64144176614</v>
      </c>
      <c r="H109" s="72">
        <f ca="1" t="shared" si="44"/>
        <v>2447.10558594275</v>
      </c>
    </row>
    <row r="110" spans="1:8">
      <c r="A110" s="45" t="s">
        <v>84</v>
      </c>
      <c r="B110" s="71"/>
      <c r="C110" s="71"/>
      <c r="D110" s="72">
        <f>D95</f>
        <v>-500</v>
      </c>
      <c r="E110" s="72">
        <f t="shared" ref="E110:H110" si="45">E95</f>
        <v>-500</v>
      </c>
      <c r="F110" s="72">
        <f t="shared" si="45"/>
        <v>-500</v>
      </c>
      <c r="G110" s="72">
        <f t="shared" si="45"/>
        <v>-500</v>
      </c>
      <c r="H110" s="72">
        <f t="shared" si="45"/>
        <v>-500</v>
      </c>
    </row>
    <row r="111" spans="1:8">
      <c r="A111" s="45" t="s">
        <v>85</v>
      </c>
      <c r="B111" s="71"/>
      <c r="C111" s="71"/>
      <c r="D111" s="73">
        <v>2000</v>
      </c>
      <c r="E111" s="73">
        <v>2000</v>
      </c>
      <c r="F111" s="73">
        <v>2000</v>
      </c>
      <c r="G111" s="73">
        <v>2000</v>
      </c>
      <c r="H111" s="73">
        <v>2000</v>
      </c>
    </row>
    <row r="112" spans="1:8">
      <c r="A112" s="74" t="s">
        <v>86</v>
      </c>
      <c r="B112" s="75"/>
      <c r="C112" s="75"/>
      <c r="D112" s="59">
        <f ca="1">D108+D109+D110-D111</f>
        <v>1343.30909222942</v>
      </c>
      <c r="E112" s="59">
        <f ca="1" t="shared" ref="E112:H112" si="46">E108+E109+E110-E111</f>
        <v>1356.69673358961</v>
      </c>
      <c r="F112" s="59">
        <f ca="1" t="shared" si="46"/>
        <v>2815.77539341745</v>
      </c>
      <c r="G112" s="59">
        <f ca="1" t="shared" si="46"/>
        <v>4501.41683518358</v>
      </c>
      <c r="H112" s="59">
        <f ca="1" t="shared" si="46"/>
        <v>6448.52242112633</v>
      </c>
    </row>
    <row r="113" customHeight="1" spans="1:8">
      <c r="A113" s="76" t="s">
        <v>38</v>
      </c>
      <c r="B113" s="77">
        <f>B51</f>
        <v>792</v>
      </c>
      <c r="C113" s="77">
        <f>C51</f>
        <v>1375.26810673443</v>
      </c>
      <c r="D113" s="77">
        <f ca="1">MAX(0,C113-D112)</f>
        <v>31.9590145050067</v>
      </c>
      <c r="E113" s="77">
        <f ca="1">MAX(0,D113-E112)</f>
        <v>0</v>
      </c>
      <c r="F113" s="77">
        <f ca="1">MAX(0,E113-F112)</f>
        <v>0</v>
      </c>
      <c r="G113" s="77">
        <f ca="1">MAX(0,F113-G112)</f>
        <v>0</v>
      </c>
      <c r="H113" s="77">
        <f ca="1">MAX(0,G113-H112)</f>
        <v>0</v>
      </c>
    </row>
    <row r="114" ht="5.1" customHeight="1" spans="1:8">
      <c r="A114" s="58"/>
      <c r="B114" s="59"/>
      <c r="C114" s="59"/>
      <c r="D114" s="59"/>
      <c r="E114" s="59"/>
      <c r="F114" s="59"/>
      <c r="G114" s="59"/>
      <c r="H114" s="59"/>
    </row>
    <row r="115" spans="1:8">
      <c r="A115" s="12" t="s">
        <v>87</v>
      </c>
      <c r="B115" s="15"/>
      <c r="C115" s="15"/>
      <c r="D115" s="15"/>
      <c r="E115" s="15"/>
      <c r="F115" s="15"/>
      <c r="G115" s="15"/>
      <c r="H115" s="15"/>
    </row>
    <row r="116" ht="5.1" customHeight="1" spans="1:8">
      <c r="A116" s="12"/>
      <c r="B116" s="15"/>
      <c r="C116" s="15"/>
      <c r="D116" s="15"/>
      <c r="E116" s="15"/>
      <c r="F116" s="15"/>
      <c r="G116" s="15"/>
      <c r="H116" s="15"/>
    </row>
    <row r="117" spans="1:8">
      <c r="A117" s="45" t="s">
        <v>42</v>
      </c>
      <c r="B117" s="72">
        <f>B56</f>
        <v>5000</v>
      </c>
      <c r="C117" s="72">
        <f>C56</f>
        <v>4500</v>
      </c>
      <c r="D117" s="72">
        <f>C117-D118</f>
        <v>4000</v>
      </c>
      <c r="E117" s="72">
        <f>D117-E118</f>
        <v>3500</v>
      </c>
      <c r="F117" s="72">
        <f>E117-F118</f>
        <v>3000</v>
      </c>
      <c r="G117" s="72">
        <f>F117-G118</f>
        <v>2500</v>
      </c>
      <c r="H117" s="72">
        <f>G117-H118</f>
        <v>2000</v>
      </c>
    </row>
    <row r="118" spans="1:8">
      <c r="A118" s="45" t="s">
        <v>88</v>
      </c>
      <c r="B118" s="72">
        <f>B52</f>
        <v>500</v>
      </c>
      <c r="C118" s="72">
        <f>C52</f>
        <v>500</v>
      </c>
      <c r="D118" s="72">
        <f>C118</f>
        <v>500</v>
      </c>
      <c r="E118" s="72">
        <f>D118</f>
        <v>500</v>
      </c>
      <c r="F118" s="72">
        <f>E118</f>
        <v>500</v>
      </c>
      <c r="G118" s="72">
        <f>F118</f>
        <v>500</v>
      </c>
      <c r="H118" s="72">
        <f>G118</f>
        <v>500</v>
      </c>
    </row>
    <row r="119" ht="5.1" customHeight="1" spans="2:8">
      <c r="B119" s="15"/>
      <c r="C119" s="15"/>
      <c r="D119" s="15"/>
      <c r="E119" s="15"/>
      <c r="F119" s="15"/>
      <c r="G119" s="15"/>
      <c r="H119" s="15"/>
    </row>
    <row r="120" spans="1:8">
      <c r="A120" s="12" t="s">
        <v>14</v>
      </c>
      <c r="B120" s="78"/>
      <c r="C120" s="78"/>
      <c r="D120" s="78"/>
      <c r="E120" s="78"/>
      <c r="F120" s="78"/>
      <c r="G120" s="78"/>
      <c r="H120" s="78"/>
    </row>
    <row r="121" ht="5.1" customHeight="1" spans="2:8">
      <c r="B121" s="15"/>
      <c r="C121" s="15"/>
      <c r="D121" s="15"/>
      <c r="E121" s="15"/>
      <c r="F121" s="15"/>
      <c r="G121" s="15"/>
      <c r="H121" s="15"/>
    </row>
    <row r="122" spans="1:8">
      <c r="A122" s="45" t="s">
        <v>89</v>
      </c>
      <c r="B122" s="15"/>
      <c r="C122" s="15"/>
      <c r="D122" s="79">
        <v>0.08</v>
      </c>
      <c r="E122" s="79">
        <v>0.08</v>
      </c>
      <c r="F122" s="79">
        <v>0.08</v>
      </c>
      <c r="G122" s="79">
        <v>0.08</v>
      </c>
      <c r="H122" s="79">
        <v>0.08</v>
      </c>
    </row>
    <row r="123" spans="1:8">
      <c r="A123" s="45" t="s">
        <v>90</v>
      </c>
      <c r="B123" s="15"/>
      <c r="C123" s="15"/>
      <c r="D123" s="79">
        <v>0.05</v>
      </c>
      <c r="E123" s="79">
        <v>0.05</v>
      </c>
      <c r="F123" s="79">
        <v>0.05</v>
      </c>
      <c r="G123" s="79">
        <v>0.05</v>
      </c>
      <c r="H123" s="79">
        <v>0.05</v>
      </c>
    </row>
    <row r="124" ht="5.1" customHeight="1" spans="1:8">
      <c r="A124" s="45"/>
      <c r="B124" s="15"/>
      <c r="C124" s="15"/>
      <c r="D124" s="15"/>
      <c r="E124" s="15"/>
      <c r="F124" s="15"/>
      <c r="G124" s="15"/>
      <c r="H124" s="15"/>
    </row>
    <row r="125" spans="1:8">
      <c r="A125" s="45" t="s">
        <v>91</v>
      </c>
      <c r="B125" s="15"/>
      <c r="C125" s="15"/>
      <c r="D125" s="72">
        <f>AVERAGE(SUM(C117:C118),SUM(D117:D118))*D122</f>
        <v>380</v>
      </c>
      <c r="E125" s="72">
        <f>AVERAGE(SUM(D117:D118),SUM(E117:E118))*E122</f>
        <v>340</v>
      </c>
      <c r="F125" s="72">
        <f>AVERAGE(SUM(E117:E118),SUM(F117:F118))*F122</f>
        <v>300</v>
      </c>
      <c r="G125" s="72">
        <f>AVERAGE(SUM(F117:F118),SUM(G117:G118))*G122</f>
        <v>260</v>
      </c>
      <c r="H125" s="72">
        <f>AVERAGE(SUM(G117:G118),SUM(H117:H118))*H122</f>
        <v>220</v>
      </c>
    </row>
    <row r="126" spans="1:8">
      <c r="A126" s="45" t="s">
        <v>92</v>
      </c>
      <c r="B126" s="15"/>
      <c r="C126" s="15"/>
      <c r="D126" s="72">
        <f ca="1">AVERAGE(C113:D113)*D123</f>
        <v>35.1806780309859</v>
      </c>
      <c r="E126" s="72">
        <f ca="1">AVERAGE(D113:E113)*E123</f>
        <v>0.798975362625168</v>
      </c>
      <c r="F126" s="72">
        <f ca="1">AVERAGE(E113:F113)*F123</f>
        <v>0</v>
      </c>
      <c r="G126" s="72">
        <f ca="1">AVERAGE(F113:G113)*G123</f>
        <v>0</v>
      </c>
      <c r="H126" s="72">
        <f ca="1">AVERAGE(G113:H113)*H123</f>
        <v>0</v>
      </c>
    </row>
    <row r="127" ht="5.1" customHeight="1" spans="2:8">
      <c r="B127" s="15"/>
      <c r="C127" s="15"/>
      <c r="D127" s="15"/>
      <c r="E127" s="15"/>
      <c r="F127" s="15"/>
      <c r="G127" s="15"/>
      <c r="H127" s="15"/>
    </row>
    <row r="128" ht="12" spans="1:8">
      <c r="A128" s="76" t="s">
        <v>93</v>
      </c>
      <c r="B128" s="77"/>
      <c r="C128" s="77"/>
      <c r="D128" s="77">
        <f ca="1">SUM(D125:D126)</f>
        <v>415.180678030986</v>
      </c>
      <c r="E128" s="77">
        <f ca="1">SUM(E125:E126)</f>
        <v>340.798975362625</v>
      </c>
      <c r="F128" s="77">
        <f ca="1">SUM(F125:F126)</f>
        <v>300</v>
      </c>
      <c r="G128" s="77">
        <f ca="1">SUM(G125:G126)</f>
        <v>260</v>
      </c>
      <c r="H128" s="77">
        <f ca="1">SUM(H125:H126)</f>
        <v>220</v>
      </c>
    </row>
    <row r="129" spans="2:8">
      <c r="B129" s="15"/>
      <c r="C129" s="15"/>
      <c r="D129" s="15"/>
      <c r="E129" s="15"/>
      <c r="F129" s="15"/>
      <c r="G129" s="15"/>
      <c r="H129" s="15"/>
    </row>
    <row r="130" spans="1:8">
      <c r="A130" s="7" t="s">
        <v>94</v>
      </c>
      <c r="B130" s="8">
        <f t="shared" ref="B130:H130" si="47">B106</f>
        <v>2021</v>
      </c>
      <c r="C130" s="8">
        <f t="shared" si="47"/>
        <v>2022</v>
      </c>
      <c r="D130" s="8">
        <f t="shared" si="47"/>
        <v>2023</v>
      </c>
      <c r="E130" s="8">
        <f t="shared" si="47"/>
        <v>2024</v>
      </c>
      <c r="F130" s="8">
        <f t="shared" si="47"/>
        <v>2025</v>
      </c>
      <c r="G130" s="8">
        <f t="shared" si="47"/>
        <v>2026</v>
      </c>
      <c r="H130" s="8">
        <f t="shared" si="47"/>
        <v>2027</v>
      </c>
    </row>
    <row r="131" ht="5.1" customHeight="1" spans="1:8">
      <c r="A131" s="5"/>
      <c r="B131" s="10"/>
      <c r="C131" s="10"/>
      <c r="D131" s="10"/>
      <c r="E131" s="10"/>
      <c r="F131" s="10"/>
      <c r="G131" s="10"/>
      <c r="H131" s="10"/>
    </row>
    <row r="132" spans="1:8">
      <c r="A132" s="80" t="s">
        <v>95</v>
      </c>
      <c r="B132" s="72"/>
      <c r="C132" s="72"/>
      <c r="D132" s="15">
        <f>C45</f>
        <v>10932</v>
      </c>
      <c r="E132" s="15">
        <f>D45</f>
        <v>11159.2131655295</v>
      </c>
      <c r="F132" s="15">
        <f>E45</f>
        <v>11559.1476476119</v>
      </c>
      <c r="G132" s="15">
        <f>F45</f>
        <v>12099.0755779025</v>
      </c>
      <c r="H132" s="15">
        <f>G45</f>
        <v>12742.9963012223</v>
      </c>
    </row>
    <row r="133" spans="1:8">
      <c r="A133" t="s">
        <v>96</v>
      </c>
      <c r="B133" s="21"/>
      <c r="C133" s="21"/>
      <c r="D133" s="73">
        <v>3500</v>
      </c>
      <c r="E133" s="73">
        <f>D133+500</f>
        <v>4000</v>
      </c>
      <c r="F133" s="73">
        <f t="shared" ref="F133:H133" si="48">E133+500</f>
        <v>4500</v>
      </c>
      <c r="G133" s="73">
        <f t="shared" si="48"/>
        <v>5000</v>
      </c>
      <c r="H133" s="73">
        <f t="shared" si="48"/>
        <v>5500</v>
      </c>
    </row>
    <row r="134" ht="5.1" customHeight="1" spans="2:8">
      <c r="B134" s="21"/>
      <c r="C134" s="21"/>
      <c r="D134" s="73"/>
      <c r="E134" s="73"/>
      <c r="F134" s="73"/>
      <c r="G134" s="73"/>
      <c r="H134" s="73"/>
    </row>
    <row r="135" spans="1:8">
      <c r="A135" t="s">
        <v>97</v>
      </c>
      <c r="B135" s="81" t="s">
        <v>98</v>
      </c>
      <c r="C135" s="82"/>
      <c r="D135" s="15">
        <f>D136*D7</f>
        <v>3272.78683447053</v>
      </c>
      <c r="E135" s="15">
        <f>E136*E7</f>
        <v>3600.06551791759</v>
      </c>
      <c r="F135" s="15">
        <f>F136*F7</f>
        <v>3960.07206970934</v>
      </c>
      <c r="G135" s="15">
        <f>G136*G7</f>
        <v>4356.07927668028</v>
      </c>
      <c r="H135" s="15">
        <f>H136*H7</f>
        <v>4791.68720434831</v>
      </c>
    </row>
    <row r="136" s="2" customFormat="1" spans="1:8">
      <c r="A136" s="16" t="s">
        <v>99</v>
      </c>
      <c r="B136" s="83">
        <f>B31/B7</f>
        <v>0.0355665395153925</v>
      </c>
      <c r="C136" s="83">
        <f>C31/C7</f>
        <v>0.0357040195467829</v>
      </c>
      <c r="D136" s="83">
        <f>AVERAGE($B$136:$C$136)</f>
        <v>0.0356352795310877</v>
      </c>
      <c r="E136" s="83">
        <f t="shared" ref="E136:H136" si="49">AVERAGE($B$136:$C$136)</f>
        <v>0.0356352795310877</v>
      </c>
      <c r="F136" s="83">
        <f t="shared" si="49"/>
        <v>0.0356352795310877</v>
      </c>
      <c r="G136" s="83">
        <f t="shared" si="49"/>
        <v>0.0356352795310877</v>
      </c>
      <c r="H136" s="83">
        <f t="shared" si="49"/>
        <v>0.0356352795310877</v>
      </c>
    </row>
    <row r="137" ht="5.1" customHeight="1" spans="2:8">
      <c r="B137" s="15"/>
      <c r="C137" s="15"/>
      <c r="D137" s="15"/>
      <c r="E137" s="15"/>
      <c r="F137" s="15"/>
      <c r="G137" s="15"/>
      <c r="H137" s="15"/>
    </row>
    <row r="138" ht="12" spans="1:8">
      <c r="A138" s="65" t="s">
        <v>100</v>
      </c>
      <c r="B138" s="77"/>
      <c r="C138" s="77"/>
      <c r="D138" s="77">
        <f>D132+D133-D135</f>
        <v>11159.2131655295</v>
      </c>
      <c r="E138" s="77">
        <f>E132+E133-E135</f>
        <v>11559.1476476119</v>
      </c>
      <c r="F138" s="77">
        <f>F132+F133-F135</f>
        <v>12099.0755779025</v>
      </c>
      <c r="G138" s="77">
        <f>G132+G133-G135</f>
        <v>12742.9963012223</v>
      </c>
      <c r="H138" s="77">
        <f>H132+H133-H135</f>
        <v>13451.309096874</v>
      </c>
    </row>
  </sheetData>
  <printOptions horizontalCentered="1"/>
  <pageMargins left="0.7" right="0.7" top="0.75" bottom="0.75" header="0.3" footer="0.3"/>
  <pageSetup paperSize="5" scale="78" orientation="portrait"/>
  <headerFooter/>
  <rowBreaks count="1" manualBreakCount="1">
    <brk id="72" max="7" man="1"/>
  </rowBreaks>
  <ignoredErrors>
    <ignoredError sqref="D38:H53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Income Statement</vt:lpstr>
      <vt:lpstr>Balance Sheet</vt:lpstr>
      <vt:lpstr>Vid 1 - Input Historical</vt:lpstr>
      <vt:lpstr>Vid 2 - IS</vt:lpstr>
      <vt:lpstr>Vid 3 - BS</vt:lpstr>
      <vt:lpstr>Vid 4 - CFS</vt:lpstr>
      <vt:lpstr>Vid 5 - Debt Sched.</vt:lpstr>
      <vt:lpstr>Vid 6 - PP&amp;E Sched.</vt:lpstr>
      <vt:lpstr>Vid 7 - Final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Lynch</dc:creator>
  <cp:lastModifiedBy>Admin</cp:lastModifiedBy>
  <dcterms:created xsi:type="dcterms:W3CDTF">2011-09-01T22:41:00Z</dcterms:created>
  <cp:lastPrinted>2012-09-27T15:56:00Z</cp:lastPrinted>
  <dcterms:modified xsi:type="dcterms:W3CDTF">2023-05-07T05:33:42Z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D94DCD1823424BDD9F4ABCE80BAAFC88</vt:lpwstr>
  </property>
  <property fmtid="{D5CDD505-2E9C-101B-9397-08002B2CF9AE}" pid="3" name="KSOProductBuildVer">
    <vt:lpwstr>1033-11.2.0.11537</vt:lpwstr>
  </property>
</Properties>
</file>